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ivanhoetx-my.sharepoint.com/personal/cityofivanhoe_cityofivanhoe_texas_gov/Documents/Documents/Budget &amp; Expense/FY-2025/"/>
    </mc:Choice>
  </mc:AlternateContent>
  <xr:revisionPtr revIDLastSave="0" documentId="8_{63642532-754A-40CD-8FB0-F9D0B33063EC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Labels" sheetId="5" r:id="rId1"/>
    <sheet name="Sheet8" sheetId="7" r:id="rId2"/>
    <sheet name="Budget vs. Actuals" sheetId="1" r:id="rId3"/>
    <sheet name="Budget vs. Actuals - GF Only" sheetId="6" r:id="rId4"/>
    <sheet name="2024-25 budget prep" sheetId="9" r:id="rId5"/>
    <sheet name="Sheet1" sheetId="15" r:id="rId6"/>
    <sheet name="Dams" sheetId="11" r:id="rId7"/>
    <sheet name="Public Works" sheetId="12" r:id="rId8"/>
    <sheet name="Administration" sheetId="13" r:id="rId9"/>
    <sheet name="IPD" sheetId="14" r:id="rId10"/>
  </sheets>
  <externalReferences>
    <externalReference r:id="rId11"/>
  </externalReferences>
  <definedNames>
    <definedName name="_xlnm._FilterDatabase" localSheetId="3" hidden="1">'Budget vs. Actuals - GF Only'!$X$6:$X$304</definedName>
    <definedName name="Accounts_List">OFFSET('[1]2 Accounts'!$B$1,COUNTA('[1]2 Accounts'!$J:$J)+5,,COUNTA('[1]2 Accounts'!$B:$B)-COUNTA('[1]2 Accounts'!$J:$J)-1)</definedName>
    <definedName name="Contacts_List">OFFSET([1]Contacts!$A$1,6,,COUNTA([1]Contacts!$A:$A)-3)</definedName>
    <definedName name="_xlnm.Print_Area" localSheetId="2">'Budget vs. Actuals'!$A$1:$G$305</definedName>
    <definedName name="_xlnm.Print_Area" localSheetId="3">'Budget vs. Actuals - GF Only'!$A$1:$G$305</definedName>
    <definedName name="_xlnm.Print_Titles" localSheetId="2">'Budget vs. Actuals'!$1:$6</definedName>
    <definedName name="_xlnm.Print_Titles" localSheetId="3">'Budget vs. Actuals - GF Only'!$1:$6</definedName>
    <definedName name="Tax_Rate">OFFSET('[1]1 Tax Rates'!$A$1,6,,COUNTA('[1]1 Tax Rates'!$A:$A)-4)</definedName>
    <definedName name="Tax_Rate_Rep_Type_List">OFFSET([1]ExtraData!$N$1,MATCH(#REF!,[1]DataDear!$D:$D, 0)-1,,COUNTIF([1]DataDear!$D:$D, "="&amp;#REF!))</definedName>
    <definedName name="XFF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9" l="1"/>
  <c r="E11" i="11" l="1"/>
  <c r="H135" i="9"/>
  <c r="G88" i="9"/>
  <c r="F6" i="12"/>
  <c r="D10" i="12"/>
  <c r="D9" i="12"/>
  <c r="D8" i="12"/>
  <c r="E6" i="12"/>
  <c r="D6" i="12"/>
  <c r="G98" i="9"/>
  <c r="D14" i="13"/>
  <c r="G103" i="9" l="1"/>
  <c r="G131" i="9"/>
  <c r="G125" i="9"/>
  <c r="G111" i="9"/>
  <c r="G118" i="9" s="1"/>
  <c r="P7" i="14"/>
  <c r="N7" i="14"/>
  <c r="N9" i="14"/>
  <c r="P9" i="14" s="1"/>
  <c r="N8" i="14"/>
  <c r="P8" i="14" s="1"/>
  <c r="O10" i="14"/>
  <c r="E102" i="9"/>
  <c r="F8" i="12"/>
  <c r="D11" i="12"/>
  <c r="F11" i="12" s="1"/>
  <c r="F10" i="12"/>
  <c r="F9" i="12"/>
  <c r="D7" i="12"/>
  <c r="F7" i="12" s="1"/>
  <c r="G85" i="9"/>
  <c r="C15" i="13"/>
  <c r="B15" i="13"/>
  <c r="D15" i="13"/>
  <c r="C5" i="13"/>
  <c r="D5" i="13" s="1"/>
  <c r="C4" i="13"/>
  <c r="D4" i="13" s="1"/>
  <c r="B14" i="11"/>
  <c r="G2" i="11"/>
  <c r="G61" i="9"/>
  <c r="G50" i="9"/>
  <c r="D13" i="12" l="1"/>
  <c r="G93" i="9"/>
  <c r="G133" i="9" s="1"/>
  <c r="P11" i="14"/>
  <c r="P12" i="14" s="1"/>
  <c r="P13" i="14" s="1"/>
  <c r="F13" i="12"/>
  <c r="E83" i="9"/>
  <c r="E80" i="9"/>
  <c r="G79" i="9"/>
  <c r="E75" i="9"/>
  <c r="E74" i="9"/>
  <c r="E69" i="9"/>
  <c r="E68" i="9"/>
  <c r="E67" i="9"/>
  <c r="E66" i="9"/>
  <c r="E65" i="9"/>
  <c r="E64" i="9"/>
  <c r="E62" i="9"/>
  <c r="E57" i="9"/>
  <c r="E55" i="9"/>
  <c r="E26" i="9"/>
  <c r="E47" i="9"/>
  <c r="E43" i="9"/>
  <c r="E42" i="9"/>
  <c r="E41" i="9"/>
  <c r="E40" i="9"/>
  <c r="E37" i="9"/>
  <c r="E34" i="9"/>
  <c r="E33" i="9"/>
  <c r="E31" i="9"/>
  <c r="E30" i="9"/>
  <c r="E29" i="9"/>
  <c r="E28" i="9"/>
  <c r="E27" i="9"/>
  <c r="E23" i="9"/>
  <c r="E20" i="9"/>
  <c r="E17" i="9"/>
  <c r="E16" i="9"/>
  <c r="E15" i="9"/>
  <c r="E14" i="9"/>
  <c r="E13" i="9"/>
  <c r="E79" i="9" l="1"/>
  <c r="E61" i="9"/>
  <c r="E72" i="9"/>
  <c r="E50" i="9"/>
  <c r="E193" i="6" l="1"/>
  <c r="E193" i="1"/>
  <c r="E108" i="6" l="1"/>
  <c r="E108" i="1"/>
  <c r="E79" i="6"/>
  <c r="J281" i="6" l="1"/>
  <c r="I281" i="6" a="1"/>
  <c r="I281" i="6" s="1"/>
  <c r="E209" i="6"/>
  <c r="E209" i="1"/>
  <c r="J37" i="6"/>
  <c r="I37" i="6" a="1"/>
  <c r="I37" i="6" s="1"/>
  <c r="J43" i="6"/>
  <c r="I43" i="6" a="1"/>
  <c r="I43" i="6" s="1"/>
  <c r="B281" i="1" l="1"/>
  <c r="D281" i="1"/>
  <c r="G281" i="1" s="1"/>
  <c r="B43" i="1"/>
  <c r="D37" i="1"/>
  <c r="G37" i="1" s="1"/>
  <c r="D43" i="1"/>
  <c r="G43" i="1" s="1"/>
  <c r="D281" i="6" l="1"/>
  <c r="G281" i="6" s="1"/>
  <c r="B43" i="6"/>
  <c r="B281" i="6"/>
  <c r="D37" i="6"/>
  <c r="G37" i="6" s="1"/>
  <c r="D43" i="6"/>
  <c r="G43" i="6" s="1"/>
  <c r="X80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K216" i="6"/>
  <c r="K222" i="6" s="1"/>
  <c r="L216" i="6"/>
  <c r="L222" i="6" s="1"/>
  <c r="M216" i="6"/>
  <c r="M222" i="6" s="1"/>
  <c r="N216" i="6"/>
  <c r="N222" i="6" s="1"/>
  <c r="O216" i="6"/>
  <c r="O222" i="6" s="1"/>
  <c r="P216" i="6"/>
  <c r="P222" i="6" s="1"/>
  <c r="Q216" i="6"/>
  <c r="Q222" i="6" s="1"/>
  <c r="R216" i="6"/>
  <c r="R222" i="6" s="1"/>
  <c r="S216" i="6"/>
  <c r="S222" i="6" s="1"/>
  <c r="T216" i="6"/>
  <c r="T222" i="6" s="1"/>
  <c r="U216" i="6"/>
  <c r="U222" i="6" s="1"/>
  <c r="V216" i="6"/>
  <c r="V222" i="6" s="1"/>
  <c r="K211" i="6"/>
  <c r="L211" i="6"/>
  <c r="M211" i="6"/>
  <c r="N211" i="6"/>
  <c r="O211" i="6"/>
  <c r="P211" i="6"/>
  <c r="Q211" i="6"/>
  <c r="R211" i="6"/>
  <c r="S211" i="6"/>
  <c r="T211" i="6"/>
  <c r="U211" i="6"/>
  <c r="V21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K171" i="6"/>
  <c r="K178" i="6" s="1"/>
  <c r="L171" i="6"/>
  <c r="L178" i="6" s="1"/>
  <c r="M171" i="6"/>
  <c r="M178" i="6" s="1"/>
  <c r="N171" i="6"/>
  <c r="N178" i="6" s="1"/>
  <c r="O171" i="6"/>
  <c r="O178" i="6" s="1"/>
  <c r="P171" i="6"/>
  <c r="P178" i="6" s="1"/>
  <c r="Q171" i="6"/>
  <c r="Q178" i="6" s="1"/>
  <c r="R171" i="6"/>
  <c r="R178" i="6" s="1"/>
  <c r="S171" i="6"/>
  <c r="S178" i="6" s="1"/>
  <c r="T171" i="6"/>
  <c r="T178" i="6" s="1"/>
  <c r="U171" i="6"/>
  <c r="U178" i="6" s="1"/>
  <c r="V171" i="6"/>
  <c r="V178" i="6" s="1"/>
  <c r="K160" i="6"/>
  <c r="L160" i="6"/>
  <c r="M160" i="6"/>
  <c r="N160" i="6"/>
  <c r="O160" i="6"/>
  <c r="P160" i="6"/>
  <c r="Q160" i="6"/>
  <c r="R160" i="6"/>
  <c r="S160" i="6"/>
  <c r="T160" i="6"/>
  <c r="U160" i="6"/>
  <c r="V160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K82" i="6"/>
  <c r="L82" i="6"/>
  <c r="M82" i="6"/>
  <c r="N82" i="6"/>
  <c r="O82" i="6"/>
  <c r="P82" i="6"/>
  <c r="Q82" i="6"/>
  <c r="R82" i="6"/>
  <c r="S82" i="6"/>
  <c r="T82" i="6"/>
  <c r="U82" i="6"/>
  <c r="V82" i="6"/>
  <c r="K40" i="6"/>
  <c r="K79" i="6" s="1"/>
  <c r="L40" i="6"/>
  <c r="L79" i="6" s="1"/>
  <c r="M40" i="6"/>
  <c r="M79" i="6" s="1"/>
  <c r="N40" i="6"/>
  <c r="N79" i="6" s="1"/>
  <c r="O40" i="6"/>
  <c r="O79" i="6" s="1"/>
  <c r="P40" i="6"/>
  <c r="P79" i="6" s="1"/>
  <c r="Q40" i="6"/>
  <c r="Q79" i="6" s="1"/>
  <c r="R40" i="6"/>
  <c r="R79" i="6" s="1"/>
  <c r="S40" i="6"/>
  <c r="S79" i="6" s="1"/>
  <c r="T40" i="6"/>
  <c r="T79" i="6" s="1"/>
  <c r="U40" i="6"/>
  <c r="U79" i="6" s="1"/>
  <c r="V40" i="6"/>
  <c r="V79" i="6" s="1"/>
  <c r="I9" i="6" a="1"/>
  <c r="I9" i="6" s="1"/>
  <c r="J9" i="6"/>
  <c r="I10" i="6" a="1"/>
  <c r="I10" i="6" s="1"/>
  <c r="J10" i="6"/>
  <c r="I11" i="6" a="1"/>
  <c r="I11" i="6" s="1"/>
  <c r="J11" i="6"/>
  <c r="I12" i="6" a="1"/>
  <c r="I12" i="6" s="1"/>
  <c r="J12" i="6"/>
  <c r="I13" i="6" a="1"/>
  <c r="I13" i="6" s="1"/>
  <c r="J13" i="6"/>
  <c r="I14" i="6" a="1"/>
  <c r="I14" i="6" s="1"/>
  <c r="J14" i="6"/>
  <c r="I15" i="6" a="1"/>
  <c r="I15" i="6" s="1"/>
  <c r="J15" i="6"/>
  <c r="I16" i="6" a="1"/>
  <c r="I16" i="6" s="1"/>
  <c r="J16" i="6"/>
  <c r="I17" i="6" a="1"/>
  <c r="I17" i="6" s="1"/>
  <c r="J17" i="6"/>
  <c r="I18" i="6" a="1"/>
  <c r="I18" i="6" s="1"/>
  <c r="J18" i="6"/>
  <c r="I19" i="6" a="1"/>
  <c r="I19" i="6" s="1"/>
  <c r="J19" i="6"/>
  <c r="I20" i="6" a="1"/>
  <c r="I20" i="6" s="1"/>
  <c r="J20" i="6"/>
  <c r="I21" i="6" a="1"/>
  <c r="I21" i="6" s="1"/>
  <c r="J21" i="6"/>
  <c r="I22" i="6" a="1"/>
  <c r="I22" i="6" s="1"/>
  <c r="J22" i="6"/>
  <c r="I23" i="6" a="1"/>
  <c r="I23" i="6" s="1"/>
  <c r="J23" i="6"/>
  <c r="I24" i="6" a="1"/>
  <c r="I24" i="6" s="1"/>
  <c r="J24" i="6"/>
  <c r="I25" i="6" a="1"/>
  <c r="I25" i="6" s="1"/>
  <c r="J25" i="6"/>
  <c r="I26" i="6" a="1"/>
  <c r="I26" i="6" s="1"/>
  <c r="J26" i="6"/>
  <c r="I27" i="6" a="1"/>
  <c r="I27" i="6" s="1"/>
  <c r="J27" i="6"/>
  <c r="I28" i="6" a="1"/>
  <c r="I28" i="6" s="1"/>
  <c r="J28" i="6"/>
  <c r="I29" i="6" a="1"/>
  <c r="I29" i="6" s="1"/>
  <c r="J29" i="6"/>
  <c r="I30" i="6" a="1"/>
  <c r="I30" i="6" s="1"/>
  <c r="J30" i="6"/>
  <c r="I31" i="6" a="1"/>
  <c r="I31" i="6" s="1"/>
  <c r="J31" i="6"/>
  <c r="I32" i="6" a="1"/>
  <c r="I32" i="6" s="1"/>
  <c r="J32" i="6"/>
  <c r="I33" i="6" a="1"/>
  <c r="I33" i="6" s="1"/>
  <c r="J33" i="6"/>
  <c r="I34" i="6" a="1"/>
  <c r="I34" i="6" s="1"/>
  <c r="J34" i="6"/>
  <c r="I35" i="6" a="1"/>
  <c r="I35" i="6" s="1"/>
  <c r="J35" i="6"/>
  <c r="I36" i="6" a="1"/>
  <c r="I36" i="6" s="1"/>
  <c r="J36" i="6"/>
  <c r="I38" i="6" a="1"/>
  <c r="I38" i="6" s="1"/>
  <c r="J38" i="6"/>
  <c r="I39" i="6" a="1"/>
  <c r="I39" i="6" s="1"/>
  <c r="J39" i="6"/>
  <c r="I41" i="6" a="1"/>
  <c r="I41" i="6" s="1"/>
  <c r="J41" i="6"/>
  <c r="I42" i="6" a="1"/>
  <c r="I42" i="6" s="1"/>
  <c r="J42" i="6"/>
  <c r="I44" i="6" a="1"/>
  <c r="I44" i="6" s="1"/>
  <c r="J44" i="6"/>
  <c r="I45" i="6" a="1"/>
  <c r="I45" i="6" s="1"/>
  <c r="J45" i="6"/>
  <c r="I46" i="6" a="1"/>
  <c r="I46" i="6" s="1"/>
  <c r="J46" i="6"/>
  <c r="I47" i="6" a="1"/>
  <c r="I47" i="6" s="1"/>
  <c r="J47" i="6"/>
  <c r="I48" i="6" a="1"/>
  <c r="I48" i="6" s="1"/>
  <c r="J48" i="6"/>
  <c r="I49" i="6" a="1"/>
  <c r="I49" i="6" s="1"/>
  <c r="J49" i="6"/>
  <c r="I50" i="6" a="1"/>
  <c r="I50" i="6" s="1"/>
  <c r="J50" i="6"/>
  <c r="I51" i="6" a="1"/>
  <c r="I51" i="6" s="1"/>
  <c r="J51" i="6"/>
  <c r="I52" i="6" a="1"/>
  <c r="I52" i="6" s="1"/>
  <c r="J52" i="6"/>
  <c r="I53" i="6" a="1"/>
  <c r="I53" i="6" s="1"/>
  <c r="J53" i="6"/>
  <c r="I54" i="6" a="1"/>
  <c r="I54" i="6" s="1"/>
  <c r="J54" i="6"/>
  <c r="I55" i="6" a="1"/>
  <c r="I55" i="6" s="1"/>
  <c r="J55" i="6"/>
  <c r="I56" i="6" a="1"/>
  <c r="I56" i="6" s="1"/>
  <c r="J56" i="6"/>
  <c r="I57" i="6" a="1"/>
  <c r="I57" i="6" s="1"/>
  <c r="J57" i="6"/>
  <c r="I58" i="6" a="1"/>
  <c r="I58" i="6" s="1"/>
  <c r="J58" i="6"/>
  <c r="I59" i="6" a="1"/>
  <c r="I59" i="6" s="1"/>
  <c r="J59" i="6"/>
  <c r="I60" i="6" a="1"/>
  <c r="I60" i="6" s="1"/>
  <c r="J60" i="6"/>
  <c r="I61" i="6" a="1"/>
  <c r="I61" i="6" s="1"/>
  <c r="J61" i="6"/>
  <c r="I62" i="6" a="1"/>
  <c r="I62" i="6" s="1"/>
  <c r="J62" i="6"/>
  <c r="I63" i="6" a="1"/>
  <c r="I63" i="6" s="1"/>
  <c r="J63" i="6"/>
  <c r="I64" i="6" a="1"/>
  <c r="I64" i="6" s="1"/>
  <c r="J64" i="6"/>
  <c r="I65" i="6" a="1"/>
  <c r="I65" i="6" s="1"/>
  <c r="J65" i="6"/>
  <c r="I66" i="6" a="1"/>
  <c r="I66" i="6" s="1"/>
  <c r="J66" i="6"/>
  <c r="I67" i="6" a="1"/>
  <c r="I67" i="6" s="1"/>
  <c r="J67" i="6"/>
  <c r="I68" i="6" a="1"/>
  <c r="I68" i="6" s="1"/>
  <c r="J68" i="6"/>
  <c r="I69" i="6" a="1"/>
  <c r="I69" i="6" s="1"/>
  <c r="J69" i="6"/>
  <c r="I70" i="6" a="1"/>
  <c r="I70" i="6" s="1"/>
  <c r="J70" i="6"/>
  <c r="I71" i="6" a="1"/>
  <c r="I71" i="6" s="1"/>
  <c r="J71" i="6"/>
  <c r="I72" i="6" a="1"/>
  <c r="I72" i="6" s="1"/>
  <c r="J72" i="6"/>
  <c r="I73" i="6" a="1"/>
  <c r="I73" i="6" s="1"/>
  <c r="J73" i="6"/>
  <c r="I74" i="6" a="1"/>
  <c r="I74" i="6" s="1"/>
  <c r="J74" i="6"/>
  <c r="I75" i="6" a="1"/>
  <c r="I75" i="6" s="1"/>
  <c r="J75" i="6"/>
  <c r="I76" i="6" a="1"/>
  <c r="I76" i="6" s="1"/>
  <c r="J76" i="6"/>
  <c r="I77" i="6" a="1"/>
  <c r="I77" i="6" s="1"/>
  <c r="J77" i="6"/>
  <c r="I78" i="6" a="1"/>
  <c r="I78" i="6" s="1"/>
  <c r="J78" i="6"/>
  <c r="I80" i="6" a="1"/>
  <c r="I80" i="6" s="1"/>
  <c r="J80" i="6"/>
  <c r="I81" i="6" a="1"/>
  <c r="I81" i="6" s="1"/>
  <c r="J81" i="6"/>
  <c r="J82" i="6" s="1"/>
  <c r="I85" i="6" a="1"/>
  <c r="I85" i="6" s="1"/>
  <c r="J85" i="6"/>
  <c r="I86" i="6" a="1"/>
  <c r="I86" i="6" s="1"/>
  <c r="J86" i="6"/>
  <c r="I87" i="6" a="1"/>
  <c r="I87" i="6" s="1"/>
  <c r="J87" i="6"/>
  <c r="I88" i="6" a="1"/>
  <c r="I88" i="6" s="1"/>
  <c r="J88" i="6"/>
  <c r="I89" i="6" a="1"/>
  <c r="I89" i="6" s="1"/>
  <c r="J89" i="6"/>
  <c r="I90" i="6" a="1"/>
  <c r="I90" i="6" s="1"/>
  <c r="J90" i="6"/>
  <c r="I91" i="6" a="1"/>
  <c r="I91" i="6" s="1"/>
  <c r="J91" i="6"/>
  <c r="I92" i="6" a="1"/>
  <c r="I92" i="6" s="1"/>
  <c r="J92" i="6"/>
  <c r="I93" i="6" a="1"/>
  <c r="I93" i="6" s="1"/>
  <c r="J93" i="6"/>
  <c r="I94" i="6" a="1"/>
  <c r="I94" i="6" s="1"/>
  <c r="J94" i="6"/>
  <c r="I95" i="6" a="1"/>
  <c r="I95" i="6" s="1"/>
  <c r="J95" i="6"/>
  <c r="I96" i="6" a="1"/>
  <c r="I96" i="6" s="1"/>
  <c r="J96" i="6"/>
  <c r="I97" i="6" a="1"/>
  <c r="I97" i="6" s="1"/>
  <c r="J97" i="6"/>
  <c r="I98" i="6" a="1"/>
  <c r="I98" i="6" s="1"/>
  <c r="J98" i="6"/>
  <c r="I99" i="6" a="1"/>
  <c r="I99" i="6" s="1"/>
  <c r="J99" i="6"/>
  <c r="I100" i="6" a="1"/>
  <c r="I100" i="6" s="1"/>
  <c r="J100" i="6"/>
  <c r="I101" i="6" a="1"/>
  <c r="I101" i="6" s="1"/>
  <c r="J101" i="6"/>
  <c r="I102" i="6" a="1"/>
  <c r="I102" i="6" s="1"/>
  <c r="J102" i="6"/>
  <c r="I103" i="6" a="1"/>
  <c r="I103" i="6" s="1"/>
  <c r="J103" i="6"/>
  <c r="I104" i="6" a="1"/>
  <c r="I104" i="6" s="1"/>
  <c r="J104" i="6"/>
  <c r="I105" i="6" a="1"/>
  <c r="I105" i="6" s="1"/>
  <c r="J105" i="6"/>
  <c r="I106" i="6" a="1"/>
  <c r="I106" i="6" s="1"/>
  <c r="J106" i="6"/>
  <c r="I107" i="6" a="1"/>
  <c r="I107" i="6" s="1"/>
  <c r="J107" i="6"/>
  <c r="I108" i="6" a="1"/>
  <c r="I108" i="6" s="1"/>
  <c r="J108" i="6"/>
  <c r="I109" i="6" a="1"/>
  <c r="I109" i="6" s="1"/>
  <c r="J109" i="6"/>
  <c r="I110" i="6" a="1"/>
  <c r="I110" i="6" s="1"/>
  <c r="J110" i="6"/>
  <c r="I111" i="6" a="1"/>
  <c r="I111" i="6" s="1"/>
  <c r="J111" i="6"/>
  <c r="I112" i="6" a="1"/>
  <c r="I112" i="6" s="1"/>
  <c r="J112" i="6"/>
  <c r="I113" i="6" a="1"/>
  <c r="I113" i="6" s="1"/>
  <c r="J113" i="6"/>
  <c r="I115" i="6" a="1"/>
  <c r="I115" i="6" s="1"/>
  <c r="J115" i="6"/>
  <c r="I116" i="6" a="1"/>
  <c r="I116" i="6" s="1"/>
  <c r="J116" i="6"/>
  <c r="I117" i="6" a="1"/>
  <c r="I117" i="6" s="1"/>
  <c r="J117" i="6"/>
  <c r="I118" i="6" a="1"/>
  <c r="I118" i="6" s="1"/>
  <c r="J118" i="6"/>
  <c r="I119" i="6" a="1"/>
  <c r="I119" i="6" s="1"/>
  <c r="J119" i="6"/>
  <c r="I120" i="6" a="1"/>
  <c r="I120" i="6" s="1"/>
  <c r="J120" i="6"/>
  <c r="I121" i="6" a="1"/>
  <c r="I121" i="6" s="1"/>
  <c r="J121" i="6"/>
  <c r="I122" i="6" a="1"/>
  <c r="I122" i="6" s="1"/>
  <c r="J122" i="6"/>
  <c r="I123" i="6" a="1"/>
  <c r="I123" i="6" s="1"/>
  <c r="J123" i="6"/>
  <c r="I124" i="6" a="1"/>
  <c r="I124" i="6" s="1"/>
  <c r="J124" i="6"/>
  <c r="I125" i="6" a="1"/>
  <c r="I125" i="6" s="1"/>
  <c r="J125" i="6"/>
  <c r="I126" i="6" a="1"/>
  <c r="I126" i="6" s="1"/>
  <c r="J126" i="6"/>
  <c r="I127" i="6" a="1"/>
  <c r="I127" i="6" s="1"/>
  <c r="J127" i="6"/>
  <c r="I129" i="6" a="1"/>
  <c r="I129" i="6" s="1"/>
  <c r="J129" i="6"/>
  <c r="I130" i="6" a="1"/>
  <c r="I130" i="6" s="1"/>
  <c r="J130" i="6"/>
  <c r="I131" i="6" a="1"/>
  <c r="I131" i="6" s="1"/>
  <c r="J131" i="6"/>
  <c r="I132" i="6" a="1"/>
  <c r="I132" i="6" s="1"/>
  <c r="J132" i="6"/>
  <c r="I133" i="6" a="1"/>
  <c r="I133" i="6" s="1"/>
  <c r="J133" i="6"/>
  <c r="I134" i="6" a="1"/>
  <c r="I134" i="6" s="1"/>
  <c r="J134" i="6"/>
  <c r="I135" i="6" a="1"/>
  <c r="I135" i="6" s="1"/>
  <c r="J135" i="6"/>
  <c r="I136" i="6" a="1"/>
  <c r="I136" i="6" s="1"/>
  <c r="J136" i="6"/>
  <c r="I137" i="6" a="1"/>
  <c r="I137" i="6" s="1"/>
  <c r="J137" i="6"/>
  <c r="I138" i="6" a="1"/>
  <c r="I138" i="6" s="1"/>
  <c r="J138" i="6"/>
  <c r="I139" i="6" a="1"/>
  <c r="I139" i="6" s="1"/>
  <c r="J139" i="6"/>
  <c r="I141" i="6" a="1"/>
  <c r="I141" i="6" s="1"/>
  <c r="J141" i="6"/>
  <c r="I142" i="6" a="1"/>
  <c r="I142" i="6" s="1"/>
  <c r="J142" i="6"/>
  <c r="I143" i="6" a="1"/>
  <c r="I143" i="6" s="1"/>
  <c r="J143" i="6"/>
  <c r="I144" i="6" a="1"/>
  <c r="I144" i="6" s="1"/>
  <c r="J144" i="6"/>
  <c r="I146" i="6" a="1"/>
  <c r="I146" i="6" s="1"/>
  <c r="J146" i="6"/>
  <c r="I147" i="6" a="1"/>
  <c r="I147" i="6" s="1"/>
  <c r="J147" i="6"/>
  <c r="I148" i="6" a="1"/>
  <c r="I148" i="6" s="1"/>
  <c r="J148" i="6"/>
  <c r="I150" i="6" a="1"/>
  <c r="I150" i="6" s="1"/>
  <c r="J150" i="6"/>
  <c r="I151" i="6" a="1"/>
  <c r="I151" i="6" s="1"/>
  <c r="J151" i="6"/>
  <c r="I152" i="6" a="1"/>
  <c r="I152" i="6" s="1"/>
  <c r="J152" i="6"/>
  <c r="I153" i="6" a="1"/>
  <c r="I153" i="6" s="1"/>
  <c r="J153" i="6"/>
  <c r="I155" i="6" a="1"/>
  <c r="I155" i="6" s="1"/>
  <c r="J155" i="6"/>
  <c r="I156" i="6" a="1"/>
  <c r="I156" i="6" s="1"/>
  <c r="J156" i="6"/>
  <c r="I157" i="6" a="1"/>
  <c r="I157" i="6" s="1"/>
  <c r="J157" i="6"/>
  <c r="I158" i="6" a="1"/>
  <c r="I158" i="6" s="1"/>
  <c r="J158" i="6"/>
  <c r="I159" i="6" a="1"/>
  <c r="I159" i="6" s="1"/>
  <c r="J159" i="6"/>
  <c r="I162" i="6" a="1"/>
  <c r="I162" i="6" s="1"/>
  <c r="J162" i="6"/>
  <c r="I163" i="6" a="1"/>
  <c r="I163" i="6" s="1"/>
  <c r="J163" i="6"/>
  <c r="I164" i="6" a="1"/>
  <c r="I164" i="6" s="1"/>
  <c r="J164" i="6"/>
  <c r="I165" i="6" a="1"/>
  <c r="I165" i="6" s="1"/>
  <c r="J165" i="6"/>
  <c r="I166" i="6" a="1"/>
  <c r="I166" i="6" s="1"/>
  <c r="J166" i="6"/>
  <c r="I167" i="6" a="1"/>
  <c r="I167" i="6" s="1"/>
  <c r="J167" i="6"/>
  <c r="I168" i="6" a="1"/>
  <c r="I168" i="6" s="1"/>
  <c r="J168" i="6"/>
  <c r="I169" i="6" a="1"/>
  <c r="I169" i="6" s="1"/>
  <c r="J169" i="6"/>
  <c r="I170" i="6" a="1"/>
  <c r="I170" i="6" s="1"/>
  <c r="J170" i="6"/>
  <c r="I172" i="6" a="1"/>
  <c r="I172" i="6" s="1"/>
  <c r="J172" i="6"/>
  <c r="I173" i="6" a="1"/>
  <c r="I173" i="6" s="1"/>
  <c r="J173" i="6"/>
  <c r="I174" i="6" a="1"/>
  <c r="I174" i="6" s="1"/>
  <c r="J174" i="6"/>
  <c r="I175" i="6" a="1"/>
  <c r="I175" i="6" s="1"/>
  <c r="J175" i="6"/>
  <c r="I176" i="6" a="1"/>
  <c r="I176" i="6" s="1"/>
  <c r="J176" i="6"/>
  <c r="I177" i="6" a="1"/>
  <c r="I177" i="6" s="1"/>
  <c r="J177" i="6"/>
  <c r="I179" i="6" a="1"/>
  <c r="I179" i="6" s="1"/>
  <c r="J179" i="6"/>
  <c r="I180" i="6" a="1"/>
  <c r="I180" i="6" s="1"/>
  <c r="J180" i="6"/>
  <c r="I181" i="6" a="1"/>
  <c r="I181" i="6" s="1"/>
  <c r="J181" i="6"/>
  <c r="I182" i="6" a="1"/>
  <c r="I182" i="6" s="1"/>
  <c r="J182" i="6"/>
  <c r="I183" i="6" a="1"/>
  <c r="I183" i="6" s="1"/>
  <c r="J183" i="6"/>
  <c r="I184" i="6" a="1"/>
  <c r="I184" i="6" s="1"/>
  <c r="J184" i="6"/>
  <c r="I185" i="6" a="1"/>
  <c r="I185" i="6" s="1"/>
  <c r="J185" i="6"/>
  <c r="I186" i="6" a="1"/>
  <c r="I186" i="6" s="1"/>
  <c r="J186" i="6"/>
  <c r="I187" i="6" a="1"/>
  <c r="I187" i="6" s="1"/>
  <c r="J187" i="6"/>
  <c r="I188" i="6" a="1"/>
  <c r="I188" i="6" s="1"/>
  <c r="J188" i="6"/>
  <c r="I189" i="6" a="1"/>
  <c r="I189" i="6" s="1"/>
  <c r="J189" i="6"/>
  <c r="I190" i="6" a="1"/>
  <c r="I190" i="6" s="1"/>
  <c r="J190" i="6"/>
  <c r="I191" i="6" a="1"/>
  <c r="I191" i="6" s="1"/>
  <c r="J191" i="6"/>
  <c r="I193" i="6" a="1"/>
  <c r="I193" i="6" s="1"/>
  <c r="J193" i="6"/>
  <c r="I194" i="6" a="1"/>
  <c r="I194" i="6" s="1"/>
  <c r="J194" i="6"/>
  <c r="I195" i="6" a="1"/>
  <c r="I195" i="6" s="1"/>
  <c r="J195" i="6"/>
  <c r="I197" i="6" a="1"/>
  <c r="I197" i="6" s="1"/>
  <c r="J197" i="6"/>
  <c r="I198" i="6" a="1"/>
  <c r="I198" i="6" s="1"/>
  <c r="J198" i="6"/>
  <c r="I199" i="6" a="1"/>
  <c r="I199" i="6" s="1"/>
  <c r="J199" i="6"/>
  <c r="I200" i="6" a="1"/>
  <c r="I200" i="6" s="1"/>
  <c r="J200" i="6"/>
  <c r="I202" i="6" a="1"/>
  <c r="I202" i="6" s="1"/>
  <c r="J202" i="6"/>
  <c r="I204" i="6" a="1"/>
  <c r="I204" i="6" s="1"/>
  <c r="J204" i="6"/>
  <c r="I205" i="6" a="1"/>
  <c r="I205" i="6" s="1"/>
  <c r="J205" i="6"/>
  <c r="I206" i="6" a="1"/>
  <c r="I206" i="6" s="1"/>
  <c r="J206" i="6"/>
  <c r="I207" i="6" a="1"/>
  <c r="I207" i="6" s="1"/>
  <c r="J207" i="6"/>
  <c r="I208" i="6" a="1"/>
  <c r="I208" i="6" s="1"/>
  <c r="J208" i="6"/>
  <c r="I209" i="6" a="1"/>
  <c r="I209" i="6" s="1"/>
  <c r="J209" i="6"/>
  <c r="I210" i="6" a="1"/>
  <c r="I210" i="6" s="1"/>
  <c r="J210" i="6"/>
  <c r="I212" i="6" a="1"/>
  <c r="I212" i="6" s="1"/>
  <c r="J212" i="6"/>
  <c r="I213" i="6" a="1"/>
  <c r="I213" i="6" s="1"/>
  <c r="J213" i="6"/>
  <c r="I214" i="6" a="1"/>
  <c r="I214" i="6" s="1"/>
  <c r="J214" i="6"/>
  <c r="I215" i="6" a="1"/>
  <c r="I215" i="6" s="1"/>
  <c r="J215" i="6"/>
  <c r="I217" i="6" a="1"/>
  <c r="I217" i="6" s="1"/>
  <c r="J217" i="6"/>
  <c r="I218" i="6" a="1"/>
  <c r="I218" i="6" s="1"/>
  <c r="J218" i="6"/>
  <c r="I219" i="6" a="1"/>
  <c r="I219" i="6" s="1"/>
  <c r="J219" i="6"/>
  <c r="I220" i="6" a="1"/>
  <c r="I220" i="6" s="1"/>
  <c r="J220" i="6"/>
  <c r="I221" i="6" a="1"/>
  <c r="I221" i="6" s="1"/>
  <c r="J221" i="6"/>
  <c r="I223" i="6" a="1"/>
  <c r="I223" i="6" s="1"/>
  <c r="J223" i="6"/>
  <c r="I224" i="6" a="1"/>
  <c r="I224" i="6" s="1"/>
  <c r="J224" i="6"/>
  <c r="I225" i="6" a="1"/>
  <c r="I225" i="6" s="1"/>
  <c r="J225" i="6"/>
  <c r="I226" i="6" a="1"/>
  <c r="I226" i="6" s="1"/>
  <c r="J226" i="6"/>
  <c r="I227" i="6" a="1"/>
  <c r="I227" i="6" s="1"/>
  <c r="J227" i="6"/>
  <c r="I228" i="6" a="1"/>
  <c r="I228" i="6" s="1"/>
  <c r="J228" i="6"/>
  <c r="I229" i="6" a="1"/>
  <c r="I229" i="6" s="1"/>
  <c r="J229" i="6"/>
  <c r="I231" i="6" a="1"/>
  <c r="I231" i="6" s="1"/>
  <c r="J231" i="6"/>
  <c r="I232" i="6" a="1"/>
  <c r="I232" i="6" s="1"/>
  <c r="J232" i="6"/>
  <c r="I233" i="6" a="1"/>
  <c r="I233" i="6" s="1"/>
  <c r="J233" i="6"/>
  <c r="I234" i="6" a="1"/>
  <c r="I234" i="6" s="1"/>
  <c r="J234" i="6"/>
  <c r="I235" i="6" a="1"/>
  <c r="I235" i="6" s="1"/>
  <c r="J235" i="6"/>
  <c r="I236" i="6" a="1"/>
  <c r="I236" i="6" s="1"/>
  <c r="J236" i="6"/>
  <c r="I237" i="6" a="1"/>
  <c r="I237" i="6" s="1"/>
  <c r="J237" i="6"/>
  <c r="I238" i="6" a="1"/>
  <c r="I238" i="6" s="1"/>
  <c r="J238" i="6"/>
  <c r="I239" i="6" a="1"/>
  <c r="I239" i="6" s="1"/>
  <c r="J239" i="6"/>
  <c r="I240" i="6" a="1"/>
  <c r="I240" i="6" s="1"/>
  <c r="J240" i="6"/>
  <c r="I241" i="6" a="1"/>
  <c r="I241" i="6" s="1"/>
  <c r="J241" i="6"/>
  <c r="I242" i="6" a="1"/>
  <c r="I242" i="6" s="1"/>
  <c r="J242" i="6"/>
  <c r="I243" i="6" a="1"/>
  <c r="I243" i="6" s="1"/>
  <c r="J243" i="6"/>
  <c r="I244" i="6" a="1"/>
  <c r="I244" i="6" s="1"/>
  <c r="J244" i="6"/>
  <c r="I245" i="6" a="1"/>
  <c r="I245" i="6" s="1"/>
  <c r="J245" i="6"/>
  <c r="I246" i="6" a="1"/>
  <c r="I246" i="6" s="1"/>
  <c r="J246" i="6"/>
  <c r="I247" i="6" a="1"/>
  <c r="I247" i="6" s="1"/>
  <c r="J247" i="6"/>
  <c r="I248" i="6" a="1"/>
  <c r="I248" i="6" s="1"/>
  <c r="J248" i="6"/>
  <c r="I249" i="6" a="1"/>
  <c r="I249" i="6" s="1"/>
  <c r="J249" i="6"/>
  <c r="I251" i="6" a="1"/>
  <c r="I251" i="6" s="1"/>
  <c r="J251" i="6"/>
  <c r="I252" i="6" a="1"/>
  <c r="I252" i="6" s="1"/>
  <c r="J252" i="6"/>
  <c r="I253" i="6" a="1"/>
  <c r="I253" i="6" s="1"/>
  <c r="J253" i="6"/>
  <c r="I254" i="6" a="1"/>
  <c r="I254" i="6" s="1"/>
  <c r="J254" i="6"/>
  <c r="I255" i="6" a="1"/>
  <c r="I255" i="6" s="1"/>
  <c r="J255" i="6"/>
  <c r="I256" i="6" a="1"/>
  <c r="I256" i="6" s="1"/>
  <c r="J256" i="6"/>
  <c r="I257" i="6" a="1"/>
  <c r="I257" i="6" s="1"/>
  <c r="J257" i="6"/>
  <c r="I258" i="6" a="1"/>
  <c r="I258" i="6" s="1"/>
  <c r="J258" i="6"/>
  <c r="I259" i="6" a="1"/>
  <c r="I259" i="6" s="1"/>
  <c r="J259" i="6"/>
  <c r="I263" i="6" a="1"/>
  <c r="I263" i="6" s="1"/>
  <c r="J263" i="6"/>
  <c r="I264" i="6" a="1"/>
  <c r="I264" i="6" s="1"/>
  <c r="J264" i="6"/>
  <c r="I265" i="6" a="1"/>
  <c r="I265" i="6" s="1"/>
  <c r="J265" i="6"/>
  <c r="I266" i="6" a="1"/>
  <c r="I266" i="6" s="1"/>
  <c r="J266" i="6"/>
  <c r="I267" i="6" a="1"/>
  <c r="I267" i="6" s="1"/>
  <c r="J267" i="6"/>
  <c r="I268" i="6" a="1"/>
  <c r="I268" i="6" s="1"/>
  <c r="J268" i="6"/>
  <c r="I269" i="6" a="1"/>
  <c r="I269" i="6" s="1"/>
  <c r="J269" i="6"/>
  <c r="I270" i="6" a="1"/>
  <c r="I270" i="6" s="1"/>
  <c r="J270" i="6"/>
  <c r="I271" i="6" a="1"/>
  <c r="I271" i="6" s="1"/>
  <c r="J271" i="6"/>
  <c r="I272" i="6" a="1"/>
  <c r="I272" i="6" s="1"/>
  <c r="J272" i="6"/>
  <c r="I273" i="6" a="1"/>
  <c r="I273" i="6" s="1"/>
  <c r="J273" i="6"/>
  <c r="I274" i="6" a="1"/>
  <c r="I274" i="6" s="1"/>
  <c r="J274" i="6"/>
  <c r="I275" i="6" a="1"/>
  <c r="I275" i="6" s="1"/>
  <c r="J275" i="6"/>
  <c r="I276" i="6" a="1"/>
  <c r="I276" i="6" s="1"/>
  <c r="J276" i="6"/>
  <c r="I277" i="6" a="1"/>
  <c r="I277" i="6" s="1"/>
  <c r="J277" i="6"/>
  <c r="I278" i="6" a="1"/>
  <c r="I278" i="6" s="1"/>
  <c r="J278" i="6"/>
  <c r="I279" i="6" a="1"/>
  <c r="I279" i="6" s="1"/>
  <c r="J279" i="6"/>
  <c r="I280" i="6" a="1"/>
  <c r="I280" i="6" s="1"/>
  <c r="J280" i="6"/>
  <c r="I282" i="6" a="1"/>
  <c r="I282" i="6" s="1"/>
  <c r="J282" i="6"/>
  <c r="I285" i="6" a="1"/>
  <c r="I285" i="6" s="1"/>
  <c r="J285" i="6"/>
  <c r="I286" i="6" a="1"/>
  <c r="I286" i="6" s="1"/>
  <c r="J286" i="6"/>
  <c r="I287" i="6" a="1"/>
  <c r="I287" i="6" s="1"/>
  <c r="J287" i="6"/>
  <c r="I288" i="6" a="1"/>
  <c r="I288" i="6" s="1"/>
  <c r="J288" i="6"/>
  <c r="I289" i="6" a="1"/>
  <c r="I289" i="6" s="1"/>
  <c r="J289" i="6"/>
  <c r="I290" i="6" a="1"/>
  <c r="I290" i="6" s="1"/>
  <c r="J290" i="6"/>
  <c r="I291" i="6" a="1"/>
  <c r="I291" i="6" s="1"/>
  <c r="J291" i="6"/>
  <c r="I292" i="6" a="1"/>
  <c r="I292" i="6" s="1"/>
  <c r="J292" i="6"/>
  <c r="I293" i="6" a="1"/>
  <c r="I293" i="6" s="1"/>
  <c r="J293" i="6"/>
  <c r="I294" i="6" a="1"/>
  <c r="I294" i="6" s="1"/>
  <c r="J294" i="6"/>
  <c r="I295" i="6" a="1"/>
  <c r="I295" i="6" s="1"/>
  <c r="J295" i="6"/>
  <c r="I296" i="6" a="1"/>
  <c r="I296" i="6" s="1"/>
  <c r="J296" i="6"/>
  <c r="I297" i="6" a="1"/>
  <c r="I297" i="6" s="1"/>
  <c r="J297" i="6"/>
  <c r="I298" i="6" a="1"/>
  <c r="I298" i="6" s="1"/>
  <c r="J298" i="6"/>
  <c r="I299" i="6" a="1"/>
  <c r="I299" i="6" s="1"/>
  <c r="J299" i="6"/>
  <c r="I300" i="6" a="1"/>
  <c r="I300" i="6" s="1"/>
  <c r="J300" i="6"/>
  <c r="I301" i="6" a="1"/>
  <c r="I301" i="6" s="1"/>
  <c r="J301" i="6"/>
  <c r="I8" i="6" a="1"/>
  <c r="I8" i="6" s="1"/>
  <c r="J8" i="6"/>
  <c r="A3" i="6"/>
  <c r="E302" i="6"/>
  <c r="E283" i="6"/>
  <c r="E250" i="6"/>
  <c r="E230" i="6"/>
  <c r="E219" i="6"/>
  <c r="E213" i="6"/>
  <c r="E216" i="6" s="1"/>
  <c r="E210" i="6"/>
  <c r="E208" i="6"/>
  <c r="E207" i="6"/>
  <c r="E202" i="6"/>
  <c r="E200" i="6"/>
  <c r="E201" i="6"/>
  <c r="E195" i="6"/>
  <c r="E192" i="6"/>
  <c r="E177" i="6"/>
  <c r="E174" i="6"/>
  <c r="E172" i="6"/>
  <c r="E171" i="6"/>
  <c r="E167" i="6"/>
  <c r="E166" i="6"/>
  <c r="E165" i="6"/>
  <c r="E160" i="6"/>
  <c r="E153" i="6"/>
  <c r="E148" i="6"/>
  <c r="E142" i="6"/>
  <c r="E145" i="6" s="1"/>
  <c r="E139" i="6"/>
  <c r="E138" i="6"/>
  <c r="E136" i="6"/>
  <c r="E135" i="6"/>
  <c r="E132" i="6"/>
  <c r="E125" i="6"/>
  <c r="E124" i="6"/>
  <c r="E123" i="6"/>
  <c r="E121" i="6"/>
  <c r="E119" i="6"/>
  <c r="E113" i="6"/>
  <c r="E111" i="6"/>
  <c r="E110" i="6"/>
  <c r="E109" i="6"/>
  <c r="E105" i="6"/>
  <c r="E104" i="6"/>
  <c r="E101" i="6"/>
  <c r="E100" i="6"/>
  <c r="E82" i="6"/>
  <c r="E70" i="6"/>
  <c r="E67" i="6"/>
  <c r="E64" i="6"/>
  <c r="E63" i="6"/>
  <c r="E62" i="6"/>
  <c r="E61" i="6"/>
  <c r="E60" i="6"/>
  <c r="E57" i="6"/>
  <c r="E55" i="6"/>
  <c r="E50" i="6"/>
  <c r="E45" i="6"/>
  <c r="E44" i="6"/>
  <c r="E42" i="6"/>
  <c r="E41" i="6"/>
  <c r="E38" i="6"/>
  <c r="E40" i="6" s="1"/>
  <c r="E36" i="6"/>
  <c r="E35" i="6"/>
  <c r="E34" i="6"/>
  <c r="E33" i="6"/>
  <c r="E32" i="6"/>
  <c r="E28" i="6"/>
  <c r="E27" i="6"/>
  <c r="E26" i="6"/>
  <c r="E25" i="6"/>
  <c r="E24" i="6"/>
  <c r="E23" i="6"/>
  <c r="B5" i="6"/>
  <c r="E302" i="1"/>
  <c r="E283" i="1"/>
  <c r="E250" i="1"/>
  <c r="E230" i="1"/>
  <c r="B5" i="1"/>
  <c r="A3" i="1"/>
  <c r="X281" i="6" l="1"/>
  <c r="U83" i="6"/>
  <c r="M83" i="6"/>
  <c r="U161" i="6"/>
  <c r="E222" i="6"/>
  <c r="X43" i="6"/>
  <c r="E140" i="6"/>
  <c r="E154" i="6"/>
  <c r="E114" i="6"/>
  <c r="E211" i="6"/>
  <c r="E149" i="6"/>
  <c r="T83" i="6"/>
  <c r="L83" i="6"/>
  <c r="L161" i="6"/>
  <c r="V83" i="6"/>
  <c r="M161" i="6"/>
  <c r="V161" i="6"/>
  <c r="O203" i="6"/>
  <c r="T303" i="6"/>
  <c r="L303" i="6"/>
  <c r="E303" i="1"/>
  <c r="E178" i="6"/>
  <c r="S83" i="6"/>
  <c r="K83" i="6"/>
  <c r="S161" i="6"/>
  <c r="K161" i="6"/>
  <c r="S303" i="6"/>
  <c r="K303" i="6"/>
  <c r="O303" i="6"/>
  <c r="E83" i="6"/>
  <c r="E303" i="6"/>
  <c r="T161" i="6"/>
  <c r="N161" i="6"/>
  <c r="Q203" i="6"/>
  <c r="U203" i="6"/>
  <c r="M203" i="6"/>
  <c r="V303" i="6"/>
  <c r="P203" i="6"/>
  <c r="T203" i="6"/>
  <c r="L203" i="6"/>
  <c r="S203" i="6"/>
  <c r="K203" i="6"/>
  <c r="J230" i="6"/>
  <c r="V203" i="6"/>
  <c r="N203" i="6"/>
  <c r="R203" i="6"/>
  <c r="I196" i="6"/>
  <c r="R161" i="6"/>
  <c r="N83" i="6"/>
  <c r="Q161" i="6"/>
  <c r="P161" i="6"/>
  <c r="I160" i="6"/>
  <c r="O161" i="6"/>
  <c r="N303" i="6"/>
  <c r="U303" i="6"/>
  <c r="M303" i="6"/>
  <c r="J171" i="6"/>
  <c r="J178" i="6" s="1"/>
  <c r="I171" i="6"/>
  <c r="I178" i="6" s="1"/>
  <c r="I192" i="6"/>
  <c r="I149" i="6"/>
  <c r="I216" i="6"/>
  <c r="I222" i="6" s="1"/>
  <c r="J211" i="6"/>
  <c r="J201" i="6"/>
  <c r="J196" i="6"/>
  <c r="J160" i="6"/>
  <c r="I154" i="6"/>
  <c r="J128" i="6"/>
  <c r="J140" i="6"/>
  <c r="I140" i="6"/>
  <c r="I145" i="6"/>
  <c r="J114" i="6"/>
  <c r="I230" i="6"/>
  <c r="J216" i="6"/>
  <c r="J222" i="6" s="1"/>
  <c r="I211" i="6"/>
  <c r="I201" i="6"/>
  <c r="J192" i="6"/>
  <c r="J154" i="6"/>
  <c r="J149" i="6"/>
  <c r="J145" i="6"/>
  <c r="I128" i="6"/>
  <c r="I114" i="6"/>
  <c r="I40" i="6"/>
  <c r="I79" i="6" s="1"/>
  <c r="Q83" i="6"/>
  <c r="P83" i="6"/>
  <c r="J40" i="6"/>
  <c r="J79" i="6" s="1"/>
  <c r="J83" i="6" s="1"/>
  <c r="O83" i="6"/>
  <c r="I82" i="6"/>
  <c r="R83" i="6"/>
  <c r="I250" i="6"/>
  <c r="J250" i="6"/>
  <c r="Q303" i="6"/>
  <c r="I283" i="6"/>
  <c r="P303" i="6"/>
  <c r="I302" i="6"/>
  <c r="J283" i="6"/>
  <c r="J302" i="6"/>
  <c r="R303" i="6"/>
  <c r="E196" i="6"/>
  <c r="E203" i="6" s="1"/>
  <c r="E128" i="6"/>
  <c r="U260" i="6" l="1"/>
  <c r="U261" i="6" s="1"/>
  <c r="U304" i="6" s="1"/>
  <c r="K260" i="6"/>
  <c r="K261" i="6" s="1"/>
  <c r="K304" i="6" s="1"/>
  <c r="E161" i="6"/>
  <c r="E260" i="6" s="1"/>
  <c r="E261" i="6" s="1"/>
  <c r="E304" i="6" s="1"/>
  <c r="L260" i="6"/>
  <c r="L261" i="6" s="1"/>
  <c r="L304" i="6" s="1"/>
  <c r="V260" i="6"/>
  <c r="V261" i="6" s="1"/>
  <c r="V304" i="6" s="1"/>
  <c r="M260" i="6"/>
  <c r="M261" i="6" s="1"/>
  <c r="M304" i="6" s="1"/>
  <c r="O260" i="6"/>
  <c r="O261" i="6" s="1"/>
  <c r="O304" i="6" s="1"/>
  <c r="S260" i="6"/>
  <c r="S261" i="6" s="1"/>
  <c r="S304" i="6" s="1"/>
  <c r="T260" i="6"/>
  <c r="T261" i="6" s="1"/>
  <c r="T304" i="6" s="1"/>
  <c r="P260" i="6"/>
  <c r="P261" i="6" s="1"/>
  <c r="P304" i="6" s="1"/>
  <c r="R260" i="6"/>
  <c r="R261" i="6" s="1"/>
  <c r="R304" i="6" s="1"/>
  <c r="N260" i="6"/>
  <c r="N261" i="6" s="1"/>
  <c r="N304" i="6" s="1"/>
  <c r="Q260" i="6"/>
  <c r="Q261" i="6" s="1"/>
  <c r="Q304" i="6" s="1"/>
  <c r="I203" i="6"/>
  <c r="J161" i="6"/>
  <c r="I161" i="6"/>
  <c r="J303" i="6"/>
  <c r="J203" i="6"/>
  <c r="I83" i="6"/>
  <c r="I303" i="6"/>
  <c r="I260" i="6" l="1"/>
  <c r="I261" i="6" s="1"/>
  <c r="I304" i="6" s="1"/>
  <c r="J260" i="6"/>
  <c r="J261" i="6" s="1"/>
  <c r="J304" i="6" s="1"/>
  <c r="E219" i="1" l="1"/>
  <c r="E213" i="1"/>
  <c r="E216" i="1" s="1"/>
  <c r="E210" i="1"/>
  <c r="E208" i="1"/>
  <c r="E207" i="1"/>
  <c r="E202" i="1"/>
  <c r="E200" i="1"/>
  <c r="E195" i="1"/>
  <c r="E192" i="1"/>
  <c r="E177" i="1"/>
  <c r="E174" i="1"/>
  <c r="E172" i="1"/>
  <c r="E171" i="1"/>
  <c r="E178" i="1" s="1"/>
  <c r="E167" i="1"/>
  <c r="E166" i="1"/>
  <c r="E165" i="1"/>
  <c r="E153" i="1"/>
  <c r="E148" i="1"/>
  <c r="E142" i="1"/>
  <c r="E145" i="1" s="1"/>
  <c r="E139" i="1"/>
  <c r="E138" i="1"/>
  <c r="E136" i="1"/>
  <c r="E135" i="1"/>
  <c r="E132" i="1"/>
  <c r="E125" i="1"/>
  <c r="E124" i="1"/>
  <c r="E123" i="1"/>
  <c r="E121" i="1"/>
  <c r="E119" i="1"/>
  <c r="E113" i="1"/>
  <c r="E111" i="1"/>
  <c r="E110" i="1"/>
  <c r="E109" i="1"/>
  <c r="E105" i="1"/>
  <c r="E104" i="1"/>
  <c r="E101" i="1"/>
  <c r="E100" i="1"/>
  <c r="E82" i="1"/>
  <c r="E70" i="1"/>
  <c r="E67" i="1"/>
  <c r="E64" i="1"/>
  <c r="E63" i="1"/>
  <c r="E62" i="1"/>
  <c r="E61" i="1"/>
  <c r="E60" i="1"/>
  <c r="E57" i="1"/>
  <c r="E55" i="1"/>
  <c r="E50" i="1"/>
  <c r="E45" i="1"/>
  <c r="E44" i="1"/>
  <c r="E42" i="1"/>
  <c r="E41" i="1"/>
  <c r="E38" i="1"/>
  <c r="E40" i="1" s="1"/>
  <c r="E36" i="1"/>
  <c r="E35" i="1"/>
  <c r="E34" i="1"/>
  <c r="E33" i="1"/>
  <c r="E32" i="1"/>
  <c r="E28" i="1"/>
  <c r="E27" i="1"/>
  <c r="E26" i="1"/>
  <c r="E25" i="1"/>
  <c r="E24" i="1"/>
  <c r="E23" i="1"/>
  <c r="E79" i="1" l="1"/>
  <c r="E211" i="1"/>
  <c r="B37" i="1"/>
  <c r="B37" i="6"/>
  <c r="X37" i="6" s="1"/>
  <c r="E160" i="1"/>
  <c r="E149" i="1"/>
  <c r="E114" i="1"/>
  <c r="E128" i="1"/>
  <c r="E140" i="1"/>
  <c r="E196" i="1"/>
  <c r="E222" i="1"/>
  <c r="E154" i="1"/>
  <c r="E201" i="1"/>
  <c r="B13" i="6"/>
  <c r="B19" i="6"/>
  <c r="B27" i="1"/>
  <c r="B29" i="1"/>
  <c r="B42" i="1"/>
  <c r="B47" i="1"/>
  <c r="B51" i="6"/>
  <c r="B59" i="1"/>
  <c r="B63" i="6"/>
  <c r="B67" i="6"/>
  <c r="B73" i="6"/>
  <c r="B76" i="6"/>
  <c r="B90" i="6"/>
  <c r="B96" i="6"/>
  <c r="B100" i="6"/>
  <c r="B104" i="1"/>
  <c r="B112" i="1"/>
  <c r="B117" i="6"/>
  <c r="B9" i="6"/>
  <c r="B17" i="6"/>
  <c r="B21" i="1"/>
  <c r="B25" i="1"/>
  <c r="B31" i="6"/>
  <c r="B35" i="6"/>
  <c r="B49" i="1"/>
  <c r="B55" i="1"/>
  <c r="B61" i="6"/>
  <c r="B65" i="1"/>
  <c r="B71" i="1"/>
  <c r="B78" i="6"/>
  <c r="B94" i="1"/>
  <c r="B98" i="6"/>
  <c r="B106" i="6"/>
  <c r="B108" i="6"/>
  <c r="B119" i="6"/>
  <c r="B127" i="1"/>
  <c r="B11" i="1"/>
  <c r="B15" i="1"/>
  <c r="B23" i="6"/>
  <c r="B33" i="6"/>
  <c r="B45" i="6"/>
  <c r="B53" i="6"/>
  <c r="B57" i="1"/>
  <c r="B69" i="6"/>
  <c r="B86" i="6"/>
  <c r="B88" i="1"/>
  <c r="B92" i="1"/>
  <c r="B102" i="1"/>
  <c r="B110" i="6"/>
  <c r="B121" i="6"/>
  <c r="B123" i="1"/>
  <c r="B125" i="1"/>
  <c r="B129" i="6"/>
  <c r="B131" i="1"/>
  <c r="B133" i="6"/>
  <c r="B137" i="6"/>
  <c r="B139" i="1"/>
  <c r="B141" i="1"/>
  <c r="B143" i="1"/>
  <c r="B147" i="1"/>
  <c r="B150" i="1"/>
  <c r="B152" i="1"/>
  <c r="B155" i="1"/>
  <c r="B157" i="6"/>
  <c r="B159" i="6"/>
  <c r="B163" i="6"/>
  <c r="B165" i="6"/>
  <c r="B167" i="6"/>
  <c r="B169" i="1"/>
  <c r="B173" i="6"/>
  <c r="B175" i="1"/>
  <c r="B177" i="1"/>
  <c r="B179" i="1"/>
  <c r="B180" i="1"/>
  <c r="B182" i="1"/>
  <c r="B184" i="6"/>
  <c r="B186" i="1"/>
  <c r="B188" i="6"/>
  <c r="B190" i="6"/>
  <c r="B194" i="6"/>
  <c r="B198" i="1"/>
  <c r="B200" i="6"/>
  <c r="B202" i="6"/>
  <c r="B205" i="6"/>
  <c r="B207" i="6"/>
  <c r="B209" i="1"/>
  <c r="B213" i="6"/>
  <c r="B215" i="6"/>
  <c r="B217" i="6"/>
  <c r="B219" i="6"/>
  <c r="B221" i="6"/>
  <c r="B223" i="1"/>
  <c r="B225" i="6"/>
  <c r="B227" i="6"/>
  <c r="B229" i="1"/>
  <c r="B231" i="6"/>
  <c r="B233" i="1"/>
  <c r="B235" i="1"/>
  <c r="B237" i="6"/>
  <c r="B239" i="1"/>
  <c r="B241" i="1"/>
  <c r="B243" i="6"/>
  <c r="B245" i="1"/>
  <c r="B247" i="1"/>
  <c r="B249" i="1"/>
  <c r="B251" i="1"/>
  <c r="B253" i="6"/>
  <c r="B255" i="6"/>
  <c r="B257" i="6"/>
  <c r="B259" i="6"/>
  <c r="B265" i="6"/>
  <c r="B267" i="1"/>
  <c r="B269" i="6"/>
  <c r="B271" i="6"/>
  <c r="B273" i="6"/>
  <c r="B275" i="6"/>
  <c r="B277" i="1"/>
  <c r="B279" i="6"/>
  <c r="B282" i="6"/>
  <c r="B286" i="6"/>
  <c r="B288" i="1"/>
  <c r="B290" i="1"/>
  <c r="B292" i="1"/>
  <c r="B294" i="1"/>
  <c r="B298" i="6"/>
  <c r="B300" i="6"/>
  <c r="B135" i="1"/>
  <c r="B263" i="6"/>
  <c r="B134" i="6"/>
  <c r="B136" i="6"/>
  <c r="B138" i="6"/>
  <c r="B142" i="6"/>
  <c r="B144" i="6"/>
  <c r="B146" i="1"/>
  <c r="B148" i="6"/>
  <c r="B151" i="6"/>
  <c r="B153" i="6"/>
  <c r="B156" i="1"/>
  <c r="B158" i="1"/>
  <c r="B162" i="1"/>
  <c r="B164" i="6"/>
  <c r="B166" i="1"/>
  <c r="B168" i="1"/>
  <c r="B170" i="1"/>
  <c r="B172" i="1"/>
  <c r="B174" i="6"/>
  <c r="B176" i="1"/>
  <c r="B181" i="1"/>
  <c r="B183" i="1"/>
  <c r="B185" i="1"/>
  <c r="B189" i="1"/>
  <c r="B191" i="6"/>
  <c r="B193" i="1"/>
  <c r="B195" i="1"/>
  <c r="B197" i="6"/>
  <c r="B199" i="1"/>
  <c r="B204" i="1"/>
  <c r="B206" i="1"/>
  <c r="B208" i="1"/>
  <c r="B210" i="6"/>
  <c r="B212" i="6"/>
  <c r="B214" i="6"/>
  <c r="B218" i="6"/>
  <c r="B220" i="6"/>
  <c r="B224" i="1"/>
  <c r="B226" i="6"/>
  <c r="B228" i="1"/>
  <c r="B232" i="1"/>
  <c r="B234" i="1"/>
  <c r="B236" i="1"/>
  <c r="B238" i="6"/>
  <c r="B240" i="6"/>
  <c r="B242" i="6"/>
  <c r="B244" i="6"/>
  <c r="B246" i="6"/>
  <c r="B248" i="1"/>
  <c r="B252" i="1"/>
  <c r="B254" i="6"/>
  <c r="B256" i="1"/>
  <c r="B258" i="1"/>
  <c r="B264" i="1"/>
  <c r="B266" i="1"/>
  <c r="B268" i="1"/>
  <c r="B270" i="6"/>
  <c r="B272" i="1"/>
  <c r="B274" i="6"/>
  <c r="B276" i="1"/>
  <c r="B278" i="6"/>
  <c r="B280" i="6"/>
  <c r="B285" i="6"/>
  <c r="B287" i="6"/>
  <c r="B289" i="6"/>
  <c r="B291" i="1"/>
  <c r="B293" i="6"/>
  <c r="B295" i="1"/>
  <c r="B297" i="6"/>
  <c r="B299" i="6"/>
  <c r="B301" i="1"/>
  <c r="B296" i="1"/>
  <c r="B8" i="6"/>
  <c r="B10" i="1"/>
  <c r="B12" i="1"/>
  <c r="B14" i="1"/>
  <c r="B16" i="6"/>
  <c r="B18" i="1"/>
  <c r="B20" i="6"/>
  <c r="B22" i="6"/>
  <c r="B24" i="6"/>
  <c r="B26" i="6"/>
  <c r="B28" i="6"/>
  <c r="B30" i="1"/>
  <c r="B32" i="6"/>
  <c r="B34" i="6"/>
  <c r="B36" i="6"/>
  <c r="B39" i="6"/>
  <c r="B41" i="1"/>
  <c r="B44" i="6"/>
  <c r="B46" i="1"/>
  <c r="B48" i="1"/>
  <c r="B50" i="6"/>
  <c r="B52" i="6"/>
  <c r="B54" i="1"/>
  <c r="B56" i="6"/>
  <c r="B58" i="1"/>
  <c r="B60" i="6"/>
  <c r="B62" i="1"/>
  <c r="B64" i="1"/>
  <c r="B66" i="1"/>
  <c r="B68" i="1"/>
  <c r="B70" i="6"/>
  <c r="B72" i="1"/>
  <c r="B74" i="1"/>
  <c r="B75" i="1"/>
  <c r="B77" i="6"/>
  <c r="B81" i="6"/>
  <c r="B85" i="1"/>
  <c r="B87" i="6"/>
  <c r="B89" i="1"/>
  <c r="B91" i="1"/>
  <c r="B93" i="6"/>
  <c r="B95" i="1"/>
  <c r="B97" i="6"/>
  <c r="B99" i="1"/>
  <c r="B101" i="6"/>
  <c r="B103" i="6"/>
  <c r="B105" i="6"/>
  <c r="B107" i="6"/>
  <c r="B109" i="1"/>
  <c r="B111" i="6"/>
  <c r="B113" i="6"/>
  <c r="B115" i="1"/>
  <c r="B116" i="1"/>
  <c r="B118" i="1"/>
  <c r="B120" i="1"/>
  <c r="B122" i="6"/>
  <c r="B124" i="6"/>
  <c r="B126" i="1"/>
  <c r="B130" i="1"/>
  <c r="B132" i="6"/>
  <c r="B187" i="6"/>
  <c r="E83" i="1"/>
  <c r="E161" i="1" l="1"/>
  <c r="B131" i="6"/>
  <c r="B25" i="6"/>
  <c r="B239" i="6"/>
  <c r="B177" i="6"/>
  <c r="B100" i="1"/>
  <c r="B53" i="1"/>
  <c r="B273" i="1"/>
  <c r="B71" i="6"/>
  <c r="B96" i="1"/>
  <c r="B290" i="6"/>
  <c r="B275" i="1"/>
  <c r="B207" i="1"/>
  <c r="B13" i="1"/>
  <c r="B189" i="6"/>
  <c r="B192" i="6" s="1"/>
  <c r="B59" i="6"/>
  <c r="B172" i="6"/>
  <c r="B204" i="6"/>
  <c r="B225" i="1"/>
  <c r="B19" i="1"/>
  <c r="B179" i="6"/>
  <c r="B119" i="1"/>
  <c r="B209" i="6"/>
  <c r="B57" i="6"/>
  <c r="B150" i="6"/>
  <c r="B133" i="1"/>
  <c r="B31" i="1"/>
  <c r="B255" i="1"/>
  <c r="B223" i="6"/>
  <c r="B92" i="6"/>
  <c r="B236" i="6"/>
  <c r="B163" i="1"/>
  <c r="B194" i="1"/>
  <c r="B196" i="1" s="1"/>
  <c r="B35" i="1"/>
  <c r="B292" i="6"/>
  <c r="B241" i="6"/>
  <c r="B102" i="6"/>
  <c r="B257" i="1"/>
  <c r="B63" i="1"/>
  <c r="B301" i="6"/>
  <c r="B38" i="6"/>
  <c r="B40" i="6" s="1"/>
  <c r="B38" i="1"/>
  <c r="B27" i="6"/>
  <c r="B110" i="1"/>
  <c r="E203" i="1"/>
  <c r="B180" i="6"/>
  <c r="B127" i="6"/>
  <c r="B104" i="6"/>
  <c r="B137" i="1"/>
  <c r="B69" i="1"/>
  <c r="B78" i="1"/>
  <c r="B240" i="1"/>
  <c r="B176" i="6"/>
  <c r="B134" i="1"/>
  <c r="B296" i="6"/>
  <c r="B277" i="6"/>
  <c r="B294" i="6"/>
  <c r="B208" i="6"/>
  <c r="B198" i="6"/>
  <c r="B224" i="6"/>
  <c r="B298" i="1"/>
  <c r="B227" i="1"/>
  <c r="B94" i="6"/>
  <c r="B117" i="1"/>
  <c r="B49" i="6"/>
  <c r="B229" i="6"/>
  <c r="B73" i="1"/>
  <c r="B182" i="6"/>
  <c r="B233" i="6"/>
  <c r="B143" i="6"/>
  <c r="B9" i="1"/>
  <c r="B23" i="1"/>
  <c r="B289" i="1"/>
  <c r="B259" i="1"/>
  <c r="B123" i="6"/>
  <c r="B193" i="6"/>
  <c r="B231" i="1"/>
  <c r="B184" i="1"/>
  <c r="B265" i="1"/>
  <c r="B141" i="6"/>
  <c r="B200" i="1"/>
  <c r="B267" i="6"/>
  <c r="B214" i="1"/>
  <c r="B202" i="1"/>
  <c r="B186" i="6"/>
  <c r="B55" i="6"/>
  <c r="B199" i="6"/>
  <c r="B213" i="1"/>
  <c r="B272" i="6"/>
  <c r="B256" i="6"/>
  <c r="B279" i="1"/>
  <c r="B165" i="1"/>
  <c r="B271" i="1"/>
  <c r="B195" i="6"/>
  <c r="B169" i="6"/>
  <c r="B300" i="1"/>
  <c r="B173" i="1"/>
  <c r="B121" i="1"/>
  <c r="B157" i="1"/>
  <c r="B282" i="1"/>
  <c r="B15" i="6"/>
  <c r="B61" i="1"/>
  <c r="B159" i="1"/>
  <c r="B160" i="1" s="1"/>
  <c r="B249" i="6"/>
  <c r="B98" i="1"/>
  <c r="B166" i="6"/>
  <c r="B217" i="1"/>
  <c r="B45" i="1"/>
  <c r="B247" i="6"/>
  <c r="B215" i="1"/>
  <c r="B51" i="1"/>
  <c r="B278" i="1"/>
  <c r="B295" i="6"/>
  <c r="B155" i="6"/>
  <c r="B76" i="1"/>
  <c r="B42" i="6"/>
  <c r="B129" i="1"/>
  <c r="B65" i="6"/>
  <c r="B138" i="1"/>
  <c r="B266" i="6"/>
  <c r="B147" i="6"/>
  <c r="B190" i="1"/>
  <c r="B175" i="6"/>
  <c r="B245" i="6"/>
  <c r="B219" i="1"/>
  <c r="B170" i="6"/>
  <c r="B221" i="1"/>
  <c r="B90" i="1"/>
  <c r="B288" i="6"/>
  <c r="B185" i="6"/>
  <c r="B136" i="1"/>
  <c r="B106" i="1"/>
  <c r="B205" i="1"/>
  <c r="B21" i="6"/>
  <c r="B86" i="1"/>
  <c r="B108" i="1"/>
  <c r="B11" i="6"/>
  <c r="B286" i="1"/>
  <c r="B167" i="1"/>
  <c r="B74" i="6"/>
  <c r="B112" i="6"/>
  <c r="B263" i="1"/>
  <c r="B253" i="1"/>
  <c r="B237" i="1"/>
  <c r="B139" i="6"/>
  <c r="B88" i="6"/>
  <c r="B144" i="1"/>
  <c r="B226" i="1"/>
  <c r="B99" i="6"/>
  <c r="B210" i="1"/>
  <c r="B243" i="1"/>
  <c r="B29" i="6"/>
  <c r="B258" i="6"/>
  <c r="B115" i="6"/>
  <c r="B274" i="1"/>
  <c r="B268" i="6"/>
  <c r="B135" i="6"/>
  <c r="B33" i="1"/>
  <c r="B17" i="1"/>
  <c r="B269" i="1"/>
  <c r="B251" i="6"/>
  <c r="B188" i="1"/>
  <c r="B47" i="6"/>
  <c r="B235" i="6"/>
  <c r="B152" i="6"/>
  <c r="B154" i="6" s="1"/>
  <c r="B67" i="1"/>
  <c r="B125" i="6"/>
  <c r="B58" i="6"/>
  <c r="B162" i="6"/>
  <c r="B24" i="1"/>
  <c r="B291" i="6"/>
  <c r="B181" i="6"/>
  <c r="B62" i="6"/>
  <c r="B246" i="1"/>
  <c r="B8" i="1"/>
  <c r="B242" i="1"/>
  <c r="B130" i="6"/>
  <c r="B276" i="6"/>
  <c r="B153" i="1"/>
  <c r="B41" i="6"/>
  <c r="B232" i="6"/>
  <c r="B158" i="6"/>
  <c r="B160" i="6" s="1"/>
  <c r="B206" i="6"/>
  <c r="B183" i="6"/>
  <c r="B142" i="1"/>
  <c r="B280" i="1"/>
  <c r="B64" i="6"/>
  <c r="B264" i="6"/>
  <c r="B297" i="1"/>
  <c r="B168" i="6"/>
  <c r="B248" i="6"/>
  <c r="B293" i="1"/>
  <c r="B30" i="6"/>
  <c r="B212" i="1"/>
  <c r="B228" i="6"/>
  <c r="B164" i="1"/>
  <c r="B197" i="1"/>
  <c r="B244" i="1"/>
  <c r="B151" i="1"/>
  <c r="B89" i="6"/>
  <c r="B156" i="6"/>
  <c r="B146" i="6"/>
  <c r="B285" i="1"/>
  <c r="B220" i="1"/>
  <c r="B252" i="6"/>
  <c r="B120" i="6"/>
  <c r="B105" i="1"/>
  <c r="B218" i="1"/>
  <c r="B174" i="1"/>
  <c r="B299" i="1"/>
  <c r="B234" i="6"/>
  <c r="B254" i="1"/>
  <c r="B238" i="1"/>
  <c r="B191" i="1"/>
  <c r="B148" i="1"/>
  <c r="B149" i="1" s="1"/>
  <c r="B287" i="1"/>
  <c r="B270" i="1"/>
  <c r="B44" i="1"/>
  <c r="B60" i="1"/>
  <c r="B10" i="6"/>
  <c r="B116" i="6"/>
  <c r="B101" i="1"/>
  <c r="B132" i="1"/>
  <c r="B85" i="6"/>
  <c r="B26" i="1"/>
  <c r="B46" i="6"/>
  <c r="B87" i="1"/>
  <c r="B32" i="1"/>
  <c r="B16" i="1"/>
  <c r="B118" i="6"/>
  <c r="B107" i="1"/>
  <c r="B66" i="6"/>
  <c r="B122" i="1"/>
  <c r="B75" i="6"/>
  <c r="B50" i="1"/>
  <c r="B91" i="6"/>
  <c r="B187" i="1"/>
  <c r="B48" i="6"/>
  <c r="B14" i="6"/>
  <c r="B103" i="1"/>
  <c r="B68" i="6"/>
  <c r="B124" i="1"/>
  <c r="B18" i="6"/>
  <c r="B109" i="6"/>
  <c r="B34" i="1"/>
  <c r="B77" i="1"/>
  <c r="B22" i="1"/>
  <c r="B93" i="1"/>
  <c r="B28" i="1"/>
  <c r="B12" i="6"/>
  <c r="B95" i="6"/>
  <c r="B54" i="6"/>
  <c r="B126" i="6"/>
  <c r="B72" i="6"/>
  <c r="B20" i="1"/>
  <c r="B111" i="1"/>
  <c r="B70" i="1"/>
  <c r="B81" i="1"/>
  <c r="B82" i="1" s="1"/>
  <c r="B56" i="1"/>
  <c r="B52" i="1"/>
  <c r="B39" i="1"/>
  <c r="B113" i="1"/>
  <c r="B97" i="1"/>
  <c r="B36" i="1"/>
  <c r="B171" i="1"/>
  <c r="D268" i="6"/>
  <c r="G268" i="6" s="1"/>
  <c r="D268" i="1"/>
  <c r="G268" i="1" s="1"/>
  <c r="D236" i="6"/>
  <c r="G236" i="6" s="1"/>
  <c r="D236" i="1"/>
  <c r="G236" i="1" s="1"/>
  <c r="D189" i="1"/>
  <c r="D189" i="6"/>
  <c r="D148" i="6"/>
  <c r="G148" i="6" s="1"/>
  <c r="X148" i="6" s="1"/>
  <c r="D148" i="1"/>
  <c r="D116" i="6"/>
  <c r="G116" i="6" s="1"/>
  <c r="D116" i="1"/>
  <c r="G116" i="1" s="1"/>
  <c r="D85" i="1"/>
  <c r="D85" i="6"/>
  <c r="D60" i="1"/>
  <c r="G60" i="1" s="1"/>
  <c r="D60" i="6"/>
  <c r="G60" i="6" s="1"/>
  <c r="D26" i="1"/>
  <c r="G26" i="1" s="1"/>
  <c r="D26" i="6"/>
  <c r="G26" i="6" s="1"/>
  <c r="D282" i="6"/>
  <c r="G282" i="6" s="1"/>
  <c r="X282" i="6" s="1"/>
  <c r="D282" i="1"/>
  <c r="G282" i="1" s="1"/>
  <c r="D233" i="6"/>
  <c r="G233" i="6" s="1"/>
  <c r="D233" i="1"/>
  <c r="G233" i="1" s="1"/>
  <c r="D202" i="6"/>
  <c r="G202" i="6" s="1"/>
  <c r="D202" i="1"/>
  <c r="G202" i="1" s="1"/>
  <c r="D297" i="6"/>
  <c r="G297" i="6" s="1"/>
  <c r="D297" i="1"/>
  <c r="G297" i="1" s="1"/>
  <c r="D280" i="1"/>
  <c r="G280" i="1" s="1"/>
  <c r="D280" i="6"/>
  <c r="G280" i="6" s="1"/>
  <c r="D264" i="1"/>
  <c r="G264" i="1" s="1"/>
  <c r="D264" i="6"/>
  <c r="G264" i="6" s="1"/>
  <c r="D248" i="6"/>
  <c r="G248" i="6" s="1"/>
  <c r="D248" i="1"/>
  <c r="G248" i="1" s="1"/>
  <c r="D232" i="6"/>
  <c r="G232" i="6" s="1"/>
  <c r="D232" i="1"/>
  <c r="G232" i="1" s="1"/>
  <c r="D185" i="6"/>
  <c r="G185" i="6" s="1"/>
  <c r="D185" i="1"/>
  <c r="G185" i="1" s="1"/>
  <c r="D170" i="6"/>
  <c r="G170" i="6" s="1"/>
  <c r="D170" i="1"/>
  <c r="G170" i="1" s="1"/>
  <c r="D144" i="1"/>
  <c r="G144" i="1" s="1"/>
  <c r="D144" i="6"/>
  <c r="G144" i="6" s="1"/>
  <c r="D113" i="6"/>
  <c r="G113" i="6" s="1"/>
  <c r="D113" i="1"/>
  <c r="G113" i="1" s="1"/>
  <c r="D97" i="6"/>
  <c r="G97" i="6" s="1"/>
  <c r="D97" i="1"/>
  <c r="G97" i="1" s="1"/>
  <c r="D81" i="6"/>
  <c r="D81" i="1"/>
  <c r="D72" i="6"/>
  <c r="G72" i="6" s="1"/>
  <c r="D72" i="1"/>
  <c r="G72" i="1" s="1"/>
  <c r="D56" i="6"/>
  <c r="G56" i="6" s="1"/>
  <c r="D56" i="1"/>
  <c r="G56" i="1" s="1"/>
  <c r="D39" i="6"/>
  <c r="G39" i="6" s="1"/>
  <c r="D39" i="1"/>
  <c r="D22" i="6"/>
  <c r="G22" i="6" s="1"/>
  <c r="D22" i="1"/>
  <c r="G22" i="1" s="1"/>
  <c r="D294" i="6"/>
  <c r="G294" i="6" s="1"/>
  <c r="D294" i="1"/>
  <c r="G294" i="1" s="1"/>
  <c r="D277" i="6"/>
  <c r="G277" i="6" s="1"/>
  <c r="D277" i="1"/>
  <c r="G277" i="1" s="1"/>
  <c r="D245" i="6"/>
  <c r="G245" i="6" s="1"/>
  <c r="D245" i="1"/>
  <c r="G245" i="1" s="1"/>
  <c r="D229" i="6"/>
  <c r="G229" i="6" s="1"/>
  <c r="D229" i="1"/>
  <c r="G229" i="1" s="1"/>
  <c r="D213" i="6"/>
  <c r="D213" i="1"/>
  <c r="D198" i="6"/>
  <c r="G198" i="6" s="1"/>
  <c r="D198" i="1"/>
  <c r="G198" i="1" s="1"/>
  <c r="D182" i="6"/>
  <c r="G182" i="6" s="1"/>
  <c r="D182" i="1"/>
  <c r="G182" i="1" s="1"/>
  <c r="D167" i="1"/>
  <c r="G167" i="1" s="1"/>
  <c r="D167" i="6"/>
  <c r="G167" i="6" s="1"/>
  <c r="D135" i="1"/>
  <c r="G135" i="1" s="1"/>
  <c r="D135" i="6"/>
  <c r="G135" i="6" s="1"/>
  <c r="D119" i="6"/>
  <c r="G119" i="6" s="1"/>
  <c r="D119" i="1"/>
  <c r="G119" i="1" s="1"/>
  <c r="D104" i="1"/>
  <c r="G104" i="1" s="1"/>
  <c r="D104" i="6"/>
  <c r="G104" i="6" s="1"/>
  <c r="D88" i="1"/>
  <c r="G88" i="1" s="1"/>
  <c r="D88" i="6"/>
  <c r="G88" i="6" s="1"/>
  <c r="D63" i="1"/>
  <c r="G63" i="1" s="1"/>
  <c r="D63" i="6"/>
  <c r="G63" i="6" s="1"/>
  <c r="D47" i="1"/>
  <c r="G47" i="1" s="1"/>
  <c r="D47" i="6"/>
  <c r="G47" i="6" s="1"/>
  <c r="D29" i="1"/>
  <c r="G29" i="1" s="1"/>
  <c r="D29" i="6"/>
  <c r="G29" i="6" s="1"/>
  <c r="D13" i="6"/>
  <c r="G13" i="6" s="1"/>
  <c r="D13" i="1"/>
  <c r="G13" i="1" s="1"/>
  <c r="B250" i="1"/>
  <c r="D285" i="6"/>
  <c r="D285" i="1"/>
  <c r="D252" i="6"/>
  <c r="G252" i="6" s="1"/>
  <c r="D252" i="1"/>
  <c r="G252" i="1" s="1"/>
  <c r="D220" i="6"/>
  <c r="G220" i="6" s="1"/>
  <c r="X220" i="6" s="1"/>
  <c r="D220" i="1"/>
  <c r="G220" i="1" s="1"/>
  <c r="D204" i="6"/>
  <c r="G204" i="6" s="1"/>
  <c r="D204" i="1"/>
  <c r="G204" i="1" s="1"/>
  <c r="D174" i="1"/>
  <c r="G174" i="1" s="1"/>
  <c r="D174" i="6"/>
  <c r="G174" i="6" s="1"/>
  <c r="D158" i="6"/>
  <c r="D158" i="1"/>
  <c r="D132" i="1"/>
  <c r="G132" i="1" s="1"/>
  <c r="D132" i="6"/>
  <c r="G132" i="6" s="1"/>
  <c r="D101" i="1"/>
  <c r="G101" i="1" s="1"/>
  <c r="D101" i="6"/>
  <c r="G101" i="6" s="1"/>
  <c r="D44" i="1"/>
  <c r="G44" i="1" s="1"/>
  <c r="D44" i="6"/>
  <c r="G44" i="6" s="1"/>
  <c r="D10" i="1"/>
  <c r="G10" i="1" s="1"/>
  <c r="D10" i="6"/>
  <c r="G10" i="6" s="1"/>
  <c r="D298" i="6"/>
  <c r="G298" i="6" s="1"/>
  <c r="D298" i="1"/>
  <c r="G298" i="1" s="1"/>
  <c r="D265" i="6"/>
  <c r="G265" i="6" s="1"/>
  <c r="X265" i="6" s="1"/>
  <c r="D265" i="1"/>
  <c r="G265" i="1" s="1"/>
  <c r="D249" i="6"/>
  <c r="G249" i="6" s="1"/>
  <c r="D249" i="1"/>
  <c r="G249" i="1" s="1"/>
  <c r="D217" i="6"/>
  <c r="G217" i="6" s="1"/>
  <c r="D217" i="1"/>
  <c r="G217" i="1" s="1"/>
  <c r="D186" i="6"/>
  <c r="G186" i="6" s="1"/>
  <c r="D186" i="1"/>
  <c r="G186" i="1" s="1"/>
  <c r="D295" i="6"/>
  <c r="G295" i="6" s="1"/>
  <c r="D295" i="1"/>
  <c r="G295" i="1" s="1"/>
  <c r="D278" i="6"/>
  <c r="G278" i="6" s="1"/>
  <c r="D278" i="1"/>
  <c r="G278" i="1" s="1"/>
  <c r="D246" i="6"/>
  <c r="G246" i="6" s="1"/>
  <c r="D246" i="1"/>
  <c r="G246" i="1" s="1"/>
  <c r="D214" i="6"/>
  <c r="G214" i="6" s="1"/>
  <c r="X214" i="6" s="1"/>
  <c r="D214" i="1"/>
  <c r="G214" i="1" s="1"/>
  <c r="D199" i="6"/>
  <c r="G199" i="6" s="1"/>
  <c r="D199" i="1"/>
  <c r="G199" i="1" s="1"/>
  <c r="D183" i="6"/>
  <c r="G183" i="6" s="1"/>
  <c r="D183" i="1"/>
  <c r="G183" i="1" s="1"/>
  <c r="D168" i="6"/>
  <c r="D168" i="1"/>
  <c r="D142" i="6"/>
  <c r="G142" i="6" s="1"/>
  <c r="X142" i="6" s="1"/>
  <c r="D142" i="1"/>
  <c r="D126" i="6"/>
  <c r="G126" i="6" s="1"/>
  <c r="D126" i="1"/>
  <c r="G126" i="1" s="1"/>
  <c r="D111" i="1"/>
  <c r="G111" i="1" s="1"/>
  <c r="D111" i="6"/>
  <c r="G111" i="6" s="1"/>
  <c r="D95" i="1"/>
  <c r="G95" i="1" s="1"/>
  <c r="D95" i="6"/>
  <c r="G95" i="6" s="1"/>
  <c r="D70" i="6"/>
  <c r="G70" i="6" s="1"/>
  <c r="X70" i="6" s="1"/>
  <c r="D70" i="1"/>
  <c r="G70" i="1" s="1"/>
  <c r="D54" i="1"/>
  <c r="G54" i="1" s="1"/>
  <c r="D54" i="6"/>
  <c r="G54" i="6" s="1"/>
  <c r="D36" i="6"/>
  <c r="G36" i="6" s="1"/>
  <c r="D36" i="1"/>
  <c r="G36" i="1" s="1"/>
  <c r="D20" i="1"/>
  <c r="G20" i="1" s="1"/>
  <c r="D20" i="6"/>
  <c r="G20" i="6" s="1"/>
  <c r="D292" i="1"/>
  <c r="G292" i="1" s="1"/>
  <c r="D292" i="6"/>
  <c r="G292" i="6" s="1"/>
  <c r="D275" i="1"/>
  <c r="G275" i="1" s="1"/>
  <c r="D275" i="6"/>
  <c r="G275" i="6" s="1"/>
  <c r="D259" i="6"/>
  <c r="G259" i="6" s="1"/>
  <c r="D259" i="1"/>
  <c r="G259" i="1" s="1"/>
  <c r="D243" i="6"/>
  <c r="G243" i="6" s="1"/>
  <c r="D243" i="1"/>
  <c r="G243" i="1" s="1"/>
  <c r="D227" i="6"/>
  <c r="G227" i="6" s="1"/>
  <c r="X227" i="6" s="1"/>
  <c r="D227" i="1"/>
  <c r="G227" i="1" s="1"/>
  <c r="D180" i="6"/>
  <c r="G180" i="6" s="1"/>
  <c r="D180" i="1"/>
  <c r="G180" i="1" s="1"/>
  <c r="D165" i="1"/>
  <c r="G165" i="1" s="1"/>
  <c r="D165" i="6"/>
  <c r="G165" i="6" s="1"/>
  <c r="D133" i="6"/>
  <c r="G133" i="6" s="1"/>
  <c r="D133" i="1"/>
  <c r="G133" i="1" s="1"/>
  <c r="D117" i="6"/>
  <c r="D117" i="1"/>
  <c r="D102" i="6"/>
  <c r="G102" i="6" s="1"/>
  <c r="D102" i="1"/>
  <c r="G102" i="1" s="1"/>
  <c r="D86" i="1"/>
  <c r="G86" i="1" s="1"/>
  <c r="D86" i="6"/>
  <c r="G86" i="6" s="1"/>
  <c r="D61" i="6"/>
  <c r="G61" i="6" s="1"/>
  <c r="D61" i="1"/>
  <c r="G61" i="1" s="1"/>
  <c r="D45" i="1"/>
  <c r="G45" i="1" s="1"/>
  <c r="D45" i="6"/>
  <c r="G45" i="6" s="1"/>
  <c r="D27" i="1"/>
  <c r="G27" i="1" s="1"/>
  <c r="D27" i="6"/>
  <c r="G27" i="6" s="1"/>
  <c r="D11" i="6"/>
  <c r="G11" i="6" s="1"/>
  <c r="D11" i="1"/>
  <c r="G11" i="1" s="1"/>
  <c r="D293" i="6"/>
  <c r="G293" i="6" s="1"/>
  <c r="D293" i="1"/>
  <c r="G293" i="1" s="1"/>
  <c r="D244" i="6"/>
  <c r="G244" i="6" s="1"/>
  <c r="D244" i="1"/>
  <c r="G244" i="1" s="1"/>
  <c r="D153" i="1"/>
  <c r="G153" i="1" s="1"/>
  <c r="D153" i="6"/>
  <c r="G153" i="6" s="1"/>
  <c r="D291" i="1"/>
  <c r="G291" i="1" s="1"/>
  <c r="D291" i="6"/>
  <c r="G291" i="6" s="1"/>
  <c r="D155" i="6"/>
  <c r="G155" i="6" s="1"/>
  <c r="D155" i="1"/>
  <c r="G155" i="1" s="1"/>
  <c r="D129" i="1"/>
  <c r="G129" i="1" s="1"/>
  <c r="D129" i="6"/>
  <c r="G129" i="6" s="1"/>
  <c r="D98" i="1"/>
  <c r="G98" i="1" s="1"/>
  <c r="D98" i="6"/>
  <c r="G98" i="6" s="1"/>
  <c r="X98" i="6" s="1"/>
  <c r="D73" i="1"/>
  <c r="G73" i="1" s="1"/>
  <c r="D73" i="6"/>
  <c r="G73" i="6" s="1"/>
  <c r="D57" i="1"/>
  <c r="G57" i="1" s="1"/>
  <c r="D57" i="6"/>
  <c r="G57" i="6" s="1"/>
  <c r="D23" i="1"/>
  <c r="G23" i="1" s="1"/>
  <c r="D23" i="6"/>
  <c r="G23" i="6" s="1"/>
  <c r="X23" i="6" s="1"/>
  <c r="B82" i="6"/>
  <c r="D157" i="6"/>
  <c r="G157" i="6" s="1"/>
  <c r="D157" i="1"/>
  <c r="G157" i="1" s="1"/>
  <c r="D147" i="1"/>
  <c r="G147" i="1" s="1"/>
  <c r="D147" i="6"/>
  <c r="G147" i="6" s="1"/>
  <c r="D131" i="6"/>
  <c r="D131" i="1"/>
  <c r="D100" i="6"/>
  <c r="G100" i="6" s="1"/>
  <c r="X100" i="6" s="1"/>
  <c r="D100" i="1"/>
  <c r="G100" i="1" s="1"/>
  <c r="D59" i="6"/>
  <c r="G59" i="6" s="1"/>
  <c r="D59" i="1"/>
  <c r="G59" i="1" s="1"/>
  <c r="D42" i="6"/>
  <c r="G42" i="6" s="1"/>
  <c r="D42" i="1"/>
  <c r="G42" i="1" s="1"/>
  <c r="D25" i="6"/>
  <c r="G25" i="6" s="1"/>
  <c r="D25" i="1"/>
  <c r="G25" i="1" s="1"/>
  <c r="D9" i="6"/>
  <c r="G9" i="6" s="1"/>
  <c r="X9" i="6" s="1"/>
  <c r="D9" i="1"/>
  <c r="G9" i="1" s="1"/>
  <c r="D274" i="6"/>
  <c r="G274" i="6" s="1"/>
  <c r="D274" i="1"/>
  <c r="G274" i="1" s="1"/>
  <c r="D258" i="6"/>
  <c r="G258" i="6" s="1"/>
  <c r="D258" i="1"/>
  <c r="G258" i="1" s="1"/>
  <c r="D242" i="1"/>
  <c r="G242" i="1" s="1"/>
  <c r="D242" i="6"/>
  <c r="G242" i="6" s="1"/>
  <c r="D226" i="6"/>
  <c r="D226" i="1"/>
  <c r="D210" i="6"/>
  <c r="G210" i="6" s="1"/>
  <c r="X210" i="6" s="1"/>
  <c r="D210" i="1"/>
  <c r="G210" i="1" s="1"/>
  <c r="D195" i="6"/>
  <c r="G195" i="6" s="1"/>
  <c r="D195" i="1"/>
  <c r="G195" i="1" s="1"/>
  <c r="D164" i="1"/>
  <c r="G164" i="1" s="1"/>
  <c r="D164" i="6"/>
  <c r="G164" i="6" s="1"/>
  <c r="D151" i="1"/>
  <c r="G151" i="1" s="1"/>
  <c r="D151" i="6"/>
  <c r="D138" i="1"/>
  <c r="G138" i="1" s="1"/>
  <c r="D138" i="6"/>
  <c r="G138" i="6" s="1"/>
  <c r="D122" i="6"/>
  <c r="G122" i="6" s="1"/>
  <c r="X122" i="6" s="1"/>
  <c r="D122" i="1"/>
  <c r="G122" i="1" s="1"/>
  <c r="D107" i="1"/>
  <c r="G107" i="1" s="1"/>
  <c r="D107" i="6"/>
  <c r="G107" i="6" s="1"/>
  <c r="D91" i="1"/>
  <c r="G91" i="1" s="1"/>
  <c r="D91" i="6"/>
  <c r="G91" i="6" s="1"/>
  <c r="D75" i="1"/>
  <c r="G75" i="1" s="1"/>
  <c r="D75" i="6"/>
  <c r="G75" i="6" s="1"/>
  <c r="D66" i="6"/>
  <c r="G66" i="6" s="1"/>
  <c r="D66" i="1"/>
  <c r="G66" i="1" s="1"/>
  <c r="D50" i="6"/>
  <c r="G50" i="6" s="1"/>
  <c r="X50" i="6" s="1"/>
  <c r="D50" i="1"/>
  <c r="G50" i="1" s="1"/>
  <c r="D32" i="1"/>
  <c r="G32" i="1" s="1"/>
  <c r="D32" i="6"/>
  <c r="G32" i="6" s="1"/>
  <c r="D16" i="1"/>
  <c r="G16" i="1" s="1"/>
  <c r="D16" i="6"/>
  <c r="G16" i="6" s="1"/>
  <c r="X16" i="6" s="1"/>
  <c r="D288" i="6"/>
  <c r="G288" i="6" s="1"/>
  <c r="D288" i="1"/>
  <c r="G288" i="1" s="1"/>
  <c r="D271" i="6"/>
  <c r="G271" i="6" s="1"/>
  <c r="X271" i="6" s="1"/>
  <c r="D271" i="1"/>
  <c r="G271" i="1" s="1"/>
  <c r="D255" i="6"/>
  <c r="G255" i="6" s="1"/>
  <c r="D255" i="1"/>
  <c r="G255" i="1" s="1"/>
  <c r="D239" i="6"/>
  <c r="G239" i="6" s="1"/>
  <c r="D239" i="1"/>
  <c r="G239" i="1" s="1"/>
  <c r="D223" i="6"/>
  <c r="G223" i="6" s="1"/>
  <c r="D223" i="1"/>
  <c r="G223" i="1" s="1"/>
  <c r="D207" i="1"/>
  <c r="G207" i="1" s="1"/>
  <c r="D207" i="6"/>
  <c r="G207" i="6" s="1"/>
  <c r="X207" i="6" s="1"/>
  <c r="D177" i="6"/>
  <c r="G177" i="6" s="1"/>
  <c r="D177" i="1"/>
  <c r="G177" i="1" s="1"/>
  <c r="D289" i="6"/>
  <c r="G289" i="6" s="1"/>
  <c r="D289" i="1"/>
  <c r="G289" i="1" s="1"/>
  <c r="D272" i="6"/>
  <c r="G272" i="6" s="1"/>
  <c r="D272" i="1"/>
  <c r="G272" i="1" s="1"/>
  <c r="D256" i="6"/>
  <c r="G256" i="6" s="1"/>
  <c r="D256" i="1"/>
  <c r="G256" i="1" s="1"/>
  <c r="D240" i="6"/>
  <c r="G240" i="6" s="1"/>
  <c r="D240" i="1"/>
  <c r="G240" i="1" s="1"/>
  <c r="D224" i="6"/>
  <c r="G224" i="6" s="1"/>
  <c r="D224" i="1"/>
  <c r="G224" i="1" s="1"/>
  <c r="D208" i="6"/>
  <c r="G208" i="6" s="1"/>
  <c r="D208" i="1"/>
  <c r="G208" i="1" s="1"/>
  <c r="D193" i="6"/>
  <c r="D193" i="1"/>
  <c r="D162" i="6"/>
  <c r="G162" i="6" s="1"/>
  <c r="D162" i="1"/>
  <c r="G162" i="1" s="1"/>
  <c r="D136" i="6"/>
  <c r="G136" i="6" s="1"/>
  <c r="D136" i="1"/>
  <c r="G136" i="1" s="1"/>
  <c r="D120" i="1"/>
  <c r="G120" i="1" s="1"/>
  <c r="D120" i="6"/>
  <c r="G120" i="6" s="1"/>
  <c r="D105" i="6"/>
  <c r="G105" i="6" s="1"/>
  <c r="D105" i="1"/>
  <c r="G105" i="1" s="1"/>
  <c r="D89" i="1"/>
  <c r="G89" i="1" s="1"/>
  <c r="D89" i="6"/>
  <c r="G89" i="6" s="1"/>
  <c r="D64" i="1"/>
  <c r="G64" i="1" s="1"/>
  <c r="D64" i="6"/>
  <c r="G64" i="6" s="1"/>
  <c r="D48" i="1"/>
  <c r="G48" i="1" s="1"/>
  <c r="D48" i="6"/>
  <c r="G48" i="6" s="1"/>
  <c r="D30" i="6"/>
  <c r="G30" i="6" s="1"/>
  <c r="D30" i="1"/>
  <c r="G30" i="1" s="1"/>
  <c r="D14" i="1"/>
  <c r="G14" i="1" s="1"/>
  <c r="D14" i="6"/>
  <c r="G14" i="6" s="1"/>
  <c r="D286" i="6"/>
  <c r="G286" i="6" s="1"/>
  <c r="D286" i="1"/>
  <c r="G286" i="1" s="1"/>
  <c r="D269" i="6"/>
  <c r="G269" i="6" s="1"/>
  <c r="X269" i="6" s="1"/>
  <c r="D269" i="1"/>
  <c r="G269" i="1" s="1"/>
  <c r="D253" i="6"/>
  <c r="G253" i="6" s="1"/>
  <c r="D253" i="1"/>
  <c r="G253" i="1" s="1"/>
  <c r="D237" i="6"/>
  <c r="G237" i="6" s="1"/>
  <c r="D237" i="1"/>
  <c r="G237" i="1" s="1"/>
  <c r="D221" i="1"/>
  <c r="G221" i="1" s="1"/>
  <c r="D221" i="6"/>
  <c r="G221" i="6" s="1"/>
  <c r="D205" i="6"/>
  <c r="D205" i="1"/>
  <c r="D190" i="6"/>
  <c r="G190" i="6" s="1"/>
  <c r="X190" i="6" s="1"/>
  <c r="D190" i="1"/>
  <c r="G190" i="1" s="1"/>
  <c r="D175" i="6"/>
  <c r="G175" i="6" s="1"/>
  <c r="D175" i="1"/>
  <c r="G175" i="1" s="1"/>
  <c r="D159" i="6"/>
  <c r="G159" i="6" s="1"/>
  <c r="D159" i="1"/>
  <c r="G159" i="1" s="1"/>
  <c r="D143" i="1"/>
  <c r="G143" i="1" s="1"/>
  <c r="D143" i="6"/>
  <c r="G143" i="6" s="1"/>
  <c r="D127" i="1"/>
  <c r="G127" i="1" s="1"/>
  <c r="D127" i="6"/>
  <c r="G127" i="6" s="1"/>
  <c r="D112" i="1"/>
  <c r="G112" i="1" s="1"/>
  <c r="D112" i="6"/>
  <c r="G112" i="6" s="1"/>
  <c r="D96" i="6"/>
  <c r="G96" i="6" s="1"/>
  <c r="D96" i="1"/>
  <c r="G96" i="1" s="1"/>
  <c r="D71" i="1"/>
  <c r="G71" i="1" s="1"/>
  <c r="D71" i="6"/>
  <c r="G71" i="6" s="1"/>
  <c r="D55" i="1"/>
  <c r="G55" i="1" s="1"/>
  <c r="D55" i="6"/>
  <c r="G55" i="6" s="1"/>
  <c r="D38" i="1"/>
  <c r="G38" i="1" s="1"/>
  <c r="D38" i="6"/>
  <c r="D21" i="1"/>
  <c r="G21" i="1" s="1"/>
  <c r="D21" i="6"/>
  <c r="G21" i="6" s="1"/>
  <c r="D276" i="6"/>
  <c r="G276" i="6" s="1"/>
  <c r="D276" i="1"/>
  <c r="G276" i="1" s="1"/>
  <c r="D228" i="6"/>
  <c r="G228" i="6" s="1"/>
  <c r="D228" i="1"/>
  <c r="G228" i="1" s="1"/>
  <c r="D212" i="6"/>
  <c r="G212" i="6" s="1"/>
  <c r="D212" i="1"/>
  <c r="G212" i="1" s="1"/>
  <c r="D197" i="6"/>
  <c r="D197" i="1"/>
  <c r="D181" i="6"/>
  <c r="G181" i="6" s="1"/>
  <c r="D181" i="1"/>
  <c r="G181" i="1" s="1"/>
  <c r="D166" i="6"/>
  <c r="G166" i="6" s="1"/>
  <c r="D166" i="1"/>
  <c r="G166" i="1" s="1"/>
  <c r="D124" i="6"/>
  <c r="G124" i="6" s="1"/>
  <c r="X124" i="6" s="1"/>
  <c r="D124" i="1"/>
  <c r="G124" i="1" s="1"/>
  <c r="D109" i="1"/>
  <c r="G109" i="1" s="1"/>
  <c r="D109" i="6"/>
  <c r="G109" i="6" s="1"/>
  <c r="D93" i="6"/>
  <c r="G93" i="6" s="1"/>
  <c r="D93" i="1"/>
  <c r="G93" i="1" s="1"/>
  <c r="D77" i="1"/>
  <c r="G77" i="1" s="1"/>
  <c r="D77" i="6"/>
  <c r="G77" i="6" s="1"/>
  <c r="D68" i="1"/>
  <c r="G68" i="1" s="1"/>
  <c r="D68" i="6"/>
  <c r="G68" i="6" s="1"/>
  <c r="D52" i="6"/>
  <c r="G52" i="6" s="1"/>
  <c r="D52" i="1"/>
  <c r="G52" i="1" s="1"/>
  <c r="D34" i="1"/>
  <c r="G34" i="1" s="1"/>
  <c r="D34" i="6"/>
  <c r="G34" i="6" s="1"/>
  <c r="D18" i="1"/>
  <c r="G18" i="1" s="1"/>
  <c r="D18" i="6"/>
  <c r="G18" i="6" s="1"/>
  <c r="D290" i="6"/>
  <c r="G290" i="6" s="1"/>
  <c r="D290" i="1"/>
  <c r="G290" i="1" s="1"/>
  <c r="D273" i="1"/>
  <c r="G273" i="1" s="1"/>
  <c r="D273" i="6"/>
  <c r="G273" i="6" s="1"/>
  <c r="X273" i="6" s="1"/>
  <c r="D257" i="6"/>
  <c r="G257" i="6" s="1"/>
  <c r="D257" i="1"/>
  <c r="G257" i="1" s="1"/>
  <c r="D241" i="1"/>
  <c r="G241" i="1" s="1"/>
  <c r="D241" i="6"/>
  <c r="G241" i="6" s="1"/>
  <c r="D225" i="6"/>
  <c r="G225" i="6" s="1"/>
  <c r="D225" i="1"/>
  <c r="G225" i="1" s="1"/>
  <c r="D209" i="6"/>
  <c r="G209" i="6" s="1"/>
  <c r="D209" i="1"/>
  <c r="G209" i="1" s="1"/>
  <c r="D194" i="6"/>
  <c r="G194" i="6" s="1"/>
  <c r="D194" i="1"/>
  <c r="G194" i="1" s="1"/>
  <c r="D179" i="6"/>
  <c r="G179" i="6" s="1"/>
  <c r="D179" i="1"/>
  <c r="G179" i="1" s="1"/>
  <c r="D163" i="1"/>
  <c r="G163" i="1" s="1"/>
  <c r="D163" i="6"/>
  <c r="G163" i="6" s="1"/>
  <c r="D287" i="6"/>
  <c r="G287" i="6" s="1"/>
  <c r="D287" i="1"/>
  <c r="G287" i="1" s="1"/>
  <c r="D270" i="1"/>
  <c r="G270" i="1" s="1"/>
  <c r="D270" i="6"/>
  <c r="G270" i="6" s="1"/>
  <c r="D254" i="1"/>
  <c r="G254" i="1" s="1"/>
  <c r="D254" i="6"/>
  <c r="G254" i="6" s="1"/>
  <c r="D238" i="1"/>
  <c r="G238" i="1" s="1"/>
  <c r="D238" i="6"/>
  <c r="G238" i="6" s="1"/>
  <c r="D206" i="6"/>
  <c r="G206" i="6" s="1"/>
  <c r="D206" i="1"/>
  <c r="G206" i="1" s="1"/>
  <c r="D191" i="6"/>
  <c r="G191" i="6" s="1"/>
  <c r="D191" i="1"/>
  <c r="G191" i="1" s="1"/>
  <c r="D176" i="6"/>
  <c r="G176" i="6" s="1"/>
  <c r="D176" i="1"/>
  <c r="G176" i="1" s="1"/>
  <c r="D134" i="6"/>
  <c r="G134" i="6" s="1"/>
  <c r="X134" i="6" s="1"/>
  <c r="D134" i="1"/>
  <c r="G134" i="1" s="1"/>
  <c r="D118" i="1"/>
  <c r="G118" i="1" s="1"/>
  <c r="D118" i="6"/>
  <c r="G118" i="6" s="1"/>
  <c r="D103" i="6"/>
  <c r="G103" i="6" s="1"/>
  <c r="D103" i="1"/>
  <c r="G103" i="1" s="1"/>
  <c r="D87" i="6"/>
  <c r="G87" i="6" s="1"/>
  <c r="D87" i="1"/>
  <c r="G87" i="1" s="1"/>
  <c r="D62" i="1"/>
  <c r="G62" i="1" s="1"/>
  <c r="D62" i="6"/>
  <c r="G62" i="6" s="1"/>
  <c r="D46" i="6"/>
  <c r="G46" i="6" s="1"/>
  <c r="D46" i="1"/>
  <c r="G46" i="1" s="1"/>
  <c r="D28" i="1"/>
  <c r="G28" i="1" s="1"/>
  <c r="D28" i="6"/>
  <c r="G28" i="6" s="1"/>
  <c r="D12" i="1"/>
  <c r="G12" i="1" s="1"/>
  <c r="D12" i="6"/>
  <c r="G12" i="6" s="1"/>
  <c r="D300" i="6"/>
  <c r="G300" i="6" s="1"/>
  <c r="D300" i="1"/>
  <c r="G300" i="1" s="1"/>
  <c r="D267" i="6"/>
  <c r="G267" i="6" s="1"/>
  <c r="D267" i="1"/>
  <c r="G267" i="1" s="1"/>
  <c r="D251" i="1"/>
  <c r="G251" i="1" s="1"/>
  <c r="D251" i="6"/>
  <c r="G251" i="6" s="1"/>
  <c r="D235" i="6"/>
  <c r="G235" i="6" s="1"/>
  <c r="D235" i="1"/>
  <c r="G235" i="1" s="1"/>
  <c r="D219" i="6"/>
  <c r="G219" i="6" s="1"/>
  <c r="D219" i="1"/>
  <c r="G219" i="1" s="1"/>
  <c r="D188" i="6"/>
  <c r="G188" i="6" s="1"/>
  <c r="X188" i="6" s="1"/>
  <c r="D188" i="1"/>
  <c r="G188" i="1" s="1"/>
  <c r="D173" i="6"/>
  <c r="G173" i="6" s="1"/>
  <c r="D173" i="1"/>
  <c r="G173" i="1" s="1"/>
  <c r="B216" i="6"/>
  <c r="B222" i="6" s="1"/>
  <c r="D141" i="1"/>
  <c r="G141" i="1" s="1"/>
  <c r="D141" i="6"/>
  <c r="D125" i="1"/>
  <c r="G125" i="1" s="1"/>
  <c r="D125" i="6"/>
  <c r="G125" i="6" s="1"/>
  <c r="D110" i="6"/>
  <c r="G110" i="6" s="1"/>
  <c r="X110" i="6" s="1"/>
  <c r="D110" i="1"/>
  <c r="G110" i="1" s="1"/>
  <c r="D94" i="6"/>
  <c r="G94" i="6" s="1"/>
  <c r="D94" i="1"/>
  <c r="G94" i="1" s="1"/>
  <c r="D78" i="1"/>
  <c r="G78" i="1" s="1"/>
  <c r="D78" i="6"/>
  <c r="G78" i="6" s="1"/>
  <c r="D69" i="6"/>
  <c r="G69" i="6" s="1"/>
  <c r="D69" i="1"/>
  <c r="G69" i="1" s="1"/>
  <c r="D53" i="6"/>
  <c r="G53" i="6" s="1"/>
  <c r="D53" i="1"/>
  <c r="G53" i="1" s="1"/>
  <c r="D35" i="6"/>
  <c r="G35" i="6" s="1"/>
  <c r="D35" i="1"/>
  <c r="G35" i="1" s="1"/>
  <c r="D19" i="1"/>
  <c r="G19" i="1" s="1"/>
  <c r="D19" i="6"/>
  <c r="G19" i="6" s="1"/>
  <c r="D301" i="6"/>
  <c r="G301" i="6" s="1"/>
  <c r="D301" i="1"/>
  <c r="G301" i="1" s="1"/>
  <c r="D152" i="6"/>
  <c r="G152" i="6" s="1"/>
  <c r="D152" i="1"/>
  <c r="D139" i="6"/>
  <c r="G139" i="6" s="1"/>
  <c r="D139" i="1"/>
  <c r="G139" i="1" s="1"/>
  <c r="D123" i="1"/>
  <c r="G123" i="1" s="1"/>
  <c r="D123" i="6"/>
  <c r="G123" i="6" s="1"/>
  <c r="D108" i="6"/>
  <c r="G108" i="6" s="1"/>
  <c r="X108" i="6" s="1"/>
  <c r="D108" i="1"/>
  <c r="G108" i="1" s="1"/>
  <c r="D92" i="1"/>
  <c r="G92" i="1" s="1"/>
  <c r="D92" i="6"/>
  <c r="G92" i="6" s="1"/>
  <c r="D76" i="6"/>
  <c r="G76" i="6" s="1"/>
  <c r="X76" i="6" s="1"/>
  <c r="D76" i="1"/>
  <c r="G76" i="1" s="1"/>
  <c r="D67" i="6"/>
  <c r="G67" i="6" s="1"/>
  <c r="D67" i="1"/>
  <c r="G67" i="1" s="1"/>
  <c r="D51" i="1"/>
  <c r="G51" i="1" s="1"/>
  <c r="D51" i="6"/>
  <c r="G51" i="6" s="1"/>
  <c r="D33" i="6"/>
  <c r="G33" i="6" s="1"/>
  <c r="D33" i="1"/>
  <c r="G33" i="1" s="1"/>
  <c r="D17" i="1"/>
  <c r="G17" i="1" s="1"/>
  <c r="D17" i="6"/>
  <c r="G17" i="6" s="1"/>
  <c r="D299" i="1"/>
  <c r="G299" i="1" s="1"/>
  <c r="D299" i="6"/>
  <c r="G299" i="6" s="1"/>
  <c r="D266" i="6"/>
  <c r="G266" i="6" s="1"/>
  <c r="D266" i="1"/>
  <c r="G266" i="1" s="1"/>
  <c r="D234" i="1"/>
  <c r="G234" i="1" s="1"/>
  <c r="D234" i="6"/>
  <c r="G234" i="6" s="1"/>
  <c r="D218" i="6"/>
  <c r="G218" i="6" s="1"/>
  <c r="X218" i="6" s="1"/>
  <c r="D218" i="1"/>
  <c r="G218" i="1" s="1"/>
  <c r="D187" i="6"/>
  <c r="D187" i="1"/>
  <c r="D172" i="6"/>
  <c r="G172" i="6" s="1"/>
  <c r="D172" i="1"/>
  <c r="G172" i="1" s="1"/>
  <c r="D156" i="6"/>
  <c r="G156" i="6" s="1"/>
  <c r="D156" i="1"/>
  <c r="G156" i="1" s="1"/>
  <c r="D146" i="1"/>
  <c r="G146" i="1" s="1"/>
  <c r="D146" i="6"/>
  <c r="D130" i="1"/>
  <c r="D130" i="6"/>
  <c r="D115" i="1"/>
  <c r="G115" i="1" s="1"/>
  <c r="D115" i="6"/>
  <c r="G115" i="6" s="1"/>
  <c r="D99" i="1"/>
  <c r="D99" i="6"/>
  <c r="D74" i="6"/>
  <c r="G74" i="6" s="1"/>
  <c r="D74" i="1"/>
  <c r="G74" i="1" s="1"/>
  <c r="D58" i="6"/>
  <c r="G58" i="6" s="1"/>
  <c r="D58" i="1"/>
  <c r="G58" i="1" s="1"/>
  <c r="D41" i="6"/>
  <c r="G41" i="6" s="1"/>
  <c r="D41" i="1"/>
  <c r="G41" i="1" s="1"/>
  <c r="D24" i="1"/>
  <c r="G24" i="1" s="1"/>
  <c r="D24" i="6"/>
  <c r="G24" i="6" s="1"/>
  <c r="D8" i="6"/>
  <c r="D8" i="1"/>
  <c r="D296" i="6"/>
  <c r="G296" i="6" s="1"/>
  <c r="D296" i="1"/>
  <c r="G296" i="1" s="1"/>
  <c r="D279" i="6"/>
  <c r="G279" i="6" s="1"/>
  <c r="X279" i="6" s="1"/>
  <c r="D279" i="1"/>
  <c r="G279" i="1" s="1"/>
  <c r="D263" i="6"/>
  <c r="D263" i="1"/>
  <c r="D247" i="6"/>
  <c r="D247" i="1"/>
  <c r="D231" i="6"/>
  <c r="G231" i="6" s="1"/>
  <c r="X231" i="6" s="1"/>
  <c r="D231" i="1"/>
  <c r="G231" i="1" s="1"/>
  <c r="D215" i="1"/>
  <c r="G215" i="1" s="1"/>
  <c r="D215" i="6"/>
  <c r="G215" i="6" s="1"/>
  <c r="X215" i="6" s="1"/>
  <c r="D200" i="6"/>
  <c r="G200" i="6" s="1"/>
  <c r="X200" i="6" s="1"/>
  <c r="D200" i="1"/>
  <c r="G200" i="1" s="1"/>
  <c r="D184" i="6"/>
  <c r="G184" i="6" s="1"/>
  <c r="X184" i="6" s="1"/>
  <c r="D184" i="1"/>
  <c r="G184" i="1" s="1"/>
  <c r="D169" i="1"/>
  <c r="G169" i="1" s="1"/>
  <c r="D169" i="6"/>
  <c r="G169" i="6" s="1"/>
  <c r="D150" i="6"/>
  <c r="G150" i="6" s="1"/>
  <c r="D150" i="1"/>
  <c r="G150" i="1" s="1"/>
  <c r="D137" i="1"/>
  <c r="G137" i="1" s="1"/>
  <c r="D137" i="6"/>
  <c r="G137" i="6" s="1"/>
  <c r="D121" i="1"/>
  <c r="G121" i="1" s="1"/>
  <c r="D121" i="6"/>
  <c r="G121" i="6" s="1"/>
  <c r="D106" i="1"/>
  <c r="G106" i="1" s="1"/>
  <c r="D106" i="6"/>
  <c r="G106" i="6" s="1"/>
  <c r="X106" i="6" s="1"/>
  <c r="D90" i="1"/>
  <c r="G90" i="1" s="1"/>
  <c r="D90" i="6"/>
  <c r="G90" i="6" s="1"/>
  <c r="D65" i="1"/>
  <c r="G65" i="1" s="1"/>
  <c r="D65" i="6"/>
  <c r="G65" i="6" s="1"/>
  <c r="D49" i="1"/>
  <c r="G49" i="1" s="1"/>
  <c r="D49" i="6"/>
  <c r="G49" i="6" s="1"/>
  <c r="D31" i="6"/>
  <c r="G31" i="6" s="1"/>
  <c r="X31" i="6" s="1"/>
  <c r="D31" i="1"/>
  <c r="G31" i="1" s="1"/>
  <c r="D15" i="1"/>
  <c r="G15" i="1" s="1"/>
  <c r="D15" i="6"/>
  <c r="G15" i="6" s="1"/>
  <c r="B79" i="6" l="1"/>
  <c r="B83" i="6" s="1"/>
  <c r="D79" i="1"/>
  <c r="B79" i="1"/>
  <c r="G8" i="6"/>
  <c r="X8" i="6" s="1"/>
  <c r="D79" i="6"/>
  <c r="X199" i="6"/>
  <c r="X176" i="6"/>
  <c r="X208" i="6"/>
  <c r="X102" i="6"/>
  <c r="B171" i="6"/>
  <c r="B178" i="6" s="1"/>
  <c r="X266" i="6"/>
  <c r="E260" i="1"/>
  <c r="E261" i="1" s="1"/>
  <c r="E304" i="1" s="1"/>
  <c r="X224" i="6"/>
  <c r="B211" i="6"/>
  <c r="B201" i="6"/>
  <c r="X198" i="6"/>
  <c r="X195" i="6"/>
  <c r="B230" i="1"/>
  <c r="B230" i="6"/>
  <c r="B196" i="6"/>
  <c r="B145" i="6"/>
  <c r="X166" i="6"/>
  <c r="X182" i="6"/>
  <c r="X175" i="6"/>
  <c r="B149" i="6"/>
  <c r="B201" i="1"/>
  <c r="B40" i="1"/>
  <c r="B216" i="1"/>
  <c r="B222" i="1" s="1"/>
  <c r="X268" i="6"/>
  <c r="B211" i="1"/>
  <c r="B302" i="6"/>
  <c r="B250" i="6"/>
  <c r="B140" i="6"/>
  <c r="X181" i="6"/>
  <c r="B140" i="1"/>
  <c r="B154" i="1"/>
  <c r="X170" i="6"/>
  <c r="B192" i="1"/>
  <c r="B114" i="6"/>
  <c r="B145" i="1"/>
  <c r="X276" i="6"/>
  <c r="B283" i="6"/>
  <c r="X206" i="6"/>
  <c r="B302" i="1"/>
  <c r="B283" i="1"/>
  <c r="B178" i="1"/>
  <c r="B128" i="6"/>
  <c r="X18" i="6"/>
  <c r="B128" i="1"/>
  <c r="X68" i="6"/>
  <c r="B114" i="1"/>
  <c r="X297" i="6"/>
  <c r="X277" i="6"/>
  <c r="X113" i="6"/>
  <c r="X116" i="6"/>
  <c r="X26" i="6"/>
  <c r="X22" i="6"/>
  <c r="X72" i="6"/>
  <c r="X126" i="6"/>
  <c r="X39" i="6"/>
  <c r="X127" i="6"/>
  <c r="X54" i="6"/>
  <c r="X202" i="6"/>
  <c r="X86" i="6"/>
  <c r="X144" i="6"/>
  <c r="X56" i="6"/>
  <c r="X97" i="6"/>
  <c r="X185" i="6"/>
  <c r="X95" i="6"/>
  <c r="X245" i="6"/>
  <c r="X298" i="6"/>
  <c r="X183" i="6"/>
  <c r="X47" i="6"/>
  <c r="X228" i="6"/>
  <c r="X135" i="6"/>
  <c r="X252" i="6"/>
  <c r="X48" i="6"/>
  <c r="X14" i="6"/>
  <c r="X42" i="6"/>
  <c r="X258" i="6"/>
  <c r="X64" i="6"/>
  <c r="X11" i="6"/>
  <c r="X229" i="6"/>
  <c r="X77" i="6"/>
  <c r="X177" i="6"/>
  <c r="X155" i="6"/>
  <c r="X88" i="6"/>
  <c r="X111" i="6"/>
  <c r="X29" i="6"/>
  <c r="X104" i="6"/>
  <c r="X264" i="6"/>
  <c r="X132" i="6"/>
  <c r="X180" i="6"/>
  <c r="X280" i="6"/>
  <c r="X246" i="6"/>
  <c r="X236" i="6"/>
  <c r="X233" i="6"/>
  <c r="X60" i="6"/>
  <c r="X243" i="6"/>
  <c r="X27" i="6"/>
  <c r="X129" i="6"/>
  <c r="X292" i="6"/>
  <c r="X238" i="6"/>
  <c r="X242" i="6"/>
  <c r="X63" i="6"/>
  <c r="X94" i="6"/>
  <c r="X167" i="6"/>
  <c r="X66" i="6"/>
  <c r="X45" i="6"/>
  <c r="X21" i="6"/>
  <c r="X101" i="6"/>
  <c r="X287" i="6"/>
  <c r="X217" i="6"/>
  <c r="X241" i="6"/>
  <c r="X291" i="6"/>
  <c r="X191" i="6"/>
  <c r="X150" i="6"/>
  <c r="X58" i="6"/>
  <c r="X32" i="6"/>
  <c r="X299" i="6"/>
  <c r="X55" i="6"/>
  <c r="X186" i="6"/>
  <c r="X91" i="6"/>
  <c r="X159" i="6"/>
  <c r="X147" i="6"/>
  <c r="X274" i="6"/>
  <c r="X67" i="6"/>
  <c r="X109" i="6"/>
  <c r="X75" i="6"/>
  <c r="X59" i="6"/>
  <c r="X119" i="6"/>
  <c r="X204" i="6"/>
  <c r="X92" i="6"/>
  <c r="X28" i="6"/>
  <c r="X235" i="6"/>
  <c r="X165" i="6"/>
  <c r="X153" i="6"/>
  <c r="X267" i="6"/>
  <c r="X237" i="6"/>
  <c r="X221" i="6"/>
  <c r="X270" i="6"/>
  <c r="X156" i="6"/>
  <c r="X35" i="6"/>
  <c r="X293" i="6"/>
  <c r="X62" i="6"/>
  <c r="X249" i="6"/>
  <c r="X239" i="6"/>
  <c r="X162" i="6"/>
  <c r="X253" i="6"/>
  <c r="X157" i="6"/>
  <c r="X107" i="6"/>
  <c r="D211" i="6"/>
  <c r="G205" i="6"/>
  <c r="X115" i="6"/>
  <c r="G130" i="6"/>
  <c r="X259" i="6"/>
  <c r="G130" i="1"/>
  <c r="G187" i="6"/>
  <c r="X187" i="6" s="1"/>
  <c r="X254" i="6"/>
  <c r="X123" i="6"/>
  <c r="G197" i="6"/>
  <c r="G201" i="6" s="1"/>
  <c r="D201" i="6"/>
  <c r="X51" i="6"/>
  <c r="G131" i="6"/>
  <c r="D140" i="6"/>
  <c r="X69" i="6"/>
  <c r="X12" i="6"/>
  <c r="X65" i="6"/>
  <c r="X163" i="6"/>
  <c r="X169" i="6"/>
  <c r="X138" i="6"/>
  <c r="X15" i="6"/>
  <c r="X256" i="6"/>
  <c r="X286" i="6"/>
  <c r="D82" i="6"/>
  <c r="G81" i="6"/>
  <c r="X288" i="6"/>
  <c r="D149" i="1"/>
  <c r="G148" i="1"/>
  <c r="X300" i="6"/>
  <c r="X219" i="6"/>
  <c r="D250" i="1"/>
  <c r="G247" i="1"/>
  <c r="G8" i="1"/>
  <c r="G146" i="6"/>
  <c r="G149" i="6" s="1"/>
  <c r="D149" i="6"/>
  <c r="X251" i="6"/>
  <c r="X44" i="6"/>
  <c r="X278" i="6"/>
  <c r="X71" i="6"/>
  <c r="X209" i="6"/>
  <c r="X179" i="6"/>
  <c r="X136" i="6"/>
  <c r="X225" i="6"/>
  <c r="X49" i="6"/>
  <c r="X33" i="6"/>
  <c r="X25" i="6"/>
  <c r="X248" i="6"/>
  <c r="D145" i="1"/>
  <c r="G142" i="1"/>
  <c r="X296" i="6"/>
  <c r="X73" i="6"/>
  <c r="D40" i="1"/>
  <c r="G39" i="1"/>
  <c r="X194" i="6"/>
  <c r="X212" i="6"/>
  <c r="X133" i="6"/>
  <c r="X234" i="6"/>
  <c r="X137" i="6"/>
  <c r="X121" i="6"/>
  <c r="X301" i="6"/>
  <c r="G189" i="6"/>
  <c r="D192" i="6"/>
  <c r="G247" i="6"/>
  <c r="G250" i="6" s="1"/>
  <c r="D250" i="6"/>
  <c r="X152" i="6"/>
  <c r="X74" i="6"/>
  <c r="X290" i="6"/>
  <c r="X61" i="6"/>
  <c r="X174" i="6"/>
  <c r="X13" i="6"/>
  <c r="D196" i="1"/>
  <c r="G193" i="1"/>
  <c r="X96" i="6"/>
  <c r="X36" i="6"/>
  <c r="X289" i="6"/>
  <c r="X103" i="6"/>
  <c r="X89" i="6"/>
  <c r="X52" i="6"/>
  <c r="X30" i="6"/>
  <c r="X87" i="6"/>
  <c r="D128" i="1"/>
  <c r="G117" i="1"/>
  <c r="X257" i="6"/>
  <c r="D171" i="1"/>
  <c r="D178" i="1" s="1"/>
  <c r="G168" i="1"/>
  <c r="X125" i="6"/>
  <c r="X295" i="6"/>
  <c r="D192" i="1"/>
  <c r="G189" i="1"/>
  <c r="X173" i="6"/>
  <c r="D283" i="1"/>
  <c r="G263" i="1"/>
  <c r="G99" i="6"/>
  <c r="G114" i="6" s="1"/>
  <c r="D114" i="6"/>
  <c r="G263" i="6"/>
  <c r="D283" i="6"/>
  <c r="D114" i="1"/>
  <c r="G99" i="1"/>
  <c r="D154" i="1"/>
  <c r="G152" i="1"/>
  <c r="X90" i="6"/>
  <c r="X24" i="6"/>
  <c r="X223" i="6"/>
  <c r="X34" i="6"/>
  <c r="G193" i="6"/>
  <c r="D196" i="6"/>
  <c r="X57" i="6"/>
  <c r="X255" i="6"/>
  <c r="X240" i="6"/>
  <c r="X120" i="6"/>
  <c r="G117" i="6"/>
  <c r="D128" i="6"/>
  <c r="X294" i="6"/>
  <c r="G168" i="6"/>
  <c r="D171" i="6"/>
  <c r="D178" i="6" s="1"/>
  <c r="D160" i="1"/>
  <c r="G158" i="1"/>
  <c r="X10" i="6"/>
  <c r="X20" i="6"/>
  <c r="X41" i="6"/>
  <c r="G85" i="6"/>
  <c r="X172" i="6"/>
  <c r="G141" i="6"/>
  <c r="D145" i="6"/>
  <c r="X93" i="6"/>
  <c r="X19" i="6"/>
  <c r="D211" i="1"/>
  <c r="G205" i="1"/>
  <c r="D154" i="6"/>
  <c r="G151" i="6"/>
  <c r="D230" i="1"/>
  <c r="G226" i="1"/>
  <c r="X139" i="6"/>
  <c r="X46" i="6"/>
  <c r="X164" i="6"/>
  <c r="G158" i="6"/>
  <c r="D160" i="6"/>
  <c r="X78" i="6"/>
  <c r="X53" i="6"/>
  <c r="D216" i="1"/>
  <c r="D222" i="1" s="1"/>
  <c r="G213" i="1"/>
  <c r="G85" i="1"/>
  <c r="D302" i="1"/>
  <c r="G285" i="1"/>
  <c r="G213" i="6"/>
  <c r="G216" i="6" s="1"/>
  <c r="D216" i="6"/>
  <c r="D222" i="6" s="1"/>
  <c r="X112" i="6"/>
  <c r="G226" i="6"/>
  <c r="D230" i="6"/>
  <c r="G187" i="1"/>
  <c r="D201" i="1"/>
  <c r="G197" i="1"/>
  <c r="G38" i="6"/>
  <c r="X38" i="6" s="1"/>
  <c r="D40" i="6"/>
  <c r="D140" i="1"/>
  <c r="G131" i="1"/>
  <c r="X17" i="6"/>
  <c r="X118" i="6"/>
  <c r="X272" i="6"/>
  <c r="X244" i="6"/>
  <c r="X143" i="6"/>
  <c r="X105" i="6"/>
  <c r="G285" i="6"/>
  <c r="G302" i="6" s="1"/>
  <c r="D302" i="6"/>
  <c r="X275" i="6"/>
  <c r="D82" i="1"/>
  <c r="G81" i="1"/>
  <c r="G82" i="1" s="1"/>
  <c r="X232" i="6"/>
  <c r="B83" i="1" l="1"/>
  <c r="G79" i="1"/>
  <c r="G79" i="6"/>
  <c r="B303" i="6"/>
  <c r="B203" i="6"/>
  <c r="B161" i="6"/>
  <c r="B203" i="1"/>
  <c r="B161" i="1"/>
  <c r="B303" i="1"/>
  <c r="D83" i="6"/>
  <c r="X149" i="6"/>
  <c r="D203" i="1"/>
  <c r="X250" i="6"/>
  <c r="X146" i="6"/>
  <c r="X201" i="6"/>
  <c r="D161" i="1"/>
  <c r="X114" i="6"/>
  <c r="D203" i="6"/>
  <c r="X216" i="6"/>
  <c r="G40" i="6"/>
  <c r="D303" i="1"/>
  <c r="D161" i="6"/>
  <c r="D83" i="1"/>
  <c r="G201" i="1"/>
  <c r="X117" i="6"/>
  <c r="G128" i="6"/>
  <c r="X128" i="6" s="1"/>
  <c r="G283" i="1"/>
  <c r="G171" i="1"/>
  <c r="G192" i="6"/>
  <c r="X189" i="6"/>
  <c r="G250" i="1"/>
  <c r="G196" i="6"/>
  <c r="X196" i="6" s="1"/>
  <c r="X193" i="6"/>
  <c r="G114" i="1"/>
  <c r="G82" i="6"/>
  <c r="X82" i="6" s="1"/>
  <c r="X81" i="6"/>
  <c r="X205" i="6"/>
  <c r="G211" i="6"/>
  <c r="X211" i="6" s="1"/>
  <c r="G230" i="1"/>
  <c r="G160" i="1"/>
  <c r="D303" i="6"/>
  <c r="G128" i="1"/>
  <c r="G145" i="1"/>
  <c r="X197" i="6"/>
  <c r="X285" i="6"/>
  <c r="G302" i="1"/>
  <c r="X158" i="6"/>
  <c r="G160" i="6"/>
  <c r="X160" i="6" s="1"/>
  <c r="G145" i="6"/>
  <c r="X145" i="6" s="1"/>
  <c r="X141" i="6"/>
  <c r="G140" i="1"/>
  <c r="G154" i="6"/>
  <c r="X154" i="6" s="1"/>
  <c r="X151" i="6"/>
  <c r="G283" i="6"/>
  <c r="G303" i="6" s="1"/>
  <c r="X263" i="6"/>
  <c r="G192" i="1"/>
  <c r="G222" i="6"/>
  <c r="X222" i="6" s="1"/>
  <c r="G154" i="1"/>
  <c r="G171" i="6"/>
  <c r="X168" i="6"/>
  <c r="G196" i="1"/>
  <c r="G149" i="1"/>
  <c r="X213" i="6"/>
  <c r="X226" i="6"/>
  <c r="G230" i="6"/>
  <c r="X230" i="6" s="1"/>
  <c r="G216" i="1"/>
  <c r="G211" i="1"/>
  <c r="X85" i="6"/>
  <c r="X99" i="6"/>
  <c r="G40" i="1"/>
  <c r="G140" i="6"/>
  <c r="X140" i="6" s="1"/>
  <c r="X131" i="6"/>
  <c r="X130" i="6"/>
  <c r="X247" i="6"/>
  <c r="B260" i="6" l="1"/>
  <c r="B261" i="6" s="1"/>
  <c r="B260" i="1"/>
  <c r="B261" i="1" s="1"/>
  <c r="B304" i="1" s="1"/>
  <c r="D260" i="1"/>
  <c r="D261" i="1" s="1"/>
  <c r="D304" i="1" s="1"/>
  <c r="D260" i="6"/>
  <c r="D261" i="6" s="1"/>
  <c r="D304" i="6" s="1"/>
  <c r="G161" i="1"/>
  <c r="G178" i="1"/>
  <c r="G203" i="1"/>
  <c r="G303" i="1"/>
  <c r="G178" i="6"/>
  <c r="X178" i="6" s="1"/>
  <c r="X171" i="6"/>
  <c r="X303" i="6"/>
  <c r="G203" i="6"/>
  <c r="X203" i="6" s="1"/>
  <c r="X192" i="6"/>
  <c r="G222" i="1"/>
  <c r="G161" i="6"/>
  <c r="G83" i="6" l="1"/>
  <c r="X83" i="6" s="1"/>
  <c r="X79" i="6"/>
  <c r="G83" i="1"/>
  <c r="X161" i="6"/>
  <c r="G260" i="6"/>
  <c r="B304" i="6"/>
  <c r="G260" i="1"/>
  <c r="G261" i="6" l="1"/>
  <c r="X260" i="6"/>
  <c r="G261" i="1"/>
  <c r="G304" i="1" l="1"/>
  <c r="G304" i="6"/>
  <c r="X304" i="6" s="1"/>
  <c r="X26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<sst xmlns="http://schemas.openxmlformats.org/spreadsheetml/2006/main" count="1268" uniqueCount="783">
  <si>
    <t>Total</t>
  </si>
  <si>
    <t>Actual</t>
  </si>
  <si>
    <t>Budget</t>
  </si>
  <si>
    <t>Remaining</t>
  </si>
  <si>
    <t>Income</t>
  </si>
  <si>
    <t xml:space="preserve">   1100.3 Grant Revenue - Fund 40</t>
  </si>
  <si>
    <t xml:space="preserve">   1200.8 Harvey Fema Reimbursement - Fund 20</t>
  </si>
  <si>
    <t xml:space="preserve">   1500.05 FEMA Reimbursement Disaster Recovery</t>
  </si>
  <si>
    <t xml:space="preserve">   1500.06 Disaster Recovery Reimbursement</t>
  </si>
  <si>
    <t xml:space="preserve">   1800.12 Delinquent Tax Interest -Fund 30</t>
  </si>
  <si>
    <t xml:space="preserve">   1800.13 Delinquent Tax Penalty - Fund 30</t>
  </si>
  <si>
    <t xml:space="preserve">   1800.3 Tax - Fund 30</t>
  </si>
  <si>
    <t xml:space="preserve">   1800.4 Tax Penalty - Fund 30</t>
  </si>
  <si>
    <t xml:space="preserve">   1800.5 Tax Interest - Fund 30</t>
  </si>
  <si>
    <t xml:space="preserve">   1800.6 Misc Revenue - Fund 30</t>
  </si>
  <si>
    <t xml:space="preserve">   1800.7 Delinquent Tax - Fund 30</t>
  </si>
  <si>
    <t xml:space="preserve">   1900.7 Interest Income - ARPA - Fund 41</t>
  </si>
  <si>
    <t xml:space="preserve">   4000 Revenue</t>
  </si>
  <si>
    <t xml:space="preserve">   4000.02 Equip. Grant</t>
  </si>
  <si>
    <t xml:space="preserve">   4000.1 FEMA Reimbursement</t>
  </si>
  <si>
    <t xml:space="preserve">   4000.10 Current Year Tax</t>
  </si>
  <si>
    <t xml:space="preserve">   4000.11 Current Year Tax Penalty</t>
  </si>
  <si>
    <t xml:space="preserve">   4000.12 Current Year Tax Interest</t>
  </si>
  <si>
    <t xml:space="preserve">   4000.15 Delinquent Tax</t>
  </si>
  <si>
    <t xml:space="preserve">   4000.16 Delinquent Tax Penalty</t>
  </si>
  <si>
    <t xml:space="preserve">   4000.17 Delinquent Tax Interest</t>
  </si>
  <si>
    <t xml:space="preserve">   4000.20 Donations</t>
  </si>
  <si>
    <t xml:space="preserve">   4000.21 Copies, Faxes, Misc.</t>
  </si>
  <si>
    <t xml:space="preserve">   4000.23 Interest Income - Fund 23</t>
  </si>
  <si>
    <t xml:space="preserve">   4000.25 Permits</t>
  </si>
  <si>
    <t xml:space="preserve">   4000.30 Office Receipts</t>
  </si>
  <si>
    <t xml:space="preserve">   4000.31 Community Center rental</t>
  </si>
  <si>
    <t xml:space="preserve">   4000.32 On-Site Septic Facility permit</t>
  </si>
  <si>
    <t xml:space="preserve">   4000.35 Culvert &amp; Road Material</t>
  </si>
  <si>
    <t xml:space="preserve">   4000.40 Interest Income</t>
  </si>
  <si>
    <t xml:space="preserve">      1700.1 Interest Income - Fund 55</t>
  </si>
  <si>
    <t xml:space="preserve">   Total 4000.40 Interest Income</t>
  </si>
  <si>
    <t xml:space="preserve">   4000.50 Elec. Franchise Fee</t>
  </si>
  <si>
    <t xml:space="preserve">   4000.51 Garbage Franchise Fee</t>
  </si>
  <si>
    <t xml:space="preserve">   4000.55 Phone Franchise Fee</t>
  </si>
  <si>
    <t xml:space="preserve">   4000.60 General Sales Tax</t>
  </si>
  <si>
    <t xml:space="preserve">   4000.70 Restricted Sales Tax</t>
  </si>
  <si>
    <t xml:space="preserve">   4005.20 Grant proceeds</t>
  </si>
  <si>
    <t xml:space="preserve">   4015.23 TX Class- GF</t>
  </si>
  <si>
    <t xml:space="preserve">   5000.00 Municipal Court Operations</t>
  </si>
  <si>
    <t xml:space="preserve">   5000.01 (ADMIN) Court Admin (Local)</t>
  </si>
  <si>
    <t xml:space="preserve">   5020 Other Primary Income</t>
  </si>
  <si>
    <t xml:space="preserve">   5020.02 Dismissal Fee</t>
  </si>
  <si>
    <t xml:space="preserve">   5020.03 (COM) Community Service fee</t>
  </si>
  <si>
    <t xml:space="preserve">   5020.04 (DDC) Defensive Driving</t>
  </si>
  <si>
    <t xml:space="preserve">   5020.05 (FINE) Court Fine (Local)</t>
  </si>
  <si>
    <t xml:space="preserve">   5020.06 OMNI</t>
  </si>
  <si>
    <t xml:space="preserve">   5020.08 (Capias) Capias Warrant Fee</t>
  </si>
  <si>
    <t xml:space="preserve">   5020.09 (IDF) Indigent Defense Fee</t>
  </si>
  <si>
    <t xml:space="preserve">   5020.10 (JF2) Judicial Fund</t>
  </si>
  <si>
    <t xml:space="preserve">   5020.11 Arrest</t>
  </si>
  <si>
    <t xml:space="preserve">   5020.16 (LEA) Court Law Enforcement fee</t>
  </si>
  <si>
    <t xml:space="preserve">   5020.19 (TPDF2) Local Truancy P &amp; D</t>
  </si>
  <si>
    <t xml:space="preserve">   5020.20 (MCBS) Court Building Security</t>
  </si>
  <si>
    <t xml:space="preserve">   5020.25 (MCTF) Court Technology Fund</t>
  </si>
  <si>
    <t xml:space="preserve">   5020.26 Pay The Payment</t>
  </si>
  <si>
    <t xml:space="preserve">   5020.27 (MJF) Municipal Jury Fee</t>
  </si>
  <si>
    <t xml:space="preserve">   5020.30 (RES) Restitution</t>
  </si>
  <si>
    <t xml:space="preserve">   5020.31 (SJF) State Juror Fee</t>
  </si>
  <si>
    <t xml:space="preserve">   5020.32 (STF) State Traffic</t>
  </si>
  <si>
    <t xml:space="preserve">   5020.35 (TFC) Local Traffic</t>
  </si>
  <si>
    <t xml:space="preserve">   5020.36 (TPD) Truancy P &amp; D Fund</t>
  </si>
  <si>
    <t xml:space="preserve">   5020.40 (CSF) Court State Funds</t>
  </si>
  <si>
    <t xml:space="preserve">   5020.50 (MVF) Moving Violation Fee</t>
  </si>
  <si>
    <t xml:space="preserve">   5200 Sale of Assets</t>
  </si>
  <si>
    <t xml:space="preserve">   Grant Revenue</t>
  </si>
  <si>
    <t xml:space="preserve">   Sales</t>
  </si>
  <si>
    <t xml:space="preserve">   Sales of Product Income</t>
  </si>
  <si>
    <t xml:space="preserve">   Uncategorized Income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</si>
  <si>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</si>
  <si>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</si>
  <si>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</si>
  <si>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</si>
  <si>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</si>
  <si>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</si>
  <si>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1100.5 Road Repair - Fund 40</t>
  </si>
  <si>
    <t xml:space="preserve">   1200.5 Repairs &amp; Maintenance - Fund 20</t>
  </si>
  <si>
    <t xml:space="preserve">   1700.3 Construction - Fund 55</t>
  </si>
  <si>
    <t xml:space="preserve">   1700.4 Engineering - Fund 55</t>
  </si>
  <si>
    <t xml:space="preserve">   1700.5 Bank Charges - Fund 55</t>
  </si>
  <si>
    <t xml:space="preserve">   1700.6 Road Material - Fund 55</t>
  </si>
  <si>
    <t xml:space="preserve">   1700.7 Road Labor - Fund 55</t>
  </si>
  <si>
    <t xml:space="preserve">   1800.95 Bank Charges - Fund 30</t>
  </si>
  <si>
    <t xml:space="preserve">   1850.4 Bond Issue Costs - Fund 50</t>
  </si>
  <si>
    <t xml:space="preserve">   1850.55 Bank Service Fee</t>
  </si>
  <si>
    <t xml:space="preserve">   1850.6 Premium or Discount on Bond Issue - Fund 50</t>
  </si>
  <si>
    <t xml:space="preserve">   6010 Contingency Misc</t>
  </si>
  <si>
    <t xml:space="preserve">   6010.10 Surety Bonds</t>
  </si>
  <si>
    <t xml:space="preserve">   6019.00 Bad Debt Expense</t>
  </si>
  <si>
    <t xml:space="preserve">   6045 Operations</t>
  </si>
  <si>
    <t xml:space="preserve">      6010.20 TCEQ OSSF Fee</t>
  </si>
  <si>
    <t xml:space="preserve">      6018.00 Election Expense</t>
  </si>
  <si>
    <t xml:space="preserve">      6045.01 Accountant Auditor</t>
  </si>
  <si>
    <t xml:space="preserve">      6045.02 Attorney</t>
  </si>
  <si>
    <t xml:space="preserve">      6045.04 Appraisals</t>
  </si>
  <si>
    <t xml:space="preserve">      6045.05 Collections</t>
  </si>
  <si>
    <t xml:space="preserve">      6045.07 Legal filings - Outside Attorneys</t>
  </si>
  <si>
    <t xml:space="preserve">      6045.08 Legal and Professional</t>
  </si>
  <si>
    <t xml:space="preserve">      6080.00 Insurance</t>
  </si>
  <si>
    <t xml:space="preserve">      6080.02 Dues/Fees</t>
  </si>
  <si>
    <t xml:space="preserve">      6085.00 Training/Education</t>
  </si>
  <si>
    <t xml:space="preserve">      6085.01 Per Diem</t>
  </si>
  <si>
    <t xml:space="preserve">      6085.03 Conference Fee</t>
  </si>
  <si>
    <t xml:space="preserve">      6085.04 Meals</t>
  </si>
  <si>
    <t xml:space="preserve">   Total 6045 Operations</t>
  </si>
  <si>
    <t xml:space="preserve">   6045.7 Other Professional</t>
  </si>
  <si>
    <t xml:space="preserve">   6050.02 Mileage - Administration</t>
  </si>
  <si>
    <t xml:space="preserve">   6060 Office</t>
  </si>
  <si>
    <t xml:space="preserve">      6060.01 Computer</t>
  </si>
  <si>
    <t xml:space="preserve">      6060.011 iWorQs Software and IT</t>
  </si>
  <si>
    <t xml:space="preserve">      6060.02 Consumables</t>
  </si>
  <si>
    <t xml:space="preserve">      6060.03 Copier/Printer</t>
  </si>
  <si>
    <t xml:space="preserve">      6060.04 Office Expenses</t>
  </si>
  <si>
    <t xml:space="preserve">      6060.05 Postage</t>
  </si>
  <si>
    <t xml:space="preserve">      6060.07 Contingency/Misc</t>
  </si>
  <si>
    <t xml:space="preserve">      6060.08 Public Notice</t>
  </si>
  <si>
    <t xml:space="preserve">      6060.09 Software</t>
  </si>
  <si>
    <t xml:space="preserve">      6060.10 Bank Fees</t>
  </si>
  <si>
    <t xml:space="preserve">   Total 6060 Office</t>
  </si>
  <si>
    <t xml:space="preserve">   6061 Interest Paid</t>
  </si>
  <si>
    <t xml:space="preserve">   6065 Personnel</t>
  </si>
  <si>
    <t xml:space="preserve">      6046.00 Contracts</t>
  </si>
  <si>
    <t xml:space="preserve">         6046.10 Website</t>
  </si>
  <si>
    <t xml:space="preserve">         6046.20 Judicial</t>
  </si>
  <si>
    <t xml:space="preserve">         6046.30 Attorney</t>
  </si>
  <si>
    <t xml:space="preserve">         6046.40 OSSF inspections</t>
  </si>
  <si>
    <t xml:space="preserve">         6046.50 Storage lease</t>
  </si>
  <si>
    <t xml:space="preserve">         6046.60 Equipment Maintenance</t>
  </si>
  <si>
    <t xml:space="preserve">         6046.70 Alarm System</t>
  </si>
  <si>
    <t xml:space="preserve">         6046.80 Accountant</t>
  </si>
  <si>
    <t xml:space="preserve">      Total 6046.00 Contracts</t>
  </si>
  <si>
    <t xml:space="preserve">      6065.00 Payroll Expenses</t>
  </si>
  <si>
    <t xml:space="preserve">         6065.02 Council</t>
  </si>
  <si>
    <t xml:space="preserve">         6065.04 Flood Plain Administrator</t>
  </si>
  <si>
    <t xml:space="preserve">         6065.05 Supervisor of Dams</t>
  </si>
  <si>
    <t xml:space="preserve">      Total 6065.00 Payroll Expenses</t>
  </si>
  <si>
    <t xml:space="preserve">      6065.01 City Administrator</t>
  </si>
  <si>
    <t xml:space="preserve">         6050.00 Vehicle &amp; travel reimbursement</t>
  </si>
  <si>
    <t xml:space="preserve">         6065.011 City Administrator Payroll Tx</t>
  </si>
  <si>
    <t xml:space="preserve">      Total 6065.01 City Administrator</t>
  </si>
  <si>
    <t xml:space="preserve">      6065.06 Human Resource Liaison</t>
  </si>
  <si>
    <t xml:space="preserve">      6065.08 Clerical Assistant</t>
  </si>
  <si>
    <t xml:space="preserve">         6065.87 Clerical Assistantl Payroll</t>
  </si>
  <si>
    <t xml:space="preserve">         6065.88 Clerical Assistant Payroll Tax</t>
  </si>
  <si>
    <t xml:space="preserve">      Total 6065.08 Clerical Assistant</t>
  </si>
  <si>
    <t xml:space="preserve">      6065.09 Part Time Clerk</t>
  </si>
  <si>
    <t xml:space="preserve">      6065.10 Other Business Expenses</t>
  </si>
  <si>
    <t xml:space="preserve">      6065.11 Part Time Clerk Payroll Taxes</t>
  </si>
  <si>
    <t xml:space="preserve">      6077.40 Training</t>
  </si>
  <si>
    <t xml:space="preserve">         6085.05 Training and Education mileage</t>
  </si>
  <si>
    <t xml:space="preserve">      Total 6077.40 Training</t>
  </si>
  <si>
    <t xml:space="preserve">   Total 6065 Personnel</t>
  </si>
  <si>
    <t xml:space="preserve">   6070.04 Lease</t>
  </si>
  <si>
    <t xml:space="preserve">   6071.00 Public Works Dept</t>
  </si>
  <si>
    <t xml:space="preserve">      6071.01 Street Maintenance</t>
  </si>
  <si>
    <t xml:space="preserve">      6071.03 Street Signs</t>
  </si>
  <si>
    <t xml:space="preserve">      6071.04 Dam repair</t>
  </si>
  <si>
    <t xml:space="preserve">      6071.05 Public Works Payroll Tax</t>
  </si>
  <si>
    <t xml:space="preserve">      6071.06 Street Maintenance Labor</t>
  </si>
  <si>
    <t xml:space="preserve">         Road material</t>
  </si>
  <si>
    <t xml:space="preserve">         Supplies</t>
  </si>
  <si>
    <t xml:space="preserve">      Total 6071.06 Street Maintenance Labor</t>
  </si>
  <si>
    <t xml:space="preserve">      6071.11 Road material</t>
  </si>
  <si>
    <t xml:space="preserve">      6071.13 Street mileage reimbursement</t>
  </si>
  <si>
    <t xml:space="preserve">      6071.14 Equipment fuel</t>
  </si>
  <si>
    <t xml:space="preserve">      6071.15 Equipment repair</t>
  </si>
  <si>
    <t xml:space="preserve">      6071.18 Culvert and Road Materials</t>
  </si>
  <si>
    <t xml:space="preserve">      6071.20 Supplies</t>
  </si>
  <si>
    <t xml:space="preserve">   Total 6071.00 Public Works Dept</t>
  </si>
  <si>
    <t xml:space="preserve">   6072 General repair</t>
  </si>
  <si>
    <t xml:space="preserve">   6073.00 Grant Administrator</t>
  </si>
  <si>
    <t xml:space="preserve">   6073.20 Grant Contractor</t>
  </si>
  <si>
    <t xml:space="preserve">   6073.30 Grant Engineering</t>
  </si>
  <si>
    <t xml:space="preserve">   6073.40 Grant Material</t>
  </si>
  <si>
    <t xml:space="preserve">   6073.50 Grant Labor</t>
  </si>
  <si>
    <t xml:space="preserve">   6074.02 Inspection Service</t>
  </si>
  <si>
    <t xml:space="preserve">   6074.03 Code Enforcement</t>
  </si>
  <si>
    <t xml:space="preserve">   6075 Law Enforcement</t>
  </si>
  <si>
    <t xml:space="preserve">      6065.03 Code Enforcement</t>
  </si>
  <si>
    <t xml:space="preserve">      6075.00 Marshal's Office</t>
  </si>
  <si>
    <t xml:space="preserve">         6075.03 Supplies and Equipment</t>
  </si>
  <si>
    <t xml:space="preserve">         6075.08 Code Enforcement</t>
  </si>
  <si>
    <t xml:space="preserve">      Total 6075.00 Marshal's Office</t>
  </si>
  <si>
    <t xml:space="preserve">      6075.01 Marshal's Office Payroll</t>
  </si>
  <si>
    <t xml:space="preserve">         6074.01 Enforcement Officer</t>
  </si>
  <si>
    <t xml:space="preserve">         6075.012 Marshal's Office Payroll Tax</t>
  </si>
  <si>
    <t xml:space="preserve">      Total 6075.01 Marshal's Office Payroll</t>
  </si>
  <si>
    <t xml:space="preserve">      6075.02 Marshal Vehicle</t>
  </si>
  <si>
    <t xml:space="preserve">         6075.04 Marshal mileage reimbursement</t>
  </si>
  <si>
    <t xml:space="preserve">         6075.06 Vehicle repair</t>
  </si>
  <si>
    <t xml:space="preserve">         6075.07 Fuel</t>
  </si>
  <si>
    <t xml:space="preserve">      Total 6075.02 Marshal Vehicle</t>
  </si>
  <si>
    <t xml:space="preserve">      6075.09 Training</t>
  </si>
  <si>
    <t xml:space="preserve">   Total 6075 Law Enforcement</t>
  </si>
  <si>
    <t xml:space="preserve">   6075.10 Contract</t>
  </si>
  <si>
    <t xml:space="preserve">   6076 Building &amp; Grounds</t>
  </si>
  <si>
    <t xml:space="preserve">      6070.00 6070.00Property purchase/lease</t>
  </si>
  <si>
    <t xml:space="preserve">      6076.01 City Property Maintenance</t>
  </si>
  <si>
    <t xml:space="preserve">      6076.02 Telephone</t>
  </si>
  <si>
    <t xml:space="preserve">      6076.03 Water</t>
  </si>
  <si>
    <t xml:space="preserve">      6076.04 Electricity</t>
  </si>
  <si>
    <t xml:space="preserve">   Total 6076 Building &amp; Grounds</t>
  </si>
  <si>
    <t xml:space="preserve">   6077 Municipal Court</t>
  </si>
  <si>
    <t xml:space="preserve">      6077.10 Salary</t>
  </si>
  <si>
    <t xml:space="preserve">         6045.06 Judicial</t>
  </si>
  <si>
    <t xml:space="preserve">         6077.11 Municipal Payroll tax</t>
  </si>
  <si>
    <t xml:space="preserve">      Total 6077.10 Salary</t>
  </si>
  <si>
    <t xml:space="preserve">      6077.12 Magistration</t>
  </si>
  <si>
    <t xml:space="preserve">      6077.15 Training</t>
  </si>
  <si>
    <t xml:space="preserve">      6077.20 Supplies &amp; Equipment</t>
  </si>
  <si>
    <t xml:space="preserve">      6077.30 Technology</t>
  </si>
  <si>
    <t xml:space="preserve">      6077.50 Collections charge</t>
  </si>
  <si>
    <t xml:space="preserve">   Total 6077 Municipal Court</t>
  </si>
  <si>
    <t xml:space="preserve">   6085.02 Lodging</t>
  </si>
  <si>
    <t xml:space="preserve">   6090.03 Garbage</t>
  </si>
  <si>
    <t xml:space="preserve">   66900.00 Reconciliation Discrepancies</t>
  </si>
  <si>
    <t xml:space="preserve">   7000 Grant</t>
  </si>
  <si>
    <t xml:space="preserve">      6073.10 Disaster Admin/Consult</t>
  </si>
  <si>
    <t xml:space="preserve">      6073.20 Grant Contractor</t>
  </si>
  <si>
    <t xml:space="preserve">      7000.10 Grant Admin/Consult</t>
  </si>
  <si>
    <t xml:space="preserve">   Total 7000 Grant</t>
  </si>
  <si>
    <t xml:space="preserve">   7500.00 Capital Lease Principal</t>
  </si>
  <si>
    <t xml:space="preserve">   7501.00 Capital Lease Interest</t>
  </si>
  <si>
    <t xml:space="preserve">   9000 Capital purchase</t>
  </si>
  <si>
    <t xml:space="preserve">   Advertising &amp; Marketing</t>
  </si>
  <si>
    <t xml:space="preserve">   Ask My Accountant</t>
  </si>
  <si>
    <t xml:space="preserve">   Bank Charges &amp; Fees</t>
  </si>
  <si>
    <t xml:space="preserve">   Car &amp; Truck</t>
  </si>
  <si>
    <t xml:space="preserve">   Contractors</t>
  </si>
  <si>
    <t xml:space="preserve">   Employee Benefits</t>
  </si>
  <si>
    <t xml:space="preserve">   Insurance</t>
  </si>
  <si>
    <t xml:space="preserve">   Job Supplies</t>
  </si>
  <si>
    <t xml:space="preserve">   Legal &amp; Professional Services</t>
  </si>
  <si>
    <t xml:space="preserve">   Marshal Supplies &amp; Equipment</t>
  </si>
  <si>
    <t xml:space="preserve">   Meals &amp; Entertainment</t>
  </si>
  <si>
    <t xml:space="preserve">   Office Supplies &amp; Software</t>
  </si>
  <si>
    <t xml:space="preserve">   Other Business Expenses</t>
  </si>
  <si>
    <t xml:space="preserve">   Payroll Expenses</t>
  </si>
  <si>
    <t xml:space="preserve">      Taxes</t>
  </si>
  <si>
    <t xml:space="preserve">      Wages</t>
  </si>
  <si>
    <t xml:space="preserve">   Total Payroll Expenses</t>
  </si>
  <si>
    <t xml:space="preserve">   Purchases</t>
  </si>
  <si>
    <t xml:space="preserve">   Reimbursable Expenses</t>
  </si>
  <si>
    <t xml:space="preserve">   Rent &amp; Lease</t>
  </si>
  <si>
    <t xml:space="preserve">   Salaries &amp; Wages</t>
  </si>
  <si>
    <t xml:space="preserve">   Taxes &amp; Licenses</t>
  </si>
  <si>
    <t xml:space="preserve">   Travel</t>
  </si>
  <si>
    <t xml:space="preserve">   Unapplied Cash Bill Payment Expense</t>
  </si>
  <si>
    <t xml:space="preserve">   Uncategorized Expense</t>
  </si>
  <si>
    <t xml:space="preserve">   Utilities</t>
  </si>
  <si>
    <t>Total Expenses</t>
  </si>
  <si>
    <t>Net Operating Income</t>
  </si>
  <si>
    <t>Other Income</t>
  </si>
  <si>
    <t xml:space="preserve">   1000.1 Transfers in Fund 10</t>
  </si>
  <si>
    <t xml:space="preserve">   1100.4 Transfers in Fund 40</t>
  </si>
  <si>
    <t xml:space="preserve">   1100.7 Interest - Fund 40</t>
  </si>
  <si>
    <t xml:space="preserve">   1200.1 Transfers Out - Fund 20</t>
  </si>
  <si>
    <t xml:space="preserve">   1200.2 Transfer In- Fund 20</t>
  </si>
  <si>
    <t xml:space="preserve">   1200.6 Interest - Fund 20</t>
  </si>
  <si>
    <t xml:space="preserve">   1300.01 Interest Income - Fund 22</t>
  </si>
  <si>
    <t xml:space="preserve">   1300.2 Transfers In - Fund 22</t>
  </si>
  <si>
    <t xml:space="preserve">   1500.01 Interest Income- Fund 21</t>
  </si>
  <si>
    <t xml:space="preserve">   1500.03 Transfers in - Fund 21</t>
  </si>
  <si>
    <t xml:space="preserve">   1700.2 Transfers In - Fund 55</t>
  </si>
  <si>
    <t xml:space="preserve">   1800.8 Interest Income - Fund 30</t>
  </si>
  <si>
    <t xml:space="preserve">   1825.2 Transfers In - Fund 23</t>
  </si>
  <si>
    <t xml:space="preserve">   1850.3 Interest Income - Fund 50</t>
  </si>
  <si>
    <t xml:space="preserve">   1850.7 Bond  Proceeds - Fund 50</t>
  </si>
  <si>
    <t xml:space="preserve">   1875.1 Transfers In - Fund 24</t>
  </si>
  <si>
    <t xml:space="preserve">   1875.3 Interest Income - Fund 24</t>
  </si>
  <si>
    <t xml:space="preserve">   1900.8 Transfer In - Fund 41</t>
  </si>
  <si>
    <t xml:space="preserve">   7900 Transfers In</t>
  </si>
  <si>
    <t>Total Other Income</t>
  </si>
  <si>
    <t>Other Expenses</t>
  </si>
  <si>
    <t xml:space="preserve">   1000.2 Transfer out Fund 10</t>
  </si>
  <si>
    <t xml:space="preserve">   1100.8 Transfers out Fund 40</t>
  </si>
  <si>
    <t xml:space="preserve">   1300.3 Transfers Out - Fund 22</t>
  </si>
  <si>
    <t xml:space="preserve">   1500.02 Transfers Out - Fund 21</t>
  </si>
  <si>
    <t xml:space="preserve">   1800.11 Interest Expense - Fund 30</t>
  </si>
  <si>
    <t xml:space="preserve">   1800.9 Principal Payments - Fund 30</t>
  </si>
  <si>
    <t xml:space="preserve">   1825.3 Transfers Out - Fund 23</t>
  </si>
  <si>
    <t xml:space="preserve">   1850.1 Transfers out - Fund 50</t>
  </si>
  <si>
    <t xml:space="preserve">   1850.2 Transfer to TX Class-2019 Bond-Fund 50</t>
  </si>
  <si>
    <t xml:space="preserve">   1875.2 Transfers Out - Fund 24</t>
  </si>
  <si>
    <t xml:space="preserve">   8000.00 TX Class transfers</t>
  </si>
  <si>
    <t xml:space="preserve">   8010.00 Transfer to TX Class-I &amp; S</t>
  </si>
  <si>
    <t xml:space="preserve">   8020.00 Transfer to TX Class-General</t>
  </si>
  <si>
    <t xml:space="preserve">   8040.00 Transfer to TX Class-Reserve</t>
  </si>
  <si>
    <t xml:space="preserve">   8050.00 Transfers 2019 SInking</t>
  </si>
  <si>
    <t xml:space="preserve">   8900 Transfer Out</t>
  </si>
  <si>
    <t xml:space="preserve">   Reconciliation Discrepancies-1</t>
  </si>
  <si>
    <t>Total Other Expenses</t>
  </si>
  <si>
    <t>Net Other Income</t>
  </si>
  <si>
    <t>Net Income</t>
  </si>
  <si>
    <t>City of Ivanhoe</t>
  </si>
  <si>
    <t xml:space="preserve">Budget vs. Actuals: FY 2024 Budget - FY24 P&amp;L </t>
  </si>
  <si>
    <t>1100.3 Grant Revenue - Fund 40</t>
  </si>
  <si>
    <t>1800.12 Delinquent Tax Interest -Fund 30</t>
  </si>
  <si>
    <t>1800.13 Delinquent Tax Penalty - Fund 30</t>
  </si>
  <si>
    <t>1800.7 Delinquent Tax - Fund 30</t>
  </si>
  <si>
    <t>1900.7 Interest Income - ARPA - Fund 41</t>
  </si>
  <si>
    <t>4000.10 Current Year Tax</t>
  </si>
  <si>
    <t>4000.15 Delinquent Tax</t>
  </si>
  <si>
    <t>4000.16 Delinquent Tax Penalty</t>
  </si>
  <si>
    <t>4000.17 Delinquent Tax Interest</t>
  </si>
  <si>
    <t>4000.20 Donations</t>
  </si>
  <si>
    <t>4000.25 Permits</t>
  </si>
  <si>
    <t>4000.30 Office Receipts</t>
  </si>
  <si>
    <t>4000.31 Community Center rental</t>
  </si>
  <si>
    <t>4000.32 On-Site Septic Facility permit</t>
  </si>
  <si>
    <t>4000.40 Interest Income</t>
  </si>
  <si>
    <t>4000.51 Garbage Franchise Fee</t>
  </si>
  <si>
    <t>4000.55 Phone Franchise Fee</t>
  </si>
  <si>
    <t>4000.60 General Sales Tax</t>
  </si>
  <si>
    <t>5020.04 (DDC) Defensive Driving</t>
  </si>
  <si>
    <t>5020.05 (FINE) Court Fine (Local)</t>
  </si>
  <si>
    <t>5020.16 (LEA) Court Law Enforcement fee</t>
  </si>
  <si>
    <t>5020.19 (TPDF2) Local Truancy P &amp; D</t>
  </si>
  <si>
    <t>5020.20 (MCBS) Court Building Security</t>
  </si>
  <si>
    <t>5020.25 (MCTF) Court Technology Fund</t>
  </si>
  <si>
    <t>5020.27 (MJF) Municipal Jury Fee</t>
  </si>
  <si>
    <t>5020.35 (TFC) Local Traffic</t>
  </si>
  <si>
    <t>5020.36 (TPD) Truancy P &amp; D Fund</t>
  </si>
  <si>
    <t>Grant Revenue</t>
  </si>
  <si>
    <t>1700.3 Construction - Fund 55</t>
  </si>
  <si>
    <t>1700.4 Engineering - Fund 55</t>
  </si>
  <si>
    <t>1800.95 Bank Charges - Fund 30</t>
  </si>
  <si>
    <t>6010 Contingency Misc</t>
  </si>
  <si>
    <t>6045 Operations</t>
  </si>
  <si>
    <t>6010.20 TCEQ OSSF Fee</t>
  </si>
  <si>
    <t>6045.04 Appraisals</t>
  </si>
  <si>
    <t>6045.05 Collections</t>
  </si>
  <si>
    <t>6080.00 Insurance</t>
  </si>
  <si>
    <t>6080.02 Dues/Fees</t>
  </si>
  <si>
    <t>6085.00 Training/Education</t>
  </si>
  <si>
    <t>6060 Office</t>
  </si>
  <si>
    <t>6060.01 Computer</t>
  </si>
  <si>
    <t>6060.03 Copier/Printer</t>
  </si>
  <si>
    <t>6060.04 Office Expenses</t>
  </si>
  <si>
    <t>6060.07 Contingency/Misc</t>
  </si>
  <si>
    <t>6060.08 Public Notice</t>
  </si>
  <si>
    <t>6060.10 Bank Fees</t>
  </si>
  <si>
    <t>6065 Personnel</t>
  </si>
  <si>
    <t>6046.00 Contracts</t>
  </si>
  <si>
    <t>6046.30 Attorney</t>
  </si>
  <si>
    <t>6046.40 OSSF inspections</t>
  </si>
  <si>
    <t>6046.50 Storage lease</t>
  </si>
  <si>
    <t>6046.70 Alarm System</t>
  </si>
  <si>
    <t>6046.80 Accountant</t>
  </si>
  <si>
    <t>6065.00 Payroll Expenses</t>
  </si>
  <si>
    <t>6065.02 Council</t>
  </si>
  <si>
    <t>6065.01 City Administrator</t>
  </si>
  <si>
    <t>6050.00 Vehicle &amp; travel reimbursement</t>
  </si>
  <si>
    <t>6065.011 City Administrator Payroll Tx</t>
  </si>
  <si>
    <t>6065.08 Clerical Assistant</t>
  </si>
  <si>
    <t>6065.87 Clerical Assistantl Payroll</t>
  </si>
  <si>
    <t>6065.88 Clerical Assistant Payroll Tax</t>
  </si>
  <si>
    <t>6065.09 Part Time Clerk</t>
  </si>
  <si>
    <t>6065.11 Part Time Clerk Payroll Taxes</t>
  </si>
  <si>
    <t>6065.01 · City Administrator (deleted)</t>
  </si>
  <si>
    <t>City Administrator Payroll Tx (deleted)</t>
  </si>
  <si>
    <t>6065.08 · Clerical Assistant (deleted)</t>
  </si>
  <si>
    <t>Clerical Assistantl Payroll (deleted)</t>
  </si>
  <si>
    <t>6071.00 Public Works Dept</t>
  </si>
  <si>
    <t>6071.03 Street Signs</t>
  </si>
  <si>
    <t>6071.05 Public Works Payroll Tax</t>
  </si>
  <si>
    <t>6071.06 Street Maintenance Labor</t>
  </si>
  <si>
    <t>6071.11 Road material</t>
  </si>
  <si>
    <t>6071.14 Equipment fuel</t>
  </si>
  <si>
    <t>6071.15 Equipment repair</t>
  </si>
  <si>
    <t>6071.18 Culvert and Road Materials</t>
  </si>
  <si>
    <t>6071.20 Supplies</t>
  </si>
  <si>
    <t>6073.20 Grant Contractor</t>
  </si>
  <si>
    <t>6073.30 Grant Engineering</t>
  </si>
  <si>
    <t>6074.02 Inspection Service</t>
  </si>
  <si>
    <t>6074.03 Code Enforcement</t>
  </si>
  <si>
    <t>6075 Law Enforcement</t>
  </si>
  <si>
    <t>6075.00 Marshal's Office</t>
  </si>
  <si>
    <t>6075.03 Supplies and Equipment</t>
  </si>
  <si>
    <t>6075.01 Marshal's Office Payroll</t>
  </si>
  <si>
    <t>6075.012 Marshal's Office Payroll Tax</t>
  </si>
  <si>
    <t>6075.02 Marshal Vehicle</t>
  </si>
  <si>
    <t>6075.06 Vehicle repair</t>
  </si>
  <si>
    <t>6075.07 Fuel</t>
  </si>
  <si>
    <t>6075.09 Training</t>
  </si>
  <si>
    <t>6076 Building &amp; Grounds</t>
  </si>
  <si>
    <t>6076.01 City Property Maintenance</t>
  </si>
  <si>
    <t>6076.02 Telephone</t>
  </si>
  <si>
    <t>6076.03 Water</t>
  </si>
  <si>
    <t>6076.04 Electricity</t>
  </si>
  <si>
    <t>6077 Municipal Court</t>
  </si>
  <si>
    <t>6077.10 Salary</t>
  </si>
  <si>
    <t>6077.20 Supplies &amp; Equipment</t>
  </si>
  <si>
    <t>6077.30 Technology</t>
  </si>
  <si>
    <t>6077.50 Collections charge</t>
  </si>
  <si>
    <t>7000 Grant</t>
  </si>
  <si>
    <t>1100.7 Interest - Fund 40</t>
  </si>
  <si>
    <t>1800.8 Interest Income - Fund 30</t>
  </si>
  <si>
    <t>1850.3 Interest Income - Fund 50</t>
  </si>
  <si>
    <t>1800.9 Principal Payments - Fund 30</t>
  </si>
  <si>
    <t xml:space="preserve"> </t>
  </si>
  <si>
    <t>Total 6045 Operations</t>
  </si>
  <si>
    <t>Total 6060 Office</t>
  </si>
  <si>
    <t>Total 6046.00 Contracts</t>
  </si>
  <si>
    <t>Total 6065.00 Payroll Expenses</t>
  </si>
  <si>
    <t>Total 6065.01 City Administrator</t>
  </si>
  <si>
    <t>Total 6065.01 · City Administrator (deleted)</t>
  </si>
  <si>
    <t>Total 6065.08 Clerical Assistant</t>
  </si>
  <si>
    <t>Total 6065.08 · Clerical Assistant (deleted)</t>
  </si>
  <si>
    <t>Total 6065 Personnel</t>
  </si>
  <si>
    <t>Total 6071.00 Public Works Dept</t>
  </si>
  <si>
    <t>Total 6075.00 Marshal's Office</t>
  </si>
  <si>
    <t>Total 6075.01 Marshal's Office Payroll</t>
  </si>
  <si>
    <t>Total 6075.02 Marshal Vehicle</t>
  </si>
  <si>
    <t>Total 6075 Law Enforcement</t>
  </si>
  <si>
    <t>Total 6076 Building &amp; Grounds</t>
  </si>
  <si>
    <t>Total 6077 Municipal Court</t>
  </si>
  <si>
    <t>Total 7000 Grant</t>
  </si>
  <si>
    <t>Oct 2023 Actual</t>
  </si>
  <si>
    <t>Oct 2023 Budget</t>
  </si>
  <si>
    <t>Oct 2023 Over Budget</t>
  </si>
  <si>
    <t>Oct 2023 % of Budget</t>
  </si>
  <si>
    <t>Nov 2023 Actual</t>
  </si>
  <si>
    <t>Nov 2023 Budget</t>
  </si>
  <si>
    <t>Nov 2023 Over Budget</t>
  </si>
  <si>
    <t>Nov 2023 % of Budget</t>
  </si>
  <si>
    <t>Dec 2023 Actual</t>
  </si>
  <si>
    <t>Dec 2023 Budget</t>
  </si>
  <si>
    <t>Dec 2023 Over Budget</t>
  </si>
  <si>
    <t>Dec 2023 % of Budget</t>
  </si>
  <si>
    <t>Jan 2024 Actual</t>
  </si>
  <si>
    <t>Jan 2024 Budget</t>
  </si>
  <si>
    <t>Jan 2024 Over Budget</t>
  </si>
  <si>
    <t>Jan 2024 % of Budget</t>
  </si>
  <si>
    <t>Feb 2024 Actual</t>
  </si>
  <si>
    <t>Feb 2024 Budget</t>
  </si>
  <si>
    <t>Feb 2024 Over Budget</t>
  </si>
  <si>
    <t>Feb 2024 % of Budget</t>
  </si>
  <si>
    <t>Mar 2024 Actual</t>
  </si>
  <si>
    <t>Mar 2024 Budget</t>
  </si>
  <si>
    <t>Mar 2024 Over Budget</t>
  </si>
  <si>
    <t>Mar 2024 % of Budget</t>
  </si>
  <si>
    <t>Apr 2024 Actual</t>
  </si>
  <si>
    <t>Apr 2024 Budget</t>
  </si>
  <si>
    <t>Apr 2024 Over Budget</t>
  </si>
  <si>
    <t>Apr 2024 % of Budget</t>
  </si>
  <si>
    <t>May 2024 Actual</t>
  </si>
  <si>
    <t>May 2024 Budget</t>
  </si>
  <si>
    <t>May 2024 Over Budget</t>
  </si>
  <si>
    <t>May 2024 % of Budget</t>
  </si>
  <si>
    <t>Jun 2024 Actual</t>
  </si>
  <si>
    <t>Jun 2024 Budget</t>
  </si>
  <si>
    <t>Jun 2024 Over Budget</t>
  </si>
  <si>
    <t>Jun 2024 % of Budget</t>
  </si>
  <si>
    <t>Jul 2024 Actual</t>
  </si>
  <si>
    <t>Jul 2024 Budget</t>
  </si>
  <si>
    <t>Jul 2024 Over Budget</t>
  </si>
  <si>
    <t>Jul 2024 % of Budget</t>
  </si>
  <si>
    <t>Aug 2024 Actual</t>
  </si>
  <si>
    <t>Aug 2024 Budget</t>
  </si>
  <si>
    <t>Aug 2024 Over Budget</t>
  </si>
  <si>
    <t>Aug 2024 % of Budget</t>
  </si>
  <si>
    <t>Sep 2024 Actual</t>
  </si>
  <si>
    <t>Sep 2024 Budget</t>
  </si>
  <si>
    <t>Sep 2024 Over Budget</t>
  </si>
  <si>
    <t>Sep 2024 % of Budget</t>
  </si>
  <si>
    <t>Total Actual</t>
  </si>
  <si>
    <t>Total Budget</t>
  </si>
  <si>
    <t>Total Over Budget</t>
  </si>
  <si>
    <t>Total % of Budget</t>
  </si>
  <si>
    <t>1200.8 Harvey Fema Reimbursement - Fund 20</t>
  </si>
  <si>
    <t>1500.05 FEMA Reimbursement Disaster Recovery</t>
  </si>
  <si>
    <t>1500.06 Disaster Recovery Reimbursement</t>
  </si>
  <si>
    <t>1800.3 Tax - Fund 30</t>
  </si>
  <si>
    <t>1800.4 Tax Penalty - Fund 30</t>
  </si>
  <si>
    <t>1800.5 Tax Interest - Fund 30</t>
  </si>
  <si>
    <t>1800.6 Misc Revenue - Fund 30</t>
  </si>
  <si>
    <t>4000 Revenue</t>
  </si>
  <si>
    <t>4000.02 Equip. Grant</t>
  </si>
  <si>
    <t>4000.1 FEMA Reimbursement</t>
  </si>
  <si>
    <t>4000.11 Current Year Tax Penalty</t>
  </si>
  <si>
    <t>4000.12 Current Year Tax Interest</t>
  </si>
  <si>
    <t>4000.21 Copies, Faxes, Misc.</t>
  </si>
  <si>
    <t>4000.23 Interest Income - Fund 23</t>
  </si>
  <si>
    <t>4000.35 Culvert &amp; Road Material</t>
  </si>
  <si>
    <t>1700.1 Interest Income - Fund 55</t>
  </si>
  <si>
    <t>Total 4000.40 Interest Income</t>
  </si>
  <si>
    <t>4000.50 Elec. Franchise Fee</t>
  </si>
  <si>
    <t>4000.70 Restricted Sales Tax</t>
  </si>
  <si>
    <t>4005.20 Grant proceeds</t>
  </si>
  <si>
    <t>4015.23 TX Class- GF</t>
  </si>
  <si>
    <t>5000.00 Municipal Court Operations</t>
  </si>
  <si>
    <t>5000.01 (ADMIN) Court Admin (Local)</t>
  </si>
  <si>
    <t>5020 Other Primary Income</t>
  </si>
  <si>
    <t>5020.02 Dismissal Fee</t>
  </si>
  <si>
    <t>5020.03 (COM) Community Service fee</t>
  </si>
  <si>
    <t>5020.06 OMNI</t>
  </si>
  <si>
    <t>5020.08 (Capias) Capias Warrant Fee</t>
  </si>
  <si>
    <t>5020.09 (IDF) Indigent Defense Fee</t>
  </si>
  <si>
    <t>5020.10 (JF2) Judicial Fund</t>
  </si>
  <si>
    <t>5020.11 Arrest</t>
  </si>
  <si>
    <t>5020.26 Pay The Payment</t>
  </si>
  <si>
    <t>5020.30 (RES) Restitution</t>
  </si>
  <si>
    <t>5020.31 (SJF) State Juror Fee</t>
  </si>
  <si>
    <t>5020.32 (STF) State Traffic</t>
  </si>
  <si>
    <t>5020.40 (CSF) Court State Funds</t>
  </si>
  <si>
    <t>5020.50 (MVF) Moving Violation Fee</t>
  </si>
  <si>
    <t>5200 Sale of Assets</t>
  </si>
  <si>
    <t>Billable Expense Income</t>
  </si>
  <si>
    <t>Billable Expense Income ( 41 ) (deleted)</t>
  </si>
  <si>
    <t>Billable Expense Income ( 42 ) (deleted)</t>
  </si>
  <si>
    <t>Billable Expense Income ( 43 ) (deleted)</t>
  </si>
  <si>
    <t>Billable Expense Income ( 44 ) (deleted)</t>
  </si>
  <si>
    <t>Billable Expense Income ( 45 ) (deleted)</t>
  </si>
  <si>
    <t>Billable Expense Income ( 47 ) (deleted)</t>
  </si>
  <si>
    <t>Sales</t>
  </si>
  <si>
    <t>Sales of Product Income</t>
  </si>
  <si>
    <t>Uncategorized Income</t>
  </si>
  <si>
    <t>1100.5 Road Repair - Fund 40</t>
  </si>
  <si>
    <t>1200.5 Repairs &amp; Maintenance - Fund 20</t>
  </si>
  <si>
    <t>1700.5 Bank Charges - Fund 55</t>
  </si>
  <si>
    <t>1700.6 Road Material - Fund 55</t>
  </si>
  <si>
    <t>1700.7 Road Labor - Fund 55</t>
  </si>
  <si>
    <t>1850.4 Bond Issue Costs - Fund 50</t>
  </si>
  <si>
    <t>1850.55 Bank Service Fee</t>
  </si>
  <si>
    <t>1850.6 Premium or Discount on Bond Issue - Fund 50</t>
  </si>
  <si>
    <t>6010.10 Surety Bonds</t>
  </si>
  <si>
    <t>6019.00 Bad Debt Expense</t>
  </si>
  <si>
    <t>6018.00 Election Expense</t>
  </si>
  <si>
    <t>6045.01 Accountant Auditor</t>
  </si>
  <si>
    <t>6045.02 Attorney</t>
  </si>
  <si>
    <t>6045.07 Legal filings - Outside Attorneys</t>
  </si>
  <si>
    <t>6045.08 Legal and Professional</t>
  </si>
  <si>
    <t>6085.01 Per Diem</t>
  </si>
  <si>
    <t>6085.03 Conference Fee</t>
  </si>
  <si>
    <t>6085.04 Meals</t>
  </si>
  <si>
    <t>6045.7 Other Professional</t>
  </si>
  <si>
    <t>6050.02 Administration (deleted)</t>
  </si>
  <si>
    <t>6050.02 Mileage - Administration</t>
  </si>
  <si>
    <t>6060.011 iWorQs Software and IT</t>
  </si>
  <si>
    <t>6060.02 Consumables</t>
  </si>
  <si>
    <t>6060.05 Postage</t>
  </si>
  <si>
    <t>6060.09 Software</t>
  </si>
  <si>
    <t>6061 Interest Paid</t>
  </si>
  <si>
    <t>6046.10 Website</t>
  </si>
  <si>
    <t>6046.20 Judicial</t>
  </si>
  <si>
    <t>6046.60 Equipment Maintenance</t>
  </si>
  <si>
    <t>6065.04 Flood Plain Administrator</t>
  </si>
  <si>
    <t>6065.05 Supervisor of Dams</t>
  </si>
  <si>
    <t>6065.06 Human Resource Liaison</t>
  </si>
  <si>
    <t>6065.10 Other Business Expenses</t>
  </si>
  <si>
    <t>6077.40 Training</t>
  </si>
  <si>
    <t>6085.05 Training and Education mileage</t>
  </si>
  <si>
    <t>Total 6077.40 Training</t>
  </si>
  <si>
    <t>6070.04 Lease</t>
  </si>
  <si>
    <t>6071.01 Street Maintenance</t>
  </si>
  <si>
    <t>6071.04 Dam repair</t>
  </si>
  <si>
    <t>Road material</t>
  </si>
  <si>
    <t>Supplies</t>
  </si>
  <si>
    <t>Total 6071.06 Street Maintenance Labor</t>
  </si>
  <si>
    <t>6071.13 Street mileage reimbursement</t>
  </si>
  <si>
    <t>6072 General repair</t>
  </si>
  <si>
    <t>6072 Public Works (deleted)</t>
  </si>
  <si>
    <t>6073.00 Grant Administrator</t>
  </si>
  <si>
    <t>6073.40 Grant Material</t>
  </si>
  <si>
    <t>6073.50 Grant Labor</t>
  </si>
  <si>
    <t>6065.03 Code Enforcement</t>
  </si>
  <si>
    <t>6075.08 Code Enforcement</t>
  </si>
  <si>
    <t>6074.01 Enforcement Officer</t>
  </si>
  <si>
    <t>6075.04 Marshal mileage reimbursement</t>
  </si>
  <si>
    <t>6075.011 Marshal's Payroll Tax (deleted)</t>
  </si>
  <si>
    <t>6075.10 Contract</t>
  </si>
  <si>
    <t>6070.00 6070.00Property purchase/lease</t>
  </si>
  <si>
    <t>6045.06 Judicial</t>
  </si>
  <si>
    <t>6077.11 Municipal Payroll tax</t>
  </si>
  <si>
    <t>Total 6077.10 Salary</t>
  </si>
  <si>
    <t>6077.12 Magistration</t>
  </si>
  <si>
    <t>6077.15 Training</t>
  </si>
  <si>
    <t>6085.02 Lodging</t>
  </si>
  <si>
    <t>6090.03 Garbage</t>
  </si>
  <si>
    <t>66900.00 Reconciliation Discrepancies</t>
  </si>
  <si>
    <t>6073.10 Disaster Admin/Consult</t>
  </si>
  <si>
    <t>7000.10 Grant Admin/Consult</t>
  </si>
  <si>
    <t>7500.00 Capital Lease Principal</t>
  </si>
  <si>
    <t>7501.00 Capital Lease Interest</t>
  </si>
  <si>
    <t>9000 Capital purchase</t>
  </si>
  <si>
    <t>Advertising &amp; Marketing</t>
  </si>
  <si>
    <t>Ask My Accountant</t>
  </si>
  <si>
    <t>Bank Charges &amp; Fees</t>
  </si>
  <si>
    <t>Car &amp; Truck</t>
  </si>
  <si>
    <t>Contractors</t>
  </si>
  <si>
    <t>Employee Benefits</t>
  </si>
  <si>
    <t>Insurance</t>
  </si>
  <si>
    <t>Job Supplies</t>
  </si>
  <si>
    <t>Legal &amp; Professional Services</t>
  </si>
  <si>
    <t>Marshal Supplies &amp; Equipment</t>
  </si>
  <si>
    <t>Meals &amp; Entertainment</t>
  </si>
  <si>
    <t>Office Supplies &amp; Software</t>
  </si>
  <si>
    <t>Other Business Expenses</t>
  </si>
  <si>
    <t>Payroll Expenses</t>
  </si>
  <si>
    <t>Taxes</t>
  </si>
  <si>
    <t>Wages</t>
  </si>
  <si>
    <t>Total Payroll Expenses</t>
  </si>
  <si>
    <t>Purchases</t>
  </si>
  <si>
    <t>Reimbursable Expenses</t>
  </si>
  <si>
    <t>Rent &amp; Lease</t>
  </si>
  <si>
    <t>Salaries &amp; Wages</t>
  </si>
  <si>
    <t>Taxes &amp; Licenses</t>
  </si>
  <si>
    <t>Travel</t>
  </si>
  <si>
    <t>Unapplied Cash Bill Payment Expense</t>
  </si>
  <si>
    <t>Uncategorized Expense</t>
  </si>
  <si>
    <t>Utilities</t>
  </si>
  <si>
    <t>1000.1 Transfers in Fund 10</t>
  </si>
  <si>
    <t>1100.4 Transfers in Fund 40</t>
  </si>
  <si>
    <t>1200.1 Transfers Out - Fund 20</t>
  </si>
  <si>
    <t>1200.2 Transfer In- Fund 20</t>
  </si>
  <si>
    <t>1200.6 Interest - Fund 20</t>
  </si>
  <si>
    <t>1300.01 Interest Income - Fund 22</t>
  </si>
  <si>
    <t>1300.2 Transfers In - Fund 22</t>
  </si>
  <si>
    <t>1500.01 Interest Income- Fund 21</t>
  </si>
  <si>
    <t>1500.03 Transfers in - Fund 21</t>
  </si>
  <si>
    <t>1700.2 Transfers In - Fund 55</t>
  </si>
  <si>
    <t>1825.2 Transfers In - Fund 23</t>
  </si>
  <si>
    <t>1850.7 Bond  Proceeds - Fund 50</t>
  </si>
  <si>
    <t>1875.1 Transfers In - Fund 24</t>
  </si>
  <si>
    <t>1875.3 Interest Income - Fund 24</t>
  </si>
  <si>
    <t>1900.8 Transfer In - Fund 41</t>
  </si>
  <si>
    <t>7900 Transfers In</t>
  </si>
  <si>
    <t>1000.2 Transfer out Fund 10</t>
  </si>
  <si>
    <t>1100.8 Transfers out Fund 40</t>
  </si>
  <si>
    <t>1300.3 Transfers Out - Fund 22</t>
  </si>
  <si>
    <t>1500.02 Transfers Out - Fund 21</t>
  </si>
  <si>
    <t>1800.11 Interest Expense - Fund 30</t>
  </si>
  <si>
    <t>1825.3 Transfers Out - Fund 23</t>
  </si>
  <si>
    <t>1850.1 Transfers out - Fund 50</t>
  </si>
  <si>
    <t>1850.2 Transfer to TX Class-2019 Bond-Fund 50</t>
  </si>
  <si>
    <t>1875.2 Transfers Out - Fund 24</t>
  </si>
  <si>
    <t>8000.00 TX Class transfers</t>
  </si>
  <si>
    <t>8010.00 Transfer to TX Class-I &amp; S</t>
  </si>
  <si>
    <t>8020.00 Transfer to TX Class-General</t>
  </si>
  <si>
    <t>8040.00 Transfer to TX Class-Reserve</t>
  </si>
  <si>
    <t>8050.00 Transfers 2019 SInking</t>
  </si>
  <si>
    <t>8900 Transfer Out</t>
  </si>
  <si>
    <t>Reconciliation Discrepancies-1</t>
  </si>
  <si>
    <t>Budget vs. Actuals</t>
  </si>
  <si>
    <t>Jul 2024</t>
  </si>
  <si>
    <t>YTD</t>
  </si>
  <si>
    <t>Month</t>
  </si>
  <si>
    <t>Month Number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</si>
  <si>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</si>
  <si>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</si>
  <si>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</si>
  <si>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</si>
  <si>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</si>
  <si>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</si>
  <si>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</si>
  <si>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</si>
  <si>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</si>
  <si>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</si>
  <si>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</si>
  <si>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</si>
  <si>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Month Short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</si>
  <si>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</si>
  <si>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</si>
  <si>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</si>
  <si>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</si>
  <si>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</si>
  <si>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</si>
  <si>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</si>
  <si>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</si>
  <si>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</si>
  <si>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</si>
  <si>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</si>
  <si>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 xml:space="preserve">Current </t>
  </si>
  <si>
    <t>YTD Adj</t>
  </si>
  <si>
    <t>Filter</t>
  </si>
  <si>
    <t>4000.52 Internet Franchise Fee</t>
  </si>
  <si>
    <t xml:space="preserve">   4000.52 Internet Franchise Fee</t>
  </si>
  <si>
    <t xml:space="preserve">   4000.36 Insurance Proceeds</t>
  </si>
  <si>
    <t>4000.36 Insurance Proceeds</t>
  </si>
  <si>
    <t>7800 Note Proceeds - Lease Purchase</t>
  </si>
  <si>
    <t xml:space="preserve">   7800 Note Proceeds - Lease Purchase</t>
  </si>
  <si>
    <t xml:space="preserve">Period: This Fiscal Year, Sun Oct 01 2023 00:00:00 GMT-0500,Mon Sep 30 2024 23:59:59 GMT-0500; Accounting Method: Accrual; Budget: FY 2024 Budget; Display columns by: Months; Show rows: ; Show columns: </t>
  </si>
  <si>
    <t>Friday, August 9, 2024 | 03:13 PM GMT -05:00</t>
  </si>
  <si>
    <t>RunRate</t>
  </si>
  <si>
    <t>July 2024 - General Fund</t>
  </si>
  <si>
    <t>2024-25 Budget</t>
  </si>
  <si>
    <t>no new revenue</t>
  </si>
  <si>
    <t>Value</t>
  </si>
  <si>
    <t>voter approved</t>
  </si>
  <si>
    <t>Levy</t>
  </si>
  <si>
    <t>Rate</t>
  </si>
  <si>
    <t>I&amp;S</t>
  </si>
  <si>
    <t>last year</t>
  </si>
  <si>
    <t>original proposed '23 Budget</t>
  </si>
  <si>
    <t>YTD thru June</t>
  </si>
  <si>
    <t>23 EOY RR</t>
  </si>
  <si>
    <t>23 Budget</t>
  </si>
  <si>
    <t>remaining - RR</t>
  </si>
  <si>
    <t xml:space="preserve">         6071.04 DAM REPAIR M&amp;R</t>
  </si>
  <si>
    <t>Caulk from Cance</t>
  </si>
  <si>
    <t>Chance del fee</t>
  </si>
  <si>
    <t>Charmaine spilway</t>
  </si>
  <si>
    <t>Charmaine dam</t>
  </si>
  <si>
    <t>mowing</t>
  </si>
  <si>
    <t>herbicide</t>
  </si>
  <si>
    <t>Engineer</t>
  </si>
  <si>
    <t>?</t>
  </si>
  <si>
    <t>Getoech</t>
  </si>
  <si>
    <t>Galahad</t>
  </si>
  <si>
    <t>Charmaine voids/foam</t>
  </si>
  <si>
    <t>GPR</t>
  </si>
  <si>
    <t>Foam</t>
  </si>
  <si>
    <t>Public Works</t>
  </si>
  <si>
    <t>PROPOSED 2024 BUDGET</t>
  </si>
  <si>
    <t>Name</t>
  </si>
  <si>
    <t>hourly rate</t>
  </si>
  <si>
    <t>hours</t>
  </si>
  <si>
    <t>bi-weekly income</t>
  </si>
  <si>
    <t>Annual income</t>
  </si>
  <si>
    <t>David Marshal</t>
  </si>
  <si>
    <t>Joe Schrek</t>
  </si>
  <si>
    <t>Kolby Kipp</t>
  </si>
  <si>
    <t>Michael Billdeaux</t>
  </si>
  <si>
    <t>overtime accrual</t>
  </si>
  <si>
    <t>budget</t>
  </si>
  <si>
    <t>WE NEED TO ESTABLISH THE TOP HOURLY RATE FOR THE EACH JOB</t>
  </si>
  <si>
    <t>ADMINISTRATION</t>
  </si>
  <si>
    <t>PROPOSED BUDGET FY2024</t>
  </si>
  <si>
    <t xml:space="preserve">6065.00  Payroll expense  </t>
  </si>
  <si>
    <t xml:space="preserve">6065.01 City Secretary payroll </t>
  </si>
  <si>
    <t>6065.01 City Secretary payroll tax</t>
  </si>
  <si>
    <t>6065.02  Council</t>
  </si>
  <si>
    <t>6050.00  mileage reimbursement accrual</t>
  </si>
  <si>
    <t>CLERICAL</t>
  </si>
  <si>
    <t>TOTAL FOR 6065.87</t>
  </si>
  <si>
    <t>6065.09  Part time clerk Brandy</t>
  </si>
  <si>
    <t>6065.09  Part time clerk payroll tax</t>
  </si>
  <si>
    <t>weekly salary</t>
  </si>
  <si>
    <t>bi-weekly</t>
  </si>
  <si>
    <t>Annual Salary</t>
  </si>
  <si>
    <t>modified '24</t>
  </si>
  <si>
    <t>Steve Drumm</t>
  </si>
  <si>
    <t>19 Pay Periods</t>
  </si>
  <si>
    <t>Bob Crossman</t>
  </si>
  <si>
    <t>Jeramiah Baker</t>
  </si>
  <si>
    <t>Seve Lemmons</t>
  </si>
  <si>
    <t>7 Pay Periods</t>
  </si>
  <si>
    <t>payroll tax</t>
  </si>
  <si>
    <t>Caroline Dahl</t>
  </si>
  <si>
    <t>Doug Dawson</t>
  </si>
  <si>
    <t>bi-wkly</t>
  </si>
  <si>
    <t>annual</t>
  </si>
  <si>
    <t xml:space="preserve"> 2024-25 hrly wage</t>
  </si>
  <si>
    <t>2024-25 hrly wage</t>
  </si>
  <si>
    <t xml:space="preserve">      6065.01 City Administrator Hailey</t>
  </si>
  <si>
    <t xml:space="preserve">         6065.011 City Administrator Payroll Tx Hailey</t>
  </si>
  <si>
    <t xml:space="preserve">         6065.87 Clerical Assistantl Payroll Brandy</t>
  </si>
  <si>
    <t xml:space="preserve">         6065.88 Clerical Assistant Payroll Tax Brandy</t>
  </si>
  <si>
    <t>Carson gilley</t>
  </si>
  <si>
    <t>Marshall Dunman</t>
  </si>
  <si>
    <t>salary</t>
  </si>
  <si>
    <t>2023-24</t>
  </si>
  <si>
    <t xml:space="preserve">Police Dept </t>
  </si>
  <si>
    <t>2024-25</t>
  </si>
  <si>
    <t>monthly salary</t>
  </si>
  <si>
    <t xml:space="preserve">bi-weekly </t>
  </si>
  <si>
    <t>salaries</t>
  </si>
  <si>
    <t>total</t>
  </si>
  <si>
    <t>added Dawson for 50hrs/mo</t>
  </si>
  <si>
    <t>Crossman will be let go and funds will accrue</t>
  </si>
  <si>
    <t xml:space="preserve">      6077.10 Salary Judge</t>
  </si>
  <si>
    <t>2024-25 Taxaable value$104,127,783</t>
  </si>
  <si>
    <t>90% rate</t>
  </si>
  <si>
    <t>6080 TML Insurance</t>
  </si>
  <si>
    <t>DAM 2023-24EXPENSE</t>
  </si>
  <si>
    <t>potential 2024-25</t>
  </si>
  <si>
    <t>GPR and caulking of Galahad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</si>
</sst>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_(&quot;$&quot;* #,##0_);_(&quot;$&quot;* \(#,##0\);_(&quot;$&quot;* &quot;-&quot;??_);_(@_)"/>
    <numFmt numFmtId="166" formatCode="_(* #,##0.0000_);_(* \(#,##0.0000\);_(* &quot;-&quot;??_);_(@_)"/>
  </numFmts>
  <fonts count="2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8D9096"/>
      <name val="Helvetica"/>
      <family val="2"/>
    </font>
    <font>
      <b/>
      <sz val="10"/>
      <color rgb="FF000000"/>
      <name val="Helvetica"/>
      <family val="2"/>
    </font>
    <font>
      <sz val="12"/>
      <color rgb="FF108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8D9096"/>
      <name val="Calibri"/>
      <family val="2"/>
      <scheme val="minor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F5F8"/>
        <bgColor indexed="64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rgb="FF8D9096"/>
      </top>
      <bottom/>
      <diagonal/>
    </border>
    <border>
      <left/>
      <right/>
      <top style="thin">
        <color rgb="FF8D9096"/>
      </top>
      <bottom/>
      <diagonal/>
    </border>
    <border>
      <left style="thin">
        <color auto="1"/>
      </left>
      <right/>
      <top style="thin">
        <color rgb="FF8D90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wrapText="1"/>
    </xf>
    <xf numFmtId="43" fontId="4" fillId="0" borderId="0" xfId="1" applyFont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0" xfId="1" applyFont="1" applyAlignment="1"/>
    <xf numFmtId="43" fontId="4" fillId="0" borderId="0" xfId="1" applyFont="1" applyBorder="1" applyAlignment="1"/>
    <xf numFmtId="43" fontId="0" fillId="0" borderId="0" xfId="1" applyFont="1" applyAlignment="1"/>
    <xf numFmtId="43" fontId="4" fillId="2" borderId="0" xfId="1" applyFont="1" applyFill="1" applyAlignment="1"/>
    <xf numFmtId="43" fontId="4" fillId="2" borderId="0" xfId="1" applyFont="1" applyFill="1" applyBorder="1" applyAlignment="1"/>
    <xf numFmtId="43" fontId="4" fillId="2" borderId="0" xfId="1" applyFont="1" applyFill="1" applyAlignment="1">
      <alignment horizontal="right"/>
    </xf>
    <xf numFmtId="43" fontId="3" fillId="2" borderId="2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1" applyFont="1" applyFill="1" applyAlignment="1"/>
    <xf numFmtId="43" fontId="4" fillId="0" borderId="0" xfId="1" applyFont="1" applyFill="1" applyBorder="1" applyAlignment="1"/>
    <xf numFmtId="0" fontId="1" fillId="0" borderId="0" xfId="2"/>
    <xf numFmtId="2" fontId="1" fillId="0" borderId="0" xfId="2" applyNumberFormat="1"/>
    <xf numFmtId="49" fontId="1" fillId="0" borderId="0" xfId="2" applyNumberFormat="1"/>
    <xf numFmtId="49" fontId="11" fillId="3" borderId="10" xfId="2" applyNumberFormat="1" applyFont="1" applyFill="1" applyBorder="1" applyAlignment="1">
      <alignment horizontal="center" vertical="center"/>
    </xf>
    <xf numFmtId="49" fontId="11" fillId="3" borderId="11" xfId="2" applyNumberFormat="1" applyFont="1" applyFill="1" applyBorder="1" applyAlignment="1">
      <alignment horizontal="center" vertical="center"/>
    </xf>
    <xf numFmtId="49" fontId="11" fillId="3" borderId="12" xfId="2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3" xfId="0" applyBorder="1"/>
    <xf numFmtId="0" fontId="0" fillId="0" borderId="6" xfId="0" applyBorder="1"/>
    <xf numFmtId="0" fontId="0" fillId="0" borderId="7" xfId="0" applyBorder="1"/>
    <xf numFmtId="49" fontId="0" fillId="0" borderId="12" xfId="0" applyNumberFormat="1" applyBorder="1"/>
    <xf numFmtId="2" fontId="0" fillId="0" borderId="11" xfId="0" applyNumberFormat="1" applyBorder="1"/>
    <xf numFmtId="49" fontId="0" fillId="0" borderId="5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49" fontId="10" fillId="0" borderId="12" xfId="0" applyNumberFormat="1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2" fontId="10" fillId="0" borderId="10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vertical="center"/>
    </xf>
    <xf numFmtId="2" fontId="10" fillId="0" borderId="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2" fillId="0" borderId="4" xfId="0" applyFont="1" applyBorder="1" applyAlignment="1">
      <alignment horizontal="justify"/>
    </xf>
    <xf numFmtId="0" fontId="13" fillId="0" borderId="5" xfId="0" applyFont="1" applyBorder="1" applyAlignment="1">
      <alignment horizontal="justify"/>
    </xf>
    <xf numFmtId="0" fontId="14" fillId="0" borderId="5" xfId="0" applyFont="1" applyBorder="1" applyAlignment="1">
      <alignment vertical="top" wrapText="1"/>
    </xf>
    <xf numFmtId="0" fontId="3" fillId="0" borderId="13" xfId="0" applyFont="1" applyBorder="1" applyAlignment="1">
      <alignment horizontal="left" wrapText="1"/>
    </xf>
    <xf numFmtId="164" fontId="4" fillId="0" borderId="13" xfId="0" applyNumberFormat="1" applyFont="1" applyBorder="1" applyAlignment="1">
      <alignment wrapText="1"/>
    </xf>
    <xf numFmtId="43" fontId="4" fillId="0" borderId="13" xfId="1" applyFont="1" applyBorder="1" applyAlignment="1">
      <alignment horizontal="right"/>
    </xf>
    <xf numFmtId="43" fontId="4" fillId="0" borderId="13" xfId="1" applyFont="1" applyFill="1" applyBorder="1" applyAlignment="1"/>
    <xf numFmtId="43" fontId="4" fillId="0" borderId="13" xfId="1" applyFont="1" applyBorder="1" applyAlignment="1"/>
    <xf numFmtId="43" fontId="4" fillId="0" borderId="13" xfId="1" applyFont="1" applyFill="1" applyBorder="1" applyAlignment="1">
      <alignment horizontal="right"/>
    </xf>
    <xf numFmtId="0" fontId="3" fillId="2" borderId="13" xfId="0" applyFont="1" applyFill="1" applyBorder="1" applyAlignment="1">
      <alignment horizontal="left" wrapText="1"/>
    </xf>
    <xf numFmtId="43" fontId="3" fillId="2" borderId="13" xfId="1" applyFont="1" applyFill="1" applyBorder="1" applyAlignment="1">
      <alignment horizontal="right"/>
    </xf>
    <xf numFmtId="43" fontId="3" fillId="0" borderId="13" xfId="1" applyFont="1" applyBorder="1" applyAlignment="1">
      <alignment horizontal="right"/>
    </xf>
    <xf numFmtId="44" fontId="0" fillId="0" borderId="0" xfId="3" applyFont="1"/>
    <xf numFmtId="43" fontId="3" fillId="2" borderId="15" xfId="1" applyFont="1" applyFill="1" applyBorder="1" applyAlignment="1">
      <alignment horizontal="right"/>
    </xf>
    <xf numFmtId="0" fontId="15" fillId="0" borderId="0" xfId="0" applyFont="1" applyAlignment="1">
      <alignment horizontal="center" wrapText="1"/>
    </xf>
    <xf numFmtId="43" fontId="4" fillId="0" borderId="16" xfId="1" applyFont="1" applyBorder="1" applyAlignment="1"/>
    <xf numFmtId="43" fontId="3" fillId="0" borderId="17" xfId="1" applyFont="1" applyBorder="1" applyAlignment="1">
      <alignment horizontal="right"/>
    </xf>
    <xf numFmtId="43" fontId="3" fillId="2" borderId="14" xfId="1" applyFont="1" applyFill="1" applyBorder="1" applyAlignment="1">
      <alignment horizontal="right"/>
    </xf>
    <xf numFmtId="43" fontId="4" fillId="0" borderId="16" xfId="1" applyFont="1" applyBorder="1" applyAlignment="1">
      <alignment horizontal="right"/>
    </xf>
    <xf numFmtId="43" fontId="4" fillId="0" borderId="17" xfId="1" applyFont="1" applyBorder="1" applyAlignment="1">
      <alignment horizontal="right"/>
    </xf>
    <xf numFmtId="43" fontId="3" fillId="2" borderId="18" xfId="1" applyFont="1" applyFill="1" applyBorder="1" applyAlignment="1">
      <alignment horizontal="right"/>
    </xf>
    <xf numFmtId="164" fontId="4" fillId="0" borderId="15" xfId="0" applyNumberFormat="1" applyFont="1" applyBorder="1" applyAlignment="1">
      <alignment wrapText="1"/>
    </xf>
    <xf numFmtId="43" fontId="4" fillId="0" borderId="15" xfId="1" applyFont="1" applyBorder="1" applyAlignment="1">
      <alignment horizontal="right"/>
    </xf>
    <xf numFmtId="43" fontId="3" fillId="0" borderId="15" xfId="1" applyFont="1" applyBorder="1" applyAlignment="1">
      <alignment horizontal="right"/>
    </xf>
    <xf numFmtId="43" fontId="4" fillId="0" borderId="15" xfId="1" applyFont="1" applyBorder="1" applyAlignment="1"/>
    <xf numFmtId="43" fontId="4" fillId="0" borderId="15" xfId="1" applyFont="1" applyFill="1" applyBorder="1" applyAlignment="1">
      <alignment horizontal="right"/>
    </xf>
    <xf numFmtId="0" fontId="0" fillId="0" borderId="13" xfId="0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0" fillId="0" borderId="13" xfId="3" applyFont="1" applyBorder="1"/>
    <xf numFmtId="0" fontId="0" fillId="0" borderId="15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0" fillId="0" borderId="15" xfId="0" applyBorder="1"/>
    <xf numFmtId="44" fontId="0" fillId="0" borderId="13" xfId="3" applyFont="1" applyFill="1" applyBorder="1"/>
    <xf numFmtId="9" fontId="0" fillId="0" borderId="15" xfId="0" applyNumberFormat="1" applyBorder="1"/>
    <xf numFmtId="44" fontId="2" fillId="0" borderId="13" xfId="3" applyFont="1" applyFill="1" applyBorder="1" applyAlignment="1">
      <alignment horizontal="center" wrapText="1"/>
    </xf>
    <xf numFmtId="44" fontId="0" fillId="0" borderId="17" xfId="3" applyFont="1" applyBorder="1"/>
    <xf numFmtId="44" fontId="0" fillId="2" borderId="13" xfId="3" applyFont="1" applyFill="1" applyBorder="1"/>
    <xf numFmtId="44" fontId="4" fillId="0" borderId="13" xfId="3" applyFont="1" applyFill="1" applyBorder="1" applyAlignment="1">
      <alignment horizontal="right"/>
    </xf>
    <xf numFmtId="44" fontId="4" fillId="2" borderId="13" xfId="3" applyFont="1" applyFill="1" applyBorder="1" applyAlignment="1">
      <alignment horizontal="right"/>
    </xf>
    <xf numFmtId="9" fontId="0" fillId="0" borderId="13" xfId="4" applyFont="1" applyBorder="1"/>
    <xf numFmtId="0" fontId="0" fillId="0" borderId="19" xfId="0" applyBorder="1"/>
    <xf numFmtId="44" fontId="0" fillId="0" borderId="16" xfId="3" applyFont="1" applyBorder="1"/>
    <xf numFmtId="44" fontId="0" fillId="2" borderId="14" xfId="3" applyFont="1" applyFill="1" applyBorder="1"/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13" xfId="0" applyFont="1" applyBorder="1"/>
    <xf numFmtId="0" fontId="16" fillId="0" borderId="19" xfId="0" applyFont="1" applyBorder="1" applyAlignment="1">
      <alignment wrapText="1"/>
    </xf>
    <xf numFmtId="0" fontId="16" fillId="0" borderId="19" xfId="0" applyFont="1" applyBorder="1"/>
    <xf numFmtId="0" fontId="16" fillId="0" borderId="8" xfId="0" applyFont="1" applyBorder="1"/>
    <xf numFmtId="0" fontId="17" fillId="0" borderId="0" xfId="0" applyFont="1"/>
    <xf numFmtId="0" fontId="16" fillId="0" borderId="17" xfId="0" applyFont="1" applyBorder="1"/>
    <xf numFmtId="0" fontId="16" fillId="0" borderId="8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quotePrefix="1" applyBorder="1"/>
    <xf numFmtId="0" fontId="18" fillId="0" borderId="13" xfId="0" applyFont="1" applyBorder="1" applyAlignment="1">
      <alignment horizontal="left" wrapText="1"/>
    </xf>
    <xf numFmtId="3" fontId="19" fillId="0" borderId="13" xfId="0" applyNumberFormat="1" applyFont="1" applyBorder="1"/>
    <xf numFmtId="0" fontId="20" fillId="0" borderId="13" xfId="0" applyFont="1" applyBorder="1"/>
    <xf numFmtId="0" fontId="18" fillId="0" borderId="16" xfId="0" applyFont="1" applyBorder="1" applyAlignment="1">
      <alignment horizontal="left" wrapText="1"/>
    </xf>
    <xf numFmtId="3" fontId="19" fillId="0" borderId="16" xfId="0" applyNumberFormat="1" applyFont="1" applyBorder="1"/>
    <xf numFmtId="0" fontId="20" fillId="0" borderId="16" xfId="0" applyFont="1" applyBorder="1"/>
    <xf numFmtId="0" fontId="20" fillId="0" borderId="0" xfId="0" applyFont="1"/>
    <xf numFmtId="0" fontId="18" fillId="0" borderId="0" xfId="0" applyFont="1" applyAlignment="1">
      <alignment horizontal="left" wrapText="1"/>
    </xf>
    <xf numFmtId="3" fontId="19" fillId="0" borderId="0" xfId="0" applyNumberFormat="1" applyFont="1"/>
    <xf numFmtId="0" fontId="18" fillId="0" borderId="17" xfId="0" applyFont="1" applyBorder="1" applyAlignment="1">
      <alignment horizontal="left" wrapText="1"/>
    </xf>
    <xf numFmtId="3" fontId="19" fillId="0" borderId="17" xfId="0" applyNumberFormat="1" applyFont="1" applyBorder="1"/>
    <xf numFmtId="0" fontId="20" fillId="0" borderId="17" xfId="0" applyFont="1" applyBorder="1"/>
    <xf numFmtId="0" fontId="0" fillId="2" borderId="13" xfId="0" applyFill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wrapText="1"/>
    </xf>
    <xf numFmtId="0" fontId="16" fillId="0" borderId="0" xfId="0" applyFont="1" applyAlignment="1">
      <alignment wrapText="1"/>
    </xf>
    <xf numFmtId="0" fontId="21" fillId="0" borderId="0" xfId="0" applyFont="1"/>
    <xf numFmtId="0" fontId="21" fillId="0" borderId="21" xfId="0" applyFont="1" applyBorder="1"/>
    <xf numFmtId="0" fontId="22" fillId="0" borderId="13" xfId="0" applyFont="1" applyBorder="1" applyAlignment="1">
      <alignment wrapText="1"/>
    </xf>
    <xf numFmtId="0" fontId="0" fillId="0" borderId="20" xfId="0" applyBorder="1"/>
    <xf numFmtId="0" fontId="16" fillId="0" borderId="20" xfId="0" applyFont="1" applyBorder="1"/>
    <xf numFmtId="0" fontId="16" fillId="0" borderId="16" xfId="0" applyFont="1" applyBorder="1"/>
    <xf numFmtId="0" fontId="16" fillId="0" borderId="7" xfId="0" applyFont="1" applyBorder="1"/>
    <xf numFmtId="0" fontId="16" fillId="0" borderId="1" xfId="0" applyFont="1" applyBorder="1"/>
    <xf numFmtId="0" fontId="16" fillId="4" borderId="16" xfId="0" applyFont="1" applyFill="1" applyBorder="1"/>
    <xf numFmtId="0" fontId="16" fillId="0" borderId="6" xfId="0" applyFont="1" applyBorder="1"/>
    <xf numFmtId="0" fontId="16" fillId="4" borderId="21" xfId="0" applyFont="1" applyFill="1" applyBorder="1"/>
    <xf numFmtId="0" fontId="16" fillId="4" borderId="22" xfId="0" applyFont="1" applyFill="1" applyBorder="1"/>
    <xf numFmtId="0" fontId="16" fillId="4" borderId="23" xfId="0" applyFont="1" applyFill="1" applyBorder="1"/>
    <xf numFmtId="0" fontId="0" fillId="0" borderId="14" xfId="0" applyBorder="1"/>
    <xf numFmtId="0" fontId="0" fillId="0" borderId="17" xfId="0" applyBorder="1" applyAlignment="1">
      <alignment wrapText="1"/>
    </xf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4" borderId="24" xfId="0" applyFont="1" applyFill="1" applyBorder="1" applyAlignment="1">
      <alignment wrapText="1"/>
    </xf>
    <xf numFmtId="0" fontId="16" fillId="4" borderId="25" xfId="0" applyFont="1" applyFill="1" applyBorder="1"/>
    <xf numFmtId="0" fontId="16" fillId="4" borderId="26" xfId="0" applyFont="1" applyFill="1" applyBorder="1"/>
    <xf numFmtId="0" fontId="16" fillId="0" borderId="5" xfId="0" applyFont="1" applyBorder="1"/>
    <xf numFmtId="0" fontId="16" fillId="0" borderId="4" xfId="0" applyFont="1" applyBorder="1"/>
    <xf numFmtId="0" fontId="16" fillId="4" borderId="14" xfId="0" applyFont="1" applyFill="1" applyBorder="1"/>
    <xf numFmtId="0" fontId="16" fillId="0" borderId="3" xfId="0" applyFont="1" applyBorder="1"/>
    <xf numFmtId="1" fontId="16" fillId="4" borderId="26" xfId="0" applyNumberFormat="1" applyFont="1" applyFill="1" applyBorder="1"/>
    <xf numFmtId="1" fontId="16" fillId="4" borderId="14" xfId="0" applyNumberFormat="1" applyFont="1" applyFill="1" applyBorder="1"/>
    <xf numFmtId="0" fontId="24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5" fillId="0" borderId="17" xfId="0" applyFont="1" applyBorder="1"/>
    <xf numFmtId="44" fontId="0" fillId="0" borderId="13" xfId="0" applyNumberFormat="1" applyBorder="1"/>
    <xf numFmtId="0" fontId="0" fillId="0" borderId="0" xfId="0" quotePrefix="1" applyAlignment="1">
      <alignment wrapText="1"/>
    </xf>
    <xf numFmtId="44" fontId="16" fillId="0" borderId="8" xfId="3" applyFont="1" applyBorder="1"/>
    <xf numFmtId="44" fontId="16" fillId="0" borderId="7" xfId="3" applyFont="1" applyBorder="1"/>
    <xf numFmtId="44" fontId="16" fillId="0" borderId="6" xfId="3" applyFont="1" applyBorder="1"/>
    <xf numFmtId="10" fontId="16" fillId="0" borderId="0" xfId="0" applyNumberFormat="1" applyFont="1"/>
    <xf numFmtId="2" fontId="16" fillId="0" borderId="0" xfId="0" applyNumberFormat="1" applyFont="1"/>
    <xf numFmtId="1" fontId="16" fillId="0" borderId="0" xfId="0" applyNumberFormat="1" applyFont="1"/>
    <xf numFmtId="0" fontId="16" fillId="0" borderId="13" xfId="0" applyFont="1" applyBorder="1" applyAlignment="1">
      <alignment wrapText="1"/>
    </xf>
    <xf numFmtId="44" fontId="16" fillId="0" borderId="19" xfId="0" applyNumberFormat="1" applyFont="1" applyBorder="1"/>
    <xf numFmtId="44" fontId="16" fillId="0" borderId="13" xfId="3" applyFont="1" applyBorder="1"/>
    <xf numFmtId="0" fontId="16" fillId="2" borderId="13" xfId="0" applyFont="1" applyFill="1" applyBorder="1"/>
    <xf numFmtId="44" fontId="16" fillId="0" borderId="1" xfId="3" applyFont="1" applyBorder="1"/>
    <xf numFmtId="44" fontId="16" fillId="2" borderId="13" xfId="3" applyFont="1" applyFill="1" applyBorder="1"/>
    <xf numFmtId="0" fontId="16" fillId="0" borderId="34" xfId="0" applyFont="1" applyBorder="1"/>
    <xf numFmtId="0" fontId="16" fillId="0" borderId="27" xfId="0" applyFont="1" applyBorder="1"/>
    <xf numFmtId="0" fontId="0" fillId="0" borderId="27" xfId="0" applyBorder="1"/>
    <xf numFmtId="0" fontId="0" fillId="0" borderId="28" xfId="0" applyBorder="1"/>
    <xf numFmtId="0" fontId="16" fillId="0" borderId="30" xfId="0" applyFont="1" applyBorder="1"/>
    <xf numFmtId="0" fontId="0" fillId="0" borderId="29" xfId="0" applyBorder="1"/>
    <xf numFmtId="0" fontId="16" fillId="0" borderId="31" xfId="0" applyFont="1" applyBorder="1"/>
    <xf numFmtId="0" fontId="16" fillId="0" borderId="32" xfId="0" applyFont="1" applyBorder="1"/>
    <xf numFmtId="0" fontId="0" fillId="0" borderId="32" xfId="0" applyBorder="1"/>
    <xf numFmtId="0" fontId="0" fillId="0" borderId="33" xfId="0" applyBorder="1"/>
    <xf numFmtId="0" fontId="8" fillId="0" borderId="0" xfId="0" applyFont="1"/>
    <xf numFmtId="165" fontId="0" fillId="0" borderId="17" xfId="3" applyNumberFormat="1" applyFont="1" applyBorder="1"/>
    <xf numFmtId="165" fontId="0" fillId="0" borderId="13" xfId="3" applyNumberFormat="1" applyFont="1" applyBorder="1"/>
    <xf numFmtId="44" fontId="0" fillId="0" borderId="17" xfId="3" applyFont="1" applyBorder="1" applyAlignment="1">
      <alignment wrapText="1"/>
    </xf>
    <xf numFmtId="165" fontId="0" fillId="0" borderId="0" xfId="3" applyNumberFormat="1" applyFont="1" applyAlignment="1">
      <alignment wrapText="1"/>
    </xf>
    <xf numFmtId="0" fontId="2" fillId="2" borderId="0" xfId="0" applyFont="1" applyFill="1" applyAlignment="1">
      <alignment horizontal="centerContinuous"/>
    </xf>
    <xf numFmtId="166" fontId="0" fillId="0" borderId="13" xfId="1" applyNumberFormat="1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Normal 2" xfId="2" xr:uid="{3BAB7193-7C4B-4711-9109-58A2A4E9DF5E}"/>
    <cellStyle name="Percent" xfId="4" builtinId="5"/>
  </cellStyles>
  <dxfs count="55">
    <dxf>
      <numFmt numFmtId="2" formatCode="0.00"/>
      <border diagonalUp="0" diagonalDown="0">
        <left/>
        <right style="thin">
          <color auto="1"/>
        </right>
        <top/>
        <bottom/>
        <vertical/>
        <horizontal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  <border diagonalUp="0" diagonalDown="0">
        <left style="thin">
          <color auto="1"/>
        </left>
        <right/>
        <top/>
        <bottom/>
        <vertical/>
        <horizontal/>
      </border>
    </dxf>
    <dxf>
      <border>
        <bottom style="thin">
          <color rgb="FF8D9096"/>
        </bottom>
      </border>
    </dxf>
    <dxf>
      <font>
        <b/>
        <color rgb="FF000000"/>
        <name val="Helvetica"/>
      </font>
      <numFmt numFmtId="30" formatCode="@"/>
      <fill>
        <patternFill patternType="solid">
          <fgColor indexed="64"/>
          <bgColor rgb="FFF4F5F8"/>
        </patternFill>
      </fill>
      <alignment horizontal="center" vertical="center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ville\Google%20Drive\DataDear\Technical\POST%20Templates\WIP\XERO%20Conversion%20Template\Xero%20Migration%20Tool%20v0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Controls"/>
      <sheetName val="1 Tax Rates"/>
      <sheetName val="2 Accounts"/>
      <sheetName val="3 Receivables &amp; Payables"/>
      <sheetName val="Contacts"/>
      <sheetName val="ExtraData"/>
      <sheetName val="DataDear"/>
    </sheetNames>
    <sheetDataSet>
      <sheetData sheetId="0"/>
      <sheetData sheetId="1">
        <row r="1">
          <cell r="A1" t="str">
            <v>TAX RATES</v>
          </cell>
        </row>
        <row r="3">
          <cell r="A3" t="str">
            <v>This sheet will be loaded with the Tax Rates in Xero on Refresh.  Enter new rates on a new line. 
Columns marked with a star are mandatory fields. System Taxes highlighted in blue cannot be updated.</v>
          </cell>
        </row>
        <row r="4">
          <cell r="A4" t="str">
            <v>Tax Rate Name</v>
          </cell>
        </row>
      </sheetData>
      <sheetData sheetId="2">
        <row r="4">
          <cell r="B4" t="str">
            <v>Name of Account</v>
          </cell>
          <cell r="J4" t="str">
            <v>System
Account</v>
          </cell>
        </row>
      </sheetData>
      <sheetData sheetId="3"/>
      <sheetData sheetId="4">
        <row r="1">
          <cell r="A1" t="str">
            <v>ENTER ANY CUSTOMER AND SUPPLIER DETAILS (Optional)</v>
          </cell>
        </row>
        <row r="3">
          <cell r="A3" t="str">
            <v xml:space="preserve">
Header details can provided in the top line only but the Reference is required in all lines. This data will feed the Contacts in Receivables &amp; Payables sheet.</v>
          </cell>
        </row>
        <row r="4">
          <cell r="A4" t="str">
            <v>Contact Name</v>
          </cell>
        </row>
      </sheetData>
      <sheetData sheetId="5">
        <row r="1">
          <cell r="N1">
            <v>0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F5F34-132F-40F1-8181-68ED6ECE3DCA}" name="Table13" displayName="Table13" ref="A4:BA318" totalsRowShown="0" headerRowDxfId="54" headerRowBorderDxfId="53">
  <autoFilter ref="A4:BA318" xr:uid="{F29C4A96-C4E7-4E57-B60B-8A62B67144C1}"/>
  <tableColumns count="53">
    <tableColumn id="1" xr3:uid="{C3223F52-CBA8-4DB1-B76B-9097EA0B3F26}" name=" " dataDxfId="52"/>
    <tableColumn id="2" xr3:uid="{B07AD5CD-D5C8-40BD-85B5-C102B919D825}" name="Oct 2023 Actual" dataDxfId="51"/>
    <tableColumn id="3" xr3:uid="{CEC4E1F5-AC9F-497C-A55A-7E090FB0088F}" name="Oct 2023 Budget" dataDxfId="50"/>
    <tableColumn id="4" xr3:uid="{1A570246-1461-4367-9FC6-ADFCEC3F4066}" name="Oct 2023 Over Budget" dataDxfId="49"/>
    <tableColumn id="5" xr3:uid="{C3F1C6AD-691C-4FF9-80B2-403000A862DA}" name="Oct 2023 % of Budget" dataDxfId="48"/>
    <tableColumn id="6" xr3:uid="{63B0D14F-DFCD-46F6-8159-D3F4BE68BC3E}" name="Nov 2023 Actual" dataDxfId="47"/>
    <tableColumn id="7" xr3:uid="{07392CD5-48B3-413F-8841-45936D42FD0E}" name="Nov 2023 Budget" dataDxfId="46"/>
    <tableColumn id="8" xr3:uid="{550D8240-8429-4482-925D-C6A6978E4B25}" name="Nov 2023 Over Budget" dataDxfId="45"/>
    <tableColumn id="9" xr3:uid="{7266BCF8-A5B1-4BE8-A8B0-B8BDA2299F7C}" name="Nov 2023 % of Budget" dataDxfId="44"/>
    <tableColumn id="10" xr3:uid="{E648B19C-A80A-47F1-A605-C4C4974D266E}" name="Dec 2023 Actual" dataDxfId="43"/>
    <tableColumn id="11" xr3:uid="{28D5FEDF-AF81-467B-879D-8CD6F074CB42}" name="Dec 2023 Budget" dataDxfId="42"/>
    <tableColumn id="12" xr3:uid="{23D27026-902B-4068-BBE7-978E1E2B9C50}" name="Dec 2023 Over Budget" dataDxfId="41"/>
    <tableColumn id="13" xr3:uid="{03CF0845-A8B6-4A01-ABEC-711004B40498}" name="Dec 2023 % of Budget" dataDxfId="40"/>
    <tableColumn id="14" xr3:uid="{32DAA47D-6D5C-41C3-BF12-4CF8F17A52DE}" name="Jan 2024 Actual" dataDxfId="39"/>
    <tableColumn id="15" xr3:uid="{CDDFF42A-FB4E-46D1-BDD8-FBD41BBE508C}" name="Jan 2024 Budget" dataDxfId="38"/>
    <tableColumn id="16" xr3:uid="{7CD98737-3CC4-4F36-B76C-6D27E04BF835}" name="Jan 2024 Over Budget" dataDxfId="37"/>
    <tableColumn id="17" xr3:uid="{0421C2AD-3178-4297-9673-05F8E2504F31}" name="Jan 2024 % of Budget" dataDxfId="36"/>
    <tableColumn id="18" xr3:uid="{79067C2A-F0B8-45DE-BED0-C17C1B1F4FCC}" name="Feb 2024 Actual" dataDxfId="35"/>
    <tableColumn id="19" xr3:uid="{A06011CC-95A9-4005-8BEF-7593E6AFC922}" name="Feb 2024 Budget" dataDxfId="34"/>
    <tableColumn id="20" xr3:uid="{22DB5B41-FFF4-418B-B559-DBECB5510E5B}" name="Feb 2024 Over Budget" dataDxfId="33"/>
    <tableColumn id="21" xr3:uid="{5385FD88-E99A-4795-A64E-11963D0A0838}" name="Feb 2024 % of Budget" dataDxfId="32"/>
    <tableColumn id="22" xr3:uid="{A167885D-EF98-4F23-AB7D-DA7A340E768F}" name="Mar 2024 Actual" dataDxfId="31"/>
    <tableColumn id="23" xr3:uid="{96D61FC1-7AC2-49FC-BE43-B2C9DEFF2C98}" name="Mar 2024 Budget" dataDxfId="30"/>
    <tableColumn id="24" xr3:uid="{84BB92D9-9089-4436-8379-8B0E85103246}" name="Mar 2024 Over Budget" dataDxfId="29"/>
    <tableColumn id="25" xr3:uid="{3E47A3FE-3526-4A8C-B1C4-8F6FA37488AE}" name="Mar 2024 % of Budget" dataDxfId="28"/>
    <tableColumn id="26" xr3:uid="{1EE981EA-9BCE-4D24-AEC8-406619D9632B}" name="Apr 2024 Actual" dataDxfId="27"/>
    <tableColumn id="27" xr3:uid="{34E9D2C5-F018-4366-A5FC-94826F49CE47}" name="Apr 2024 Budget" dataDxfId="26"/>
    <tableColumn id="28" xr3:uid="{311AD95F-D1F0-49B5-B964-F4DF118C2D67}" name="Apr 2024 Over Budget" dataDxfId="25"/>
    <tableColumn id="29" xr3:uid="{9065729C-B25F-46C0-962C-CCB38285146A}" name="Apr 2024 % of Budget" dataDxfId="24"/>
    <tableColumn id="30" xr3:uid="{50EAAF81-7E03-4EC8-A0A8-2C701918EFE0}" name="May 2024 Actual" dataDxfId="23"/>
    <tableColumn id="31" xr3:uid="{41EA9A25-BAB8-412F-8FDA-8FF05CE8AC13}" name="May 2024 Budget" dataDxfId="22"/>
    <tableColumn id="32" xr3:uid="{62ED67B2-22BD-4D3F-B2CC-E91138BFFA79}" name="May 2024 Over Budget" dataDxfId="21"/>
    <tableColumn id="33" xr3:uid="{E6A0D68B-36B6-4798-A5A8-88F27C11DA02}" name="May 2024 % of Budget" dataDxfId="20"/>
    <tableColumn id="34" xr3:uid="{75C1BB6C-1AAD-449F-A19C-6CAFD3A09414}" name="Jun 2024 Actual" dataDxfId="19"/>
    <tableColumn id="35" xr3:uid="{60B46B30-C891-44CB-97C7-C6CC658BA5DC}" name="Jun 2024 Budget" dataDxfId="18"/>
    <tableColumn id="36" xr3:uid="{F8B013AB-1B79-43AC-B86A-03A68B978F38}" name="Jun 2024 Over Budget" dataDxfId="17"/>
    <tableColumn id="37" xr3:uid="{F0F63F4C-B35F-4524-8563-013E32C48F01}" name="Jun 2024 % of Budget" dataDxfId="16"/>
    <tableColumn id="38" xr3:uid="{B32C3722-C379-4736-943D-C09EAC340B61}" name="Jul 2024 Actual" dataDxfId="15"/>
    <tableColumn id="39" xr3:uid="{F7418C0F-250D-4631-86D5-18F2A9F0F322}" name="Jul 2024 Budget" dataDxfId="14"/>
    <tableColumn id="40" xr3:uid="{0E1CEFA7-9273-4BC3-B484-7870F9399A48}" name="Jul 2024 Over Budget" dataDxfId="13"/>
    <tableColumn id="41" xr3:uid="{9AEFA353-0A4E-4955-8ECF-E75410186E59}" name="Jul 2024 % of Budget" dataDxfId="12"/>
    <tableColumn id="42" xr3:uid="{54808CF2-6245-434A-BD96-21E2BF48658D}" name="Aug 2024 Actual" dataDxfId="11"/>
    <tableColumn id="43" xr3:uid="{22BF1F84-FE0E-4296-AD71-A443656531D1}" name="Aug 2024 Budget" dataDxfId="10"/>
    <tableColumn id="44" xr3:uid="{DF00275E-6DA4-4F66-B79B-3DDDA6C77920}" name="Aug 2024 Over Budget" dataDxfId="9"/>
    <tableColumn id="45" xr3:uid="{B1D58603-7F3D-4D02-8DD0-FF6B860B556F}" name="Aug 2024 % of Budget" dataDxfId="8"/>
    <tableColumn id="46" xr3:uid="{FAFE16E8-B6D1-4DBA-83AD-E1062EBD2CC7}" name="Sep 2024 Actual" dataDxfId="7"/>
    <tableColumn id="47" xr3:uid="{CC794380-4B51-4BA6-903B-2ECB53F3ECE6}" name="Sep 2024 Budget" dataDxfId="6"/>
    <tableColumn id="48" xr3:uid="{6B446472-D96F-4543-9C6A-067BC3D9C4DD}" name="Sep 2024 Over Budget" dataDxfId="5"/>
    <tableColumn id="49" xr3:uid="{7BF79FB0-B547-46B0-8E0B-6D2DF90505CA}" name="Sep 2024 % of Budget" dataDxfId="4"/>
    <tableColumn id="50" xr3:uid="{0E1E5692-3D2B-45D3-9521-351CD579DE16}" name="Total Actual" dataDxfId="3"/>
    <tableColumn id="51" xr3:uid="{C6D41B5D-8326-4AA2-A7C5-10467720A0CA}" name="Total Budget" dataDxfId="2"/>
    <tableColumn id="52" xr3:uid="{DCF433E1-F07D-45D1-919F-CE8386401869}" name="Total Over Budget" dataDxfId="1"/>
    <tableColumn id="53" xr3:uid="{F9BB318C-AF83-4CAC-8D3E-E096A45ACD35}" name="Total % of Budg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999E594-0974-4459-985B-33028FE2C7E6}">
  <we:reference id="wa200003784" version="1.2.0.1" store="en-GB" storeType="OMEX"/>
  <we:alternateReferences>
    <we:reference id="wa200003784" version="1.2.0.1" store="en-GB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F280-C819-42EF-94A5-82CEBC922DB2}">
  <sheetPr>
    <tabColor rgb="FFFFC000"/>
  </sheetPr>
  <dimension ref="A2:C14"/>
  <sheetViews>
    <sheetView workbookViewId="0">
      <selection activeCell="C15" sqref="C15"/>
    </sheetView>
  </sheetViews>
  <sheetFormatPr defaultColWidth="8.85546875" defaultRowHeight="15" x14ac:dyDescent="0.25"/>
  <cols>
    <col min="1" max="1" width="14.85546875" bestFit="1" customWidth="1"/>
    <col min="2" max="2" width="10.85546875" bestFit="1" customWidth="1"/>
    <col min="3" max="3" width="12.140625" bestFit="1" customWidth="1"/>
  </cols>
  <sheetData>
    <row r="2" spans="1:3" x14ac:dyDescent="0.25">
      <c r="A2" s="10" t="s">
        <v>653</v>
      </c>
      <c r="B2" s="10" t="s">
        <v>652</v>
      </c>
      <c r="C2" s="10" t="s">
        <v>666</v>
      </c>
    </row>
    <row r="3" spans="1:3" x14ac:dyDescent="0.25">
      <c r="A3" s="11">
        <v>1</v>
      </c>
      <c r="B3" t="s">
        <v>654</v>
      </c>
      <c r="C3" t="s">
        <v>667</v>
      </c>
    </row>
    <row r="4" spans="1:3" x14ac:dyDescent="0.25">
      <c r="A4" s="11">
        <v>2</v>
      </c>
      <c r="B4" t="s">
        <v>655</v>
      </c>
      <c r="C4" t="s">
        <v>668</v>
      </c>
    </row>
    <row r="5" spans="1:3" x14ac:dyDescent="0.25">
      <c r="A5" s="11">
        <v>3</v>
      </c>
      <c r="B5" t="s">
        <v>656</v>
      </c>
      <c r="C5" t="s">
        <v>669</v>
      </c>
    </row>
    <row r="6" spans="1:3" x14ac:dyDescent="0.25">
      <c r="A6" s="11">
        <v>4</v>
      </c>
      <c r="B6" t="s">
        <v>657</v>
      </c>
      <c r="C6" t="s">
        <v>670</v>
      </c>
    </row>
    <row r="7" spans="1:3" x14ac:dyDescent="0.25">
      <c r="A7" s="11">
        <v>5</v>
      </c>
      <c r="B7" t="s">
        <v>658</v>
      </c>
      <c r="C7" t="s">
        <v>671</v>
      </c>
    </row>
    <row r="8" spans="1:3" x14ac:dyDescent="0.25">
      <c r="A8" s="11">
        <v>6</v>
      </c>
      <c r="B8" t="s">
        <v>659</v>
      </c>
      <c r="C8" t="s">
        <v>672</v>
      </c>
    </row>
    <row r="9" spans="1:3" x14ac:dyDescent="0.25">
      <c r="A9" s="11">
        <v>7</v>
      </c>
      <c r="B9" t="s">
        <v>660</v>
      </c>
      <c r="C9" t="s">
        <v>673</v>
      </c>
    </row>
    <row r="10" spans="1:3" x14ac:dyDescent="0.25">
      <c r="A10" s="11">
        <v>8</v>
      </c>
      <c r="B10" t="s">
        <v>661</v>
      </c>
      <c r="C10" t="s">
        <v>661</v>
      </c>
    </row>
    <row r="11" spans="1:3" x14ac:dyDescent="0.25">
      <c r="A11" s="11">
        <v>9</v>
      </c>
      <c r="B11" t="s">
        <v>662</v>
      </c>
      <c r="C11" t="s">
        <v>674</v>
      </c>
    </row>
    <row r="12" spans="1:3" x14ac:dyDescent="0.25">
      <c r="A12" s="11">
        <v>10</v>
      </c>
      <c r="B12" t="s">
        <v>663</v>
      </c>
      <c r="C12" t="s">
        <v>675</v>
      </c>
    </row>
    <row r="13" spans="1:3" x14ac:dyDescent="0.25">
      <c r="A13" s="11">
        <v>11</v>
      </c>
      <c r="B13" t="s">
        <v>664</v>
      </c>
      <c r="C13" t="s">
        <v>676</v>
      </c>
    </row>
    <row r="14" spans="1:3" x14ac:dyDescent="0.25">
      <c r="A14" s="11">
        <v>12</v>
      </c>
      <c r="B14" t="s">
        <v>665</v>
      </c>
      <c r="C14" t="s">
        <v>677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B6DF-13D0-43A6-BEBB-04D89CE8871F}">
  <sheetPr>
    <tabColor rgb="FF24A205"/>
  </sheetPr>
  <dimension ref="A1:BA3185"/>
  <sheetViews>
    <sheetView showGridLines="0" topLeftCell="AG1" workbookViewId="0">
      <pane ySplit="4" topLeftCell="A290" activePane="bottomLeft" state="frozen"/>
      <selection activeCell="AG1" sqref="AG1"/>
      <selection pane="bottomLeft" activeCell="AG318" sqref="AG318"/>
    </sheetView>
  </sheetViews>
  <sheetFormatPr defaultColWidth="9.140625" defaultRowHeight="12.75" x14ac:dyDescent="0.2"/>
  <cols>
    <col min="1" max="1" width="60.140625" style="30" customWidth="1"/>
    <col min="2" max="2" width="19.42578125" style="30" bestFit="1" customWidth="1"/>
    <col min="3" max="3" width="20.28515625" style="30" customWidth="1"/>
    <col min="4" max="4" width="25.28515625" style="30" bestFit="1" customWidth="1"/>
    <col min="5" max="5" width="24.7109375" style="30" bestFit="1" customWidth="1"/>
    <col min="6" max="6" width="20" style="30" bestFit="1" customWidth="1"/>
    <col min="7" max="7" width="20.7109375" style="30" bestFit="1" customWidth="1"/>
    <col min="8" max="8" width="25.7109375" style="30" bestFit="1" customWidth="1"/>
    <col min="9" max="9" width="25.140625" style="30" bestFit="1" customWidth="1"/>
    <col min="10" max="10" width="20" style="30" bestFit="1" customWidth="1"/>
    <col min="11" max="11" width="20.7109375" style="30" bestFit="1" customWidth="1"/>
    <col min="12" max="12" width="25.7109375" style="30" bestFit="1" customWidth="1"/>
    <col min="13" max="13" width="25.140625" style="30" bestFit="1" customWidth="1"/>
    <col min="14" max="14" width="19.85546875" style="30" bestFit="1" customWidth="1"/>
    <col min="15" max="15" width="20.42578125" style="30" bestFit="1" customWidth="1"/>
    <col min="16" max="16" width="25.42578125" style="30" bestFit="1" customWidth="1"/>
    <col min="17" max="17" width="25" style="30" bestFit="1" customWidth="1"/>
    <col min="18" max="18" width="20" style="30" bestFit="1" customWidth="1"/>
    <col min="19" max="19" width="20.7109375" style="30" bestFit="1" customWidth="1"/>
    <col min="20" max="20" width="25.7109375" style="30" bestFit="1" customWidth="1"/>
    <col min="21" max="21" width="25.140625" style="30" bestFit="1" customWidth="1"/>
    <col min="22" max="22" width="20" style="30" bestFit="1" customWidth="1"/>
    <col min="23" max="23" width="20.7109375" style="30" bestFit="1" customWidth="1"/>
    <col min="24" max="24" width="25.7109375" style="30" bestFit="1" customWidth="1"/>
    <col min="25" max="25" width="25.140625" style="30" bestFit="1" customWidth="1"/>
    <col min="26" max="26" width="19.7109375" style="30" bestFit="1" customWidth="1"/>
    <col min="27" max="27" width="20.42578125" style="30" bestFit="1" customWidth="1"/>
    <col min="28" max="28" width="25.42578125" style="30" bestFit="1" customWidth="1"/>
    <col min="29" max="29" width="24.85546875" style="30" bestFit="1" customWidth="1"/>
    <col min="30" max="30" width="20.28515625" style="30" bestFit="1" customWidth="1"/>
    <col min="31" max="31" width="21" style="30" bestFit="1" customWidth="1"/>
    <col min="32" max="32" width="26.140625" style="30" bestFit="1" customWidth="1"/>
    <col min="33" max="33" width="25.42578125" style="30" bestFit="1" customWidth="1"/>
    <col min="34" max="34" width="19.85546875" style="30" bestFit="1" customWidth="1"/>
    <col min="35" max="35" width="20.42578125" style="30" bestFit="1" customWidth="1"/>
    <col min="36" max="36" width="25.42578125" style="30" bestFit="1" customWidth="1"/>
    <col min="37" max="37" width="25" style="30" bestFit="1" customWidth="1"/>
    <col min="38" max="38" width="19.28515625" style="30" bestFit="1" customWidth="1"/>
    <col min="39" max="39" width="20" style="30" bestFit="1" customWidth="1"/>
    <col min="40" max="40" width="25" style="30" bestFit="1" customWidth="1"/>
    <col min="41" max="41" width="24.42578125" style="30" bestFit="1" customWidth="1"/>
    <col min="42" max="42" width="20.140625" style="30" bestFit="1" customWidth="1"/>
    <col min="43" max="43" width="20.85546875" style="30" bestFit="1" customWidth="1"/>
    <col min="44" max="44" width="26" style="30" bestFit="1" customWidth="1"/>
    <col min="45" max="45" width="25.28515625" style="30" bestFit="1" customWidth="1"/>
    <col min="46" max="46" width="20.140625" style="30" bestFit="1" customWidth="1"/>
    <col min="47" max="47" width="20.85546875" style="30" bestFit="1" customWidth="1"/>
    <col min="48" max="48" width="26" style="30" bestFit="1" customWidth="1"/>
    <col min="49" max="49" width="25.28515625" style="30" bestFit="1" customWidth="1"/>
    <col min="50" max="50" width="16.42578125" style="30" bestFit="1" customWidth="1"/>
    <col min="51" max="51" width="17.140625" style="30" bestFit="1" customWidth="1"/>
    <col min="52" max="52" width="22.28515625" style="30" bestFit="1" customWidth="1"/>
    <col min="53" max="53" width="21.42578125" style="30" bestFit="1" customWidth="1"/>
    <col min="54" max="16384" width="9.140625" style="30"/>
  </cols>
  <sheetData>
    <row r="1" spans="1:53" ht="20.100000000000001" customHeight="1" x14ac:dyDescent="0.25">
      <c r="A1" s="55" t="s">
        <v>299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9"/>
    </row>
    <row r="2" spans="1:53" ht="20.100000000000001" customHeight="1" x14ac:dyDescent="0.3">
      <c r="A2" s="56" t="s">
        <v>649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 s="40"/>
    </row>
    <row r="3" spans="1:53" ht="30" customHeight="1" x14ac:dyDescent="0.25">
      <c r="A3" s="57" t="s">
        <v>687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40"/>
    </row>
    <row r="4" spans="1:53" s="32" customFormat="1" x14ac:dyDescent="0.2">
      <c r="A4" s="35" t="s">
        <v>405</v>
      </c>
      <c r="B4" s="34" t="s">
        <v>423</v>
      </c>
      <c r="C4" s="34" t="s">
        <v>424</v>
      </c>
      <c r="D4" s="34" t="s">
        <v>425</v>
      </c>
      <c r="E4" s="34" t="s">
        <v>426</v>
      </c>
      <c r="F4" s="34" t="s">
        <v>427</v>
      </c>
      <c r="G4" s="34" t="s">
        <v>428</v>
      </c>
      <c r="H4" s="34" t="s">
        <v>429</v>
      </c>
      <c r="I4" s="34" t="s">
        <v>430</v>
      </c>
      <c r="J4" s="34" t="s">
        <v>431</v>
      </c>
      <c r="K4" s="34" t="s">
        <v>432</v>
      </c>
      <c r="L4" s="34" t="s">
        <v>433</v>
      </c>
      <c r="M4" s="34" t="s">
        <v>434</v>
      </c>
      <c r="N4" s="34" t="s">
        <v>435</v>
      </c>
      <c r="O4" s="34" t="s">
        <v>436</v>
      </c>
      <c r="P4" s="34" t="s">
        <v>437</v>
      </c>
      <c r="Q4" s="34" t="s">
        <v>438</v>
      </c>
      <c r="R4" s="34" t="s">
        <v>439</v>
      </c>
      <c r="S4" s="34" t="s">
        <v>440</v>
      </c>
      <c r="T4" s="34" t="s">
        <v>441</v>
      </c>
      <c r="U4" s="34" t="s">
        <v>442</v>
      </c>
      <c r="V4" s="34" t="s">
        <v>443</v>
      </c>
      <c r="W4" s="34" t="s">
        <v>444</v>
      </c>
      <c r="X4" s="34" t="s">
        <v>445</v>
      </c>
      <c r="Y4" s="34" t="s">
        <v>446</v>
      </c>
      <c r="Z4" s="34" t="s">
        <v>447</v>
      </c>
      <c r="AA4" s="34" t="s">
        <v>448</v>
      </c>
      <c r="AB4" s="34" t="s">
        <v>449</v>
      </c>
      <c r="AC4" s="34" t="s">
        <v>450</v>
      </c>
      <c r="AD4" s="34" t="s">
        <v>451</v>
      </c>
      <c r="AE4" s="34" t="s">
        <v>452</v>
      </c>
      <c r="AF4" s="34" t="s">
        <v>453</v>
      </c>
      <c r="AG4" s="34" t="s">
        <v>454</v>
      </c>
      <c r="AH4" s="34" t="s">
        <v>455</v>
      </c>
      <c r="AI4" s="34" t="s">
        <v>456</v>
      </c>
      <c r="AJ4" s="34" t="s">
        <v>457</v>
      </c>
      <c r="AK4" s="34" t="s">
        <v>458</v>
      </c>
      <c r="AL4" s="34" t="s">
        <v>459</v>
      </c>
      <c r="AM4" s="34" t="s">
        <v>460</v>
      </c>
      <c r="AN4" s="34" t="s">
        <v>461</v>
      </c>
      <c r="AO4" s="34" t="s">
        <v>462</v>
      </c>
      <c r="AP4" s="34" t="s">
        <v>463</v>
      </c>
      <c r="AQ4" s="34" t="s">
        <v>464</v>
      </c>
      <c r="AR4" s="34" t="s">
        <v>465</v>
      </c>
      <c r="AS4" s="34" t="s">
        <v>466</v>
      </c>
      <c r="AT4" s="34" t="s">
        <v>467</v>
      </c>
      <c r="AU4" s="34" t="s">
        <v>468</v>
      </c>
      <c r="AV4" s="34" t="s">
        <v>469</v>
      </c>
      <c r="AW4" s="34" t="s">
        <v>470</v>
      </c>
      <c r="AX4" s="34" t="s">
        <v>471</v>
      </c>
      <c r="AY4" s="34" t="s">
        <v>472</v>
      </c>
      <c r="AZ4" s="34" t="s">
        <v>473</v>
      </c>
      <c r="BA4" s="33" t="s">
        <v>474</v>
      </c>
    </row>
    <row r="5" spans="1:53" ht="15" x14ac:dyDescent="0.25">
      <c r="A5" s="41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4"/>
    </row>
    <row r="6" spans="1:53" ht="15" x14ac:dyDescent="0.25">
      <c r="A6" s="43" t="s">
        <v>301</v>
      </c>
      <c r="B6" s="37">
        <v>106334.38</v>
      </c>
      <c r="C6" s="37"/>
      <c r="D6" s="37">
        <v>106334.38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>
        <v>320884.96999999997</v>
      </c>
      <c r="S6" s="37"/>
      <c r="T6" s="37">
        <v>320884.96999999997</v>
      </c>
      <c r="U6" s="37"/>
      <c r="V6" s="37">
        <v>320287.39</v>
      </c>
      <c r="W6" s="37"/>
      <c r="X6" s="37">
        <v>320287.39</v>
      </c>
      <c r="Y6" s="37"/>
      <c r="Z6" s="37">
        <v>750200.45</v>
      </c>
      <c r="AA6" s="37"/>
      <c r="AB6" s="37">
        <v>750200.45</v>
      </c>
      <c r="AC6" s="37"/>
      <c r="AD6" s="37">
        <v>274001.58</v>
      </c>
      <c r="AE6" s="37"/>
      <c r="AF6" s="37">
        <v>274001.58</v>
      </c>
      <c r="AG6" s="37"/>
      <c r="AH6" s="37"/>
      <c r="AI6" s="37"/>
      <c r="AJ6" s="37"/>
      <c r="AK6" s="37"/>
      <c r="AL6" s="37">
        <v>22500</v>
      </c>
      <c r="AM6" s="37"/>
      <c r="AN6" s="37">
        <v>22500</v>
      </c>
      <c r="AO6" s="37"/>
      <c r="AP6" s="37"/>
      <c r="AQ6" s="37"/>
      <c r="AR6" s="37"/>
      <c r="AS6" s="37"/>
      <c r="AT6" s="37"/>
      <c r="AU6" s="37"/>
      <c r="AV6" s="37"/>
      <c r="AW6" s="37"/>
      <c r="AX6" s="37">
        <v>1794208.77</v>
      </c>
      <c r="AY6" s="37">
        <v>0</v>
      </c>
      <c r="AZ6" s="37">
        <v>1794208.77</v>
      </c>
      <c r="BA6" s="45">
        <v>0</v>
      </c>
    </row>
    <row r="7" spans="1:53" ht="15" x14ac:dyDescent="0.25">
      <c r="A7" s="43" t="s">
        <v>475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>
        <v>0</v>
      </c>
      <c r="AY7" s="37">
        <v>0</v>
      </c>
      <c r="AZ7" s="37">
        <v>0</v>
      </c>
      <c r="BA7" s="45">
        <v>0</v>
      </c>
    </row>
    <row r="8" spans="1:53" ht="15" x14ac:dyDescent="0.25">
      <c r="A8" s="43" t="s">
        <v>476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>
        <v>0</v>
      </c>
      <c r="AY8" s="37">
        <v>0</v>
      </c>
      <c r="AZ8" s="37">
        <v>0</v>
      </c>
      <c r="BA8" s="45">
        <v>0</v>
      </c>
    </row>
    <row r="9" spans="1:53" ht="15" x14ac:dyDescent="0.25">
      <c r="A9" s="43" t="s">
        <v>477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>
        <v>0</v>
      </c>
      <c r="AY9" s="37">
        <v>0</v>
      </c>
      <c r="AZ9" s="37">
        <v>0</v>
      </c>
      <c r="BA9" s="45">
        <v>0</v>
      </c>
    </row>
    <row r="10" spans="1:53" ht="15" x14ac:dyDescent="0.25">
      <c r="A10" s="43" t="s">
        <v>302</v>
      </c>
      <c r="B10" s="37"/>
      <c r="C10" s="37"/>
      <c r="D10" s="37"/>
      <c r="E10" s="37"/>
      <c r="F10" s="37">
        <v>244.31</v>
      </c>
      <c r="G10" s="37"/>
      <c r="H10" s="37">
        <v>244.31</v>
      </c>
      <c r="I10" s="37"/>
      <c r="J10" s="37">
        <v>147.72</v>
      </c>
      <c r="K10" s="37"/>
      <c r="L10" s="37">
        <v>147.72</v>
      </c>
      <c r="M10" s="37"/>
      <c r="N10" s="37">
        <v>41.01</v>
      </c>
      <c r="O10" s="37"/>
      <c r="P10" s="37">
        <v>41.01</v>
      </c>
      <c r="Q10" s="37"/>
      <c r="R10" s="37">
        <v>66.87</v>
      </c>
      <c r="S10" s="37"/>
      <c r="T10" s="37">
        <v>66.87</v>
      </c>
      <c r="U10" s="37"/>
      <c r="V10" s="37">
        <v>109.93</v>
      </c>
      <c r="W10" s="37"/>
      <c r="X10" s="37">
        <v>109.93</v>
      </c>
      <c r="Y10" s="37"/>
      <c r="Z10" s="37">
        <v>132.11000000000001</v>
      </c>
      <c r="AA10" s="37"/>
      <c r="AB10" s="37">
        <v>132.11000000000001</v>
      </c>
      <c r="AC10" s="37"/>
      <c r="AD10" s="37">
        <v>171.16</v>
      </c>
      <c r="AE10" s="37"/>
      <c r="AF10" s="37">
        <v>171.16</v>
      </c>
      <c r="AG10" s="37"/>
      <c r="AH10" s="37">
        <v>95.37</v>
      </c>
      <c r="AI10" s="37"/>
      <c r="AJ10" s="37">
        <v>95.37</v>
      </c>
      <c r="AK10" s="37"/>
      <c r="AL10" s="37">
        <v>119.44</v>
      </c>
      <c r="AM10" s="37"/>
      <c r="AN10" s="37">
        <v>119.44</v>
      </c>
      <c r="AO10" s="37"/>
      <c r="AP10" s="37"/>
      <c r="AQ10" s="37"/>
      <c r="AR10" s="37"/>
      <c r="AS10" s="37"/>
      <c r="AT10" s="37"/>
      <c r="AU10" s="37"/>
      <c r="AV10" s="37"/>
      <c r="AW10" s="37"/>
      <c r="AX10" s="37">
        <v>1127.92</v>
      </c>
      <c r="AY10" s="37">
        <v>0</v>
      </c>
      <c r="AZ10" s="37">
        <v>1127.92</v>
      </c>
      <c r="BA10" s="45">
        <v>0</v>
      </c>
    </row>
    <row r="11" spans="1:53" ht="15" x14ac:dyDescent="0.25">
      <c r="A11" s="43" t="s">
        <v>303</v>
      </c>
      <c r="B11" s="37"/>
      <c r="C11" s="37"/>
      <c r="D11" s="37"/>
      <c r="E11" s="37"/>
      <c r="F11" s="37">
        <v>143.13</v>
      </c>
      <c r="G11" s="37"/>
      <c r="H11" s="37">
        <v>143.13</v>
      </c>
      <c r="I11" s="37"/>
      <c r="J11" s="37">
        <v>102.14</v>
      </c>
      <c r="K11" s="37"/>
      <c r="L11" s="37">
        <v>102.14</v>
      </c>
      <c r="M11" s="37"/>
      <c r="N11" s="37">
        <v>26.04</v>
      </c>
      <c r="O11" s="37"/>
      <c r="P11" s="37">
        <v>26.04</v>
      </c>
      <c r="Q11" s="37"/>
      <c r="R11" s="37">
        <v>39.53</v>
      </c>
      <c r="S11" s="37"/>
      <c r="T11" s="37">
        <v>39.53</v>
      </c>
      <c r="U11" s="37"/>
      <c r="V11" s="37">
        <v>46.72</v>
      </c>
      <c r="W11" s="37"/>
      <c r="X11" s="37">
        <v>46.72</v>
      </c>
      <c r="Y11" s="37"/>
      <c r="Z11" s="37">
        <v>83.97</v>
      </c>
      <c r="AA11" s="37"/>
      <c r="AB11" s="37">
        <v>83.97</v>
      </c>
      <c r="AC11" s="37"/>
      <c r="AD11" s="37">
        <v>96.68</v>
      </c>
      <c r="AE11" s="37"/>
      <c r="AF11" s="37">
        <v>96.68</v>
      </c>
      <c r="AG11" s="37"/>
      <c r="AH11" s="37">
        <v>28.81</v>
      </c>
      <c r="AI11" s="37"/>
      <c r="AJ11" s="37">
        <v>28.81</v>
      </c>
      <c r="AK11" s="37"/>
      <c r="AL11" s="37">
        <v>40.479999999999997</v>
      </c>
      <c r="AM11" s="37"/>
      <c r="AN11" s="37">
        <v>40.479999999999997</v>
      </c>
      <c r="AO11" s="37"/>
      <c r="AP11" s="37"/>
      <c r="AQ11" s="37"/>
      <c r="AR11" s="37"/>
      <c r="AS11" s="37"/>
      <c r="AT11" s="37"/>
      <c r="AU11" s="37"/>
      <c r="AV11" s="37"/>
      <c r="AW11" s="37"/>
      <c r="AX11" s="37">
        <v>607.5</v>
      </c>
      <c r="AY11" s="37">
        <v>0</v>
      </c>
      <c r="AZ11" s="37">
        <v>607.5</v>
      </c>
      <c r="BA11" s="45">
        <v>0</v>
      </c>
    </row>
    <row r="12" spans="1:53" ht="15" x14ac:dyDescent="0.25">
      <c r="A12" s="43" t="s">
        <v>478</v>
      </c>
      <c r="B12" s="37"/>
      <c r="C12" s="37"/>
      <c r="D12" s="37"/>
      <c r="E12" s="37"/>
      <c r="F12" s="37"/>
      <c r="G12" s="37"/>
      <c r="H12" s="37"/>
      <c r="I12" s="37"/>
      <c r="J12" s="37">
        <v>61.77</v>
      </c>
      <c r="K12" s="37"/>
      <c r="L12" s="37">
        <v>61.77</v>
      </c>
      <c r="M12" s="37"/>
      <c r="N12" s="37">
        <v>17910.87</v>
      </c>
      <c r="O12" s="37"/>
      <c r="P12" s="37">
        <v>17910.87</v>
      </c>
      <c r="Q12" s="37"/>
      <c r="R12" s="37">
        <v>65071.97</v>
      </c>
      <c r="S12" s="37"/>
      <c r="T12" s="37">
        <v>65071.97</v>
      </c>
      <c r="U12" s="37"/>
      <c r="V12" s="37">
        <v>14199.42</v>
      </c>
      <c r="W12" s="37"/>
      <c r="X12" s="37">
        <v>14199.42</v>
      </c>
      <c r="Y12" s="37"/>
      <c r="Z12" s="37">
        <v>11353.76</v>
      </c>
      <c r="AA12" s="37"/>
      <c r="AB12" s="37">
        <v>11353.76</v>
      </c>
      <c r="AC12" s="37"/>
      <c r="AD12" s="37">
        <v>3217.05</v>
      </c>
      <c r="AE12" s="37"/>
      <c r="AF12" s="37">
        <v>3217.05</v>
      </c>
      <c r="AG12" s="37"/>
      <c r="AH12" s="37">
        <v>2256.52</v>
      </c>
      <c r="AI12" s="37"/>
      <c r="AJ12" s="37">
        <v>2256.52</v>
      </c>
      <c r="AK12" s="37"/>
      <c r="AL12" s="37">
        <v>1389.9</v>
      </c>
      <c r="AM12" s="37"/>
      <c r="AN12" s="37">
        <v>1389.9</v>
      </c>
      <c r="AO12" s="37"/>
      <c r="AP12" s="37"/>
      <c r="AQ12" s="37"/>
      <c r="AR12" s="37"/>
      <c r="AS12" s="37"/>
      <c r="AT12" s="37"/>
      <c r="AU12" s="37"/>
      <c r="AV12" s="37"/>
      <c r="AW12" s="37"/>
      <c r="AX12" s="37">
        <v>115461.26</v>
      </c>
      <c r="AY12" s="37">
        <v>0</v>
      </c>
      <c r="AZ12" s="37">
        <v>115461.26</v>
      </c>
      <c r="BA12" s="45">
        <v>0</v>
      </c>
    </row>
    <row r="13" spans="1:53" ht="15" x14ac:dyDescent="0.25">
      <c r="A13" s="43" t="s">
        <v>479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>
        <v>195.91</v>
      </c>
      <c r="W13" s="37"/>
      <c r="X13" s="37">
        <v>195.91</v>
      </c>
      <c r="Y13" s="37"/>
      <c r="Z13" s="37">
        <v>157.58000000000001</v>
      </c>
      <c r="AA13" s="37"/>
      <c r="AB13" s="37">
        <v>157.58000000000001</v>
      </c>
      <c r="AC13" s="37"/>
      <c r="AD13" s="37">
        <v>221.38</v>
      </c>
      <c r="AE13" s="37"/>
      <c r="AF13" s="37">
        <v>221.38</v>
      </c>
      <c r="AG13" s="37"/>
      <c r="AH13" s="37">
        <v>108.49</v>
      </c>
      <c r="AI13" s="37"/>
      <c r="AJ13" s="37">
        <v>108.49</v>
      </c>
      <c r="AK13" s="37"/>
      <c r="AL13" s="37">
        <v>100.39</v>
      </c>
      <c r="AM13" s="37"/>
      <c r="AN13" s="37">
        <v>100.39</v>
      </c>
      <c r="AO13" s="37"/>
      <c r="AP13" s="37"/>
      <c r="AQ13" s="37"/>
      <c r="AR13" s="37"/>
      <c r="AS13" s="37"/>
      <c r="AT13" s="37"/>
      <c r="AU13" s="37"/>
      <c r="AV13" s="37"/>
      <c r="AW13" s="37"/>
      <c r="AX13" s="37">
        <v>783.75</v>
      </c>
      <c r="AY13" s="37">
        <v>0</v>
      </c>
      <c r="AZ13" s="37">
        <v>783.75</v>
      </c>
      <c r="BA13" s="45">
        <v>0</v>
      </c>
    </row>
    <row r="14" spans="1:53" ht="15" x14ac:dyDescent="0.25">
      <c r="A14" s="43" t="s">
        <v>480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>
        <v>32.67</v>
      </c>
      <c r="W14" s="37"/>
      <c r="X14" s="37">
        <v>32.67</v>
      </c>
      <c r="Y14" s="37"/>
      <c r="Z14" s="37">
        <v>35.29</v>
      </c>
      <c r="AA14" s="37"/>
      <c r="AB14" s="37">
        <v>35.29</v>
      </c>
      <c r="AC14" s="37"/>
      <c r="AD14" s="37">
        <v>74.61</v>
      </c>
      <c r="AE14" s="37"/>
      <c r="AF14" s="37">
        <v>74.61</v>
      </c>
      <c r="AG14" s="37"/>
      <c r="AH14" s="37">
        <v>47</v>
      </c>
      <c r="AI14" s="37"/>
      <c r="AJ14" s="37">
        <v>47</v>
      </c>
      <c r="AK14" s="37"/>
      <c r="AL14" s="37">
        <v>44.74</v>
      </c>
      <c r="AM14" s="37"/>
      <c r="AN14" s="37">
        <v>44.74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>
        <v>234.31</v>
      </c>
      <c r="AY14" s="37">
        <v>0</v>
      </c>
      <c r="AZ14" s="37">
        <v>234.31</v>
      </c>
      <c r="BA14" s="45">
        <v>0</v>
      </c>
    </row>
    <row r="15" spans="1:53" ht="15" x14ac:dyDescent="0.25">
      <c r="A15" s="43" t="s">
        <v>481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>
        <v>0</v>
      </c>
      <c r="AY15" s="37">
        <v>0</v>
      </c>
      <c r="AZ15" s="37">
        <v>0</v>
      </c>
      <c r="BA15" s="45">
        <v>0</v>
      </c>
    </row>
    <row r="16" spans="1:53" ht="15" x14ac:dyDescent="0.25">
      <c r="A16" s="43" t="s">
        <v>304</v>
      </c>
      <c r="B16" s="37"/>
      <c r="C16" s="37"/>
      <c r="D16" s="37"/>
      <c r="E16" s="37"/>
      <c r="F16" s="37">
        <v>1375.7</v>
      </c>
      <c r="G16" s="37"/>
      <c r="H16" s="37">
        <v>1375.7</v>
      </c>
      <c r="I16" s="37"/>
      <c r="J16" s="37">
        <v>1121.73</v>
      </c>
      <c r="K16" s="37"/>
      <c r="L16" s="37">
        <v>1121.73</v>
      </c>
      <c r="M16" s="37"/>
      <c r="N16" s="37">
        <v>218.71</v>
      </c>
      <c r="O16" s="37"/>
      <c r="P16" s="37">
        <v>218.71</v>
      </c>
      <c r="Q16" s="37"/>
      <c r="R16" s="37">
        <v>331.71</v>
      </c>
      <c r="S16" s="37"/>
      <c r="T16" s="37">
        <v>331.71</v>
      </c>
      <c r="U16" s="37"/>
      <c r="V16" s="37">
        <v>389.29</v>
      </c>
      <c r="W16" s="37"/>
      <c r="X16" s="37">
        <v>389.29</v>
      </c>
      <c r="Y16" s="37"/>
      <c r="Z16" s="37">
        <v>703.59</v>
      </c>
      <c r="AA16" s="37"/>
      <c r="AB16" s="37">
        <v>703.59</v>
      </c>
      <c r="AC16" s="37"/>
      <c r="AD16" s="37">
        <v>808.07</v>
      </c>
      <c r="AE16" s="37"/>
      <c r="AF16" s="37">
        <v>808.07</v>
      </c>
      <c r="AG16" s="37"/>
      <c r="AH16" s="37">
        <v>440.87</v>
      </c>
      <c r="AI16" s="37"/>
      <c r="AJ16" s="37">
        <v>440.87</v>
      </c>
      <c r="AK16" s="37"/>
      <c r="AL16" s="37">
        <v>339.23</v>
      </c>
      <c r="AM16" s="37"/>
      <c r="AN16" s="37">
        <v>339.23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>
        <v>5728.9</v>
      </c>
      <c r="AY16" s="37">
        <v>0</v>
      </c>
      <c r="AZ16" s="37">
        <v>5728.9</v>
      </c>
      <c r="BA16" s="45">
        <v>0</v>
      </c>
    </row>
    <row r="17" spans="1:53" ht="15" x14ac:dyDescent="0.25">
      <c r="A17" s="43" t="s">
        <v>305</v>
      </c>
      <c r="B17" s="37">
        <v>878.53</v>
      </c>
      <c r="C17" s="37"/>
      <c r="D17" s="37">
        <v>878.53</v>
      </c>
      <c r="E17" s="37"/>
      <c r="F17" s="37">
        <v>738.33</v>
      </c>
      <c r="G17" s="37"/>
      <c r="H17" s="37">
        <v>738.33</v>
      </c>
      <c r="I17" s="37"/>
      <c r="J17" s="37">
        <v>767.39</v>
      </c>
      <c r="K17" s="37"/>
      <c r="L17" s="37">
        <v>767.39</v>
      </c>
      <c r="M17" s="37"/>
      <c r="N17" s="37">
        <v>774.11</v>
      </c>
      <c r="O17" s="37"/>
      <c r="P17" s="37">
        <v>774.11</v>
      </c>
      <c r="Q17" s="37"/>
      <c r="R17" s="37">
        <v>619.61</v>
      </c>
      <c r="S17" s="37"/>
      <c r="T17" s="37">
        <v>619.61</v>
      </c>
      <c r="U17" s="37"/>
      <c r="V17" s="37">
        <v>567.14</v>
      </c>
      <c r="W17" s="37"/>
      <c r="X17" s="37">
        <v>567.14</v>
      </c>
      <c r="Y17" s="37"/>
      <c r="Z17" s="37">
        <v>537.58000000000004</v>
      </c>
      <c r="AA17" s="37"/>
      <c r="AB17" s="37">
        <v>537.58000000000004</v>
      </c>
      <c r="AC17" s="37"/>
      <c r="AD17" s="37">
        <v>530.78</v>
      </c>
      <c r="AE17" s="37"/>
      <c r="AF17" s="37">
        <v>530.78</v>
      </c>
      <c r="AG17" s="37"/>
      <c r="AH17" s="37">
        <v>501.97</v>
      </c>
      <c r="AI17" s="37"/>
      <c r="AJ17" s="37">
        <v>501.97</v>
      </c>
      <c r="AK17" s="37"/>
      <c r="AL17" s="37">
        <v>473.02</v>
      </c>
      <c r="AM17" s="37"/>
      <c r="AN17" s="37">
        <v>473.02</v>
      </c>
      <c r="AO17" s="37"/>
      <c r="AP17" s="37"/>
      <c r="AQ17" s="37"/>
      <c r="AR17" s="37"/>
      <c r="AS17" s="37"/>
      <c r="AT17" s="37"/>
      <c r="AU17" s="37"/>
      <c r="AV17" s="37"/>
      <c r="AW17" s="37"/>
      <c r="AX17" s="37">
        <v>6388.46</v>
      </c>
      <c r="AY17" s="37">
        <v>0</v>
      </c>
      <c r="AZ17" s="37">
        <v>6388.46</v>
      </c>
      <c r="BA17" s="45">
        <v>0</v>
      </c>
    </row>
    <row r="18" spans="1:53" ht="15" x14ac:dyDescent="0.25">
      <c r="A18" s="43" t="s">
        <v>482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>
        <v>0</v>
      </c>
      <c r="AY18" s="37">
        <v>0</v>
      </c>
      <c r="AZ18" s="37">
        <v>0</v>
      </c>
      <c r="BA18" s="45">
        <v>0</v>
      </c>
    </row>
    <row r="19" spans="1:53" ht="15" x14ac:dyDescent="0.25">
      <c r="A19" s="43" t="s">
        <v>483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>
        <v>0</v>
      </c>
      <c r="AY19" s="37">
        <v>0</v>
      </c>
      <c r="AZ19" s="37">
        <v>0</v>
      </c>
      <c r="BA19" s="45">
        <v>0</v>
      </c>
    </row>
    <row r="20" spans="1:53" ht="15" x14ac:dyDescent="0.25">
      <c r="A20" s="43" t="s">
        <v>484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>
        <v>0</v>
      </c>
      <c r="AY20" s="37">
        <v>0</v>
      </c>
      <c r="AZ20" s="37">
        <v>0</v>
      </c>
      <c r="BA20" s="45">
        <v>0</v>
      </c>
    </row>
    <row r="21" spans="1:53" ht="15" x14ac:dyDescent="0.25">
      <c r="A21" s="43" t="s">
        <v>306</v>
      </c>
      <c r="B21" s="37"/>
      <c r="C21" s="37">
        <v>44531.42</v>
      </c>
      <c r="D21" s="37">
        <v>-44531.42</v>
      </c>
      <c r="E21" s="37"/>
      <c r="F21" s="37"/>
      <c r="G21" s="37">
        <v>44531.42</v>
      </c>
      <c r="H21" s="37">
        <v>-44531.42</v>
      </c>
      <c r="I21" s="37"/>
      <c r="J21" s="37">
        <v>290.18</v>
      </c>
      <c r="K21" s="37">
        <v>44531.42</v>
      </c>
      <c r="L21" s="37">
        <v>-44241.24</v>
      </c>
      <c r="M21" s="37">
        <v>6.4999999999999997E-3</v>
      </c>
      <c r="N21" s="37">
        <v>84147.92</v>
      </c>
      <c r="O21" s="37">
        <v>44531.42</v>
      </c>
      <c r="P21" s="37">
        <v>39616.5</v>
      </c>
      <c r="Q21" s="37">
        <v>1.8895999999999999</v>
      </c>
      <c r="R21" s="37">
        <v>305719.40000000002</v>
      </c>
      <c r="S21" s="37">
        <v>44531.42</v>
      </c>
      <c r="T21" s="37">
        <v>261187.98</v>
      </c>
      <c r="U21" s="37">
        <v>6.8653000000000004</v>
      </c>
      <c r="V21" s="37">
        <v>66711.539999999994</v>
      </c>
      <c r="W21" s="37">
        <v>44531.42</v>
      </c>
      <c r="X21" s="37">
        <v>22180.12</v>
      </c>
      <c r="Y21" s="37">
        <v>1.4981</v>
      </c>
      <c r="Z21" s="37">
        <v>53342.23</v>
      </c>
      <c r="AA21" s="37">
        <v>44531.42</v>
      </c>
      <c r="AB21" s="37">
        <v>8810.81</v>
      </c>
      <c r="AC21" s="37">
        <v>1.1979</v>
      </c>
      <c r="AD21" s="37">
        <v>15114.27</v>
      </c>
      <c r="AE21" s="37">
        <v>44531.42</v>
      </c>
      <c r="AF21" s="37">
        <v>-29417.15</v>
      </c>
      <c r="AG21" s="37">
        <v>0.33939999999999998</v>
      </c>
      <c r="AH21" s="37">
        <v>10601.64</v>
      </c>
      <c r="AI21" s="37">
        <v>44531.42</v>
      </c>
      <c r="AJ21" s="37">
        <v>-33929.78</v>
      </c>
      <c r="AK21" s="37">
        <v>0.23810000000000001</v>
      </c>
      <c r="AL21" s="37">
        <v>6530.26</v>
      </c>
      <c r="AM21" s="37">
        <v>44531.42</v>
      </c>
      <c r="AN21" s="37">
        <v>-38001.160000000003</v>
      </c>
      <c r="AO21" s="37">
        <v>0.14660000000000001</v>
      </c>
      <c r="AP21" s="37"/>
      <c r="AQ21" s="37">
        <v>44531.42</v>
      </c>
      <c r="AR21" s="37">
        <v>-44531.42</v>
      </c>
      <c r="AS21" s="37"/>
      <c r="AT21" s="37"/>
      <c r="AU21" s="37">
        <v>44531.38</v>
      </c>
      <c r="AV21" s="37">
        <v>-44531.38</v>
      </c>
      <c r="AW21" s="37"/>
      <c r="AX21" s="37">
        <v>542457.43999999994</v>
      </c>
      <c r="AY21" s="37">
        <v>534377</v>
      </c>
      <c r="AZ21" s="37">
        <v>8080.44</v>
      </c>
      <c r="BA21" s="45">
        <v>1.0150999999999999</v>
      </c>
    </row>
    <row r="22" spans="1:53" ht="15" x14ac:dyDescent="0.25">
      <c r="A22" s="43" t="s">
        <v>485</v>
      </c>
      <c r="B22" s="37"/>
      <c r="C22" s="37">
        <v>250</v>
      </c>
      <c r="D22" s="37">
        <v>-250</v>
      </c>
      <c r="E22" s="37"/>
      <c r="F22" s="37"/>
      <c r="G22" s="37">
        <v>250</v>
      </c>
      <c r="H22" s="37">
        <v>-250</v>
      </c>
      <c r="I22" s="37"/>
      <c r="J22" s="37"/>
      <c r="K22" s="37">
        <v>250</v>
      </c>
      <c r="L22" s="37">
        <v>-250</v>
      </c>
      <c r="M22" s="37"/>
      <c r="N22" s="37"/>
      <c r="O22" s="37">
        <v>250</v>
      </c>
      <c r="P22" s="37">
        <v>-250</v>
      </c>
      <c r="Q22" s="37"/>
      <c r="R22" s="37"/>
      <c r="S22" s="37">
        <v>250</v>
      </c>
      <c r="T22" s="37">
        <v>-250</v>
      </c>
      <c r="U22" s="37"/>
      <c r="V22" s="37">
        <v>965.28</v>
      </c>
      <c r="W22" s="37">
        <v>250</v>
      </c>
      <c r="X22" s="37">
        <v>715.28</v>
      </c>
      <c r="Y22" s="37">
        <v>3.8611</v>
      </c>
      <c r="Z22" s="37">
        <v>740.49</v>
      </c>
      <c r="AA22" s="37">
        <v>250</v>
      </c>
      <c r="AB22" s="37">
        <v>490.49</v>
      </c>
      <c r="AC22" s="37">
        <v>2.9620000000000002</v>
      </c>
      <c r="AD22" s="37">
        <v>1040.1300000000001</v>
      </c>
      <c r="AE22" s="37">
        <v>250</v>
      </c>
      <c r="AF22" s="37">
        <v>790.13</v>
      </c>
      <c r="AG22" s="37">
        <v>4.1604999999999999</v>
      </c>
      <c r="AH22" s="37">
        <v>510.05</v>
      </c>
      <c r="AI22" s="37">
        <v>250</v>
      </c>
      <c r="AJ22" s="37">
        <v>260.05</v>
      </c>
      <c r="AK22" s="37">
        <v>2.0402</v>
      </c>
      <c r="AL22" s="37">
        <v>471.62</v>
      </c>
      <c r="AM22" s="37">
        <v>250</v>
      </c>
      <c r="AN22" s="37">
        <v>221.62</v>
      </c>
      <c r="AO22" s="37">
        <v>1.8865000000000001</v>
      </c>
      <c r="AP22" s="37"/>
      <c r="AQ22" s="37">
        <v>250</v>
      </c>
      <c r="AR22" s="37">
        <v>-250</v>
      </c>
      <c r="AS22" s="37"/>
      <c r="AT22" s="37"/>
      <c r="AU22" s="37">
        <v>250</v>
      </c>
      <c r="AV22" s="37">
        <v>-250</v>
      </c>
      <c r="AW22" s="37"/>
      <c r="AX22" s="37">
        <v>3727.57</v>
      </c>
      <c r="AY22" s="37">
        <v>3000</v>
      </c>
      <c r="AZ22" s="37">
        <v>727.57</v>
      </c>
      <c r="BA22" s="45">
        <v>1.2424999999999999</v>
      </c>
    </row>
    <row r="23" spans="1:53" ht="15" x14ac:dyDescent="0.25">
      <c r="A23" s="43" t="s">
        <v>486</v>
      </c>
      <c r="B23" s="37"/>
      <c r="C23" s="37">
        <v>83.33</v>
      </c>
      <c r="D23" s="37">
        <v>-83.33</v>
      </c>
      <c r="E23" s="37"/>
      <c r="F23" s="37"/>
      <c r="G23" s="37">
        <v>83.33</v>
      </c>
      <c r="H23" s="37">
        <v>-83.33</v>
      </c>
      <c r="I23" s="37"/>
      <c r="J23" s="37"/>
      <c r="K23" s="37">
        <v>83.33</v>
      </c>
      <c r="L23" s="37">
        <v>-83.33</v>
      </c>
      <c r="M23" s="37"/>
      <c r="N23" s="37"/>
      <c r="O23" s="37">
        <v>83.33</v>
      </c>
      <c r="P23" s="37">
        <v>-83.33</v>
      </c>
      <c r="Q23" s="37"/>
      <c r="R23" s="37"/>
      <c r="S23" s="37">
        <v>83.33</v>
      </c>
      <c r="T23" s="37">
        <v>-83.33</v>
      </c>
      <c r="U23" s="37"/>
      <c r="V23" s="37">
        <v>153.4</v>
      </c>
      <c r="W23" s="37">
        <v>83.33</v>
      </c>
      <c r="X23" s="37">
        <v>70.069999999999993</v>
      </c>
      <c r="Y23" s="37">
        <v>1.8409</v>
      </c>
      <c r="Z23" s="37">
        <v>165.29</v>
      </c>
      <c r="AA23" s="37">
        <v>83.33</v>
      </c>
      <c r="AB23" s="37">
        <v>81.96</v>
      </c>
      <c r="AC23" s="37">
        <v>1.9836</v>
      </c>
      <c r="AD23" s="37">
        <v>350.45</v>
      </c>
      <c r="AE23" s="37">
        <v>83.33</v>
      </c>
      <c r="AF23" s="37">
        <v>267.12</v>
      </c>
      <c r="AG23" s="37">
        <v>4.2055999999999996</v>
      </c>
      <c r="AH23" s="37">
        <v>220.86</v>
      </c>
      <c r="AI23" s="37">
        <v>83.33</v>
      </c>
      <c r="AJ23" s="37">
        <v>137.53</v>
      </c>
      <c r="AK23" s="37">
        <v>2.6503999999999999</v>
      </c>
      <c r="AL23" s="37">
        <v>210.37</v>
      </c>
      <c r="AM23" s="37">
        <v>83.33</v>
      </c>
      <c r="AN23" s="37">
        <v>127.04</v>
      </c>
      <c r="AO23" s="37">
        <v>2.5245000000000002</v>
      </c>
      <c r="AP23" s="37"/>
      <c r="AQ23" s="37">
        <v>83.33</v>
      </c>
      <c r="AR23" s="37">
        <v>-83.33</v>
      </c>
      <c r="AS23" s="37"/>
      <c r="AT23" s="37"/>
      <c r="AU23" s="37">
        <v>83.37</v>
      </c>
      <c r="AV23" s="37">
        <v>-83.37</v>
      </c>
      <c r="AW23" s="37"/>
      <c r="AX23" s="37">
        <v>1100.3699999999999</v>
      </c>
      <c r="AY23" s="37">
        <v>1000</v>
      </c>
      <c r="AZ23" s="37">
        <v>100.37</v>
      </c>
      <c r="BA23" s="45">
        <v>1.1004</v>
      </c>
    </row>
    <row r="24" spans="1:53" ht="15" x14ac:dyDescent="0.25">
      <c r="A24" s="43" t="s">
        <v>307</v>
      </c>
      <c r="B24" s="37"/>
      <c r="C24" s="37">
        <v>2666.67</v>
      </c>
      <c r="D24" s="37">
        <v>-2666.67</v>
      </c>
      <c r="E24" s="37"/>
      <c r="F24" s="37">
        <v>6588.57</v>
      </c>
      <c r="G24" s="37">
        <v>2666.67</v>
      </c>
      <c r="H24" s="37">
        <v>3921.9</v>
      </c>
      <c r="I24" s="37">
        <v>2.4706999999999999</v>
      </c>
      <c r="J24" s="37">
        <v>4551.1899999999996</v>
      </c>
      <c r="K24" s="37">
        <v>2666.67</v>
      </c>
      <c r="L24" s="37">
        <v>1884.52</v>
      </c>
      <c r="M24" s="37">
        <v>1.7067000000000001</v>
      </c>
      <c r="N24" s="37">
        <v>932.05</v>
      </c>
      <c r="O24" s="37">
        <v>2666.67</v>
      </c>
      <c r="P24" s="37">
        <v>-1734.62</v>
      </c>
      <c r="Q24" s="37">
        <v>0.34949999999999998</v>
      </c>
      <c r="R24" s="37">
        <v>1473.89</v>
      </c>
      <c r="S24" s="37">
        <v>2666.67</v>
      </c>
      <c r="T24" s="37">
        <v>-1192.78</v>
      </c>
      <c r="U24" s="37">
        <v>0.55269999999999997</v>
      </c>
      <c r="V24" s="37">
        <v>1970.98</v>
      </c>
      <c r="W24" s="37">
        <v>2666.67</v>
      </c>
      <c r="X24" s="37">
        <v>-695.69</v>
      </c>
      <c r="Y24" s="37">
        <v>0.73909999999999998</v>
      </c>
      <c r="Z24" s="37">
        <v>2966.26</v>
      </c>
      <c r="AA24" s="37">
        <v>2666.67</v>
      </c>
      <c r="AB24" s="37">
        <v>299.58999999999997</v>
      </c>
      <c r="AC24" s="37">
        <v>1.1123000000000001</v>
      </c>
      <c r="AD24" s="37">
        <v>3483.58</v>
      </c>
      <c r="AE24" s="37">
        <v>2666.67</v>
      </c>
      <c r="AF24" s="37">
        <v>816.91</v>
      </c>
      <c r="AG24" s="37">
        <v>1.3063</v>
      </c>
      <c r="AH24" s="37">
        <v>3040.26</v>
      </c>
      <c r="AI24" s="37">
        <v>2666.67</v>
      </c>
      <c r="AJ24" s="37">
        <v>373.59</v>
      </c>
      <c r="AK24" s="37">
        <v>1.1400999999999999</v>
      </c>
      <c r="AL24" s="37">
        <v>2278.7800000000002</v>
      </c>
      <c r="AM24" s="37">
        <v>2666.67</v>
      </c>
      <c r="AN24" s="37">
        <v>-387.89</v>
      </c>
      <c r="AO24" s="37">
        <v>0.85450000000000004</v>
      </c>
      <c r="AP24" s="37"/>
      <c r="AQ24" s="37">
        <v>2666.67</v>
      </c>
      <c r="AR24" s="37">
        <v>-2666.67</v>
      </c>
      <c r="AS24" s="37"/>
      <c r="AT24" s="37"/>
      <c r="AU24" s="37">
        <v>2666.63</v>
      </c>
      <c r="AV24" s="37">
        <v>-2666.63</v>
      </c>
      <c r="AW24" s="37"/>
      <c r="AX24" s="37">
        <v>27285.56</v>
      </c>
      <c r="AY24" s="37">
        <v>32000</v>
      </c>
      <c r="AZ24" s="37">
        <v>-4714.4399999999996</v>
      </c>
      <c r="BA24" s="45">
        <v>0.85270000000000001</v>
      </c>
    </row>
    <row r="25" spans="1:53" ht="15" x14ac:dyDescent="0.25">
      <c r="A25" s="43" t="s">
        <v>308</v>
      </c>
      <c r="B25" s="37"/>
      <c r="C25" s="37">
        <v>291.67</v>
      </c>
      <c r="D25" s="37">
        <v>-291.67</v>
      </c>
      <c r="E25" s="37"/>
      <c r="F25" s="37">
        <v>654.84</v>
      </c>
      <c r="G25" s="37">
        <v>291.67</v>
      </c>
      <c r="H25" s="37">
        <v>363.17</v>
      </c>
      <c r="I25" s="37">
        <v>2.2450999999999999</v>
      </c>
      <c r="J25" s="37">
        <v>415.34</v>
      </c>
      <c r="K25" s="37">
        <v>291.67</v>
      </c>
      <c r="L25" s="37">
        <v>123.67</v>
      </c>
      <c r="M25" s="37">
        <v>1.4239999999999999</v>
      </c>
      <c r="N25" s="37">
        <v>110.82</v>
      </c>
      <c r="O25" s="37">
        <v>291.67</v>
      </c>
      <c r="P25" s="37">
        <v>-180.85</v>
      </c>
      <c r="Q25" s="37">
        <v>0.37990000000000002</v>
      </c>
      <c r="R25" s="37">
        <v>175.89</v>
      </c>
      <c r="S25" s="37">
        <v>291.67</v>
      </c>
      <c r="T25" s="37">
        <v>-115.78</v>
      </c>
      <c r="U25" s="37">
        <v>0.60299999999999998</v>
      </c>
      <c r="V25" s="37">
        <v>236.5</v>
      </c>
      <c r="W25" s="37">
        <v>291.67</v>
      </c>
      <c r="X25" s="37">
        <v>-55.17</v>
      </c>
      <c r="Y25" s="37">
        <v>0.81079999999999997</v>
      </c>
      <c r="Z25" s="37">
        <v>353.93</v>
      </c>
      <c r="AA25" s="37">
        <v>291.67</v>
      </c>
      <c r="AB25" s="37">
        <v>62.26</v>
      </c>
      <c r="AC25" s="37">
        <v>1.2135</v>
      </c>
      <c r="AD25" s="37">
        <v>417.03</v>
      </c>
      <c r="AE25" s="37">
        <v>291.67</v>
      </c>
      <c r="AF25" s="37">
        <v>125.36</v>
      </c>
      <c r="AG25" s="37">
        <v>1.4298</v>
      </c>
      <c r="AH25" s="37">
        <v>208.13</v>
      </c>
      <c r="AI25" s="37">
        <v>291.67</v>
      </c>
      <c r="AJ25" s="37">
        <v>-83.54</v>
      </c>
      <c r="AK25" s="37">
        <v>0.71360000000000001</v>
      </c>
      <c r="AL25" s="37">
        <v>272.43</v>
      </c>
      <c r="AM25" s="37">
        <v>291.67</v>
      </c>
      <c r="AN25" s="37">
        <v>-19.239999999999998</v>
      </c>
      <c r="AO25" s="37">
        <v>0.93400000000000005</v>
      </c>
      <c r="AP25" s="37"/>
      <c r="AQ25" s="37">
        <v>291.67</v>
      </c>
      <c r="AR25" s="37">
        <v>-291.67</v>
      </c>
      <c r="AS25" s="37"/>
      <c r="AT25" s="37"/>
      <c r="AU25" s="37">
        <v>291.63</v>
      </c>
      <c r="AV25" s="37">
        <v>-291.63</v>
      </c>
      <c r="AW25" s="37"/>
      <c r="AX25" s="37">
        <v>2844.91</v>
      </c>
      <c r="AY25" s="37">
        <v>3500</v>
      </c>
      <c r="AZ25" s="37">
        <v>-655.09</v>
      </c>
      <c r="BA25" s="45">
        <v>0.81279999999999997</v>
      </c>
    </row>
    <row r="26" spans="1:53" ht="15" x14ac:dyDescent="0.25">
      <c r="A26" s="43" t="s">
        <v>309</v>
      </c>
      <c r="B26" s="37"/>
      <c r="C26" s="37">
        <v>708.33</v>
      </c>
      <c r="D26" s="37">
        <v>-708.33</v>
      </c>
      <c r="E26" s="37"/>
      <c r="F26" s="37">
        <v>1522.91</v>
      </c>
      <c r="G26" s="37">
        <v>708.33</v>
      </c>
      <c r="H26" s="37">
        <v>814.58</v>
      </c>
      <c r="I26" s="37">
        <v>2.15</v>
      </c>
      <c r="J26" s="37">
        <v>630.24</v>
      </c>
      <c r="K26" s="37">
        <v>708.33</v>
      </c>
      <c r="L26" s="37">
        <v>-78.09</v>
      </c>
      <c r="M26" s="37">
        <v>0.88980000000000004</v>
      </c>
      <c r="N26" s="37">
        <v>209.81</v>
      </c>
      <c r="O26" s="37">
        <v>708.33</v>
      </c>
      <c r="P26" s="37">
        <v>-498.52</v>
      </c>
      <c r="Q26" s="37">
        <v>0.29620000000000002</v>
      </c>
      <c r="R26" s="37">
        <v>388.01</v>
      </c>
      <c r="S26" s="37">
        <v>708.33</v>
      </c>
      <c r="T26" s="37">
        <v>-320.32</v>
      </c>
      <c r="U26" s="37">
        <v>0.54779999999999995</v>
      </c>
      <c r="V26" s="37">
        <v>714.92</v>
      </c>
      <c r="W26" s="37">
        <v>708.33</v>
      </c>
      <c r="X26" s="37">
        <v>6.59</v>
      </c>
      <c r="Y26" s="37">
        <v>1.0093000000000001</v>
      </c>
      <c r="Z26" s="37">
        <v>634.34</v>
      </c>
      <c r="AA26" s="37">
        <v>708.33</v>
      </c>
      <c r="AB26" s="37">
        <v>-73.989999999999995</v>
      </c>
      <c r="AC26" s="37">
        <v>0.89549999999999996</v>
      </c>
      <c r="AD26" s="37">
        <v>935.09</v>
      </c>
      <c r="AE26" s="37">
        <v>708.33</v>
      </c>
      <c r="AF26" s="37">
        <v>226.76</v>
      </c>
      <c r="AG26" s="37">
        <v>1.3201000000000001</v>
      </c>
      <c r="AH26" s="37">
        <v>1369.85</v>
      </c>
      <c r="AI26" s="37">
        <v>708.33</v>
      </c>
      <c r="AJ26" s="37">
        <v>661.52</v>
      </c>
      <c r="AK26" s="37">
        <v>1.9339</v>
      </c>
      <c r="AL26" s="37">
        <v>1427.89</v>
      </c>
      <c r="AM26" s="37">
        <v>708.33</v>
      </c>
      <c r="AN26" s="37">
        <v>719.56</v>
      </c>
      <c r="AO26" s="37">
        <v>2.0158999999999998</v>
      </c>
      <c r="AP26" s="37"/>
      <c r="AQ26" s="37">
        <v>708.33</v>
      </c>
      <c r="AR26" s="37">
        <v>-708.33</v>
      </c>
      <c r="AS26" s="37"/>
      <c r="AT26" s="37"/>
      <c r="AU26" s="37">
        <v>708.37</v>
      </c>
      <c r="AV26" s="37">
        <v>-708.37</v>
      </c>
      <c r="AW26" s="37"/>
      <c r="AX26" s="37">
        <v>7833.06</v>
      </c>
      <c r="AY26" s="37">
        <v>8500</v>
      </c>
      <c r="AZ26" s="37">
        <v>-666.94</v>
      </c>
      <c r="BA26" s="45">
        <v>0.92149999999999999</v>
      </c>
    </row>
    <row r="27" spans="1:53" ht="15" x14ac:dyDescent="0.25">
      <c r="A27" s="43" t="s">
        <v>310</v>
      </c>
      <c r="B27" s="37"/>
      <c r="C27" s="37"/>
      <c r="D27" s="37"/>
      <c r="E27" s="37"/>
      <c r="F27" s="37"/>
      <c r="G27" s="37"/>
      <c r="H27" s="37"/>
      <c r="I27" s="37"/>
      <c r="J27" s="37">
        <v>100</v>
      </c>
      <c r="K27" s="37"/>
      <c r="L27" s="37">
        <v>100</v>
      </c>
      <c r="M27" s="37"/>
      <c r="N27" s="37">
        <v>200</v>
      </c>
      <c r="O27" s="37"/>
      <c r="P27" s="37">
        <v>200</v>
      </c>
      <c r="Q27" s="37"/>
      <c r="R27" s="37">
        <v>100</v>
      </c>
      <c r="S27" s="37"/>
      <c r="T27" s="37">
        <v>100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>
        <v>20</v>
      </c>
      <c r="AI27" s="37"/>
      <c r="AJ27" s="37">
        <v>20</v>
      </c>
      <c r="AK27" s="37"/>
      <c r="AL27" s="37">
        <v>60</v>
      </c>
      <c r="AM27" s="37"/>
      <c r="AN27" s="37">
        <v>60</v>
      </c>
      <c r="AO27" s="37"/>
      <c r="AP27" s="37"/>
      <c r="AQ27" s="37"/>
      <c r="AR27" s="37"/>
      <c r="AS27" s="37"/>
      <c r="AT27" s="37"/>
      <c r="AU27" s="37"/>
      <c r="AV27" s="37"/>
      <c r="AW27" s="37"/>
      <c r="AX27" s="37">
        <v>480</v>
      </c>
      <c r="AY27" s="37">
        <v>0</v>
      </c>
      <c r="AZ27" s="37">
        <v>480</v>
      </c>
      <c r="BA27" s="45">
        <v>0</v>
      </c>
    </row>
    <row r="28" spans="1:53" ht="15" x14ac:dyDescent="0.25">
      <c r="A28" s="43" t="s">
        <v>487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>
        <v>4811.93</v>
      </c>
      <c r="S28" s="37"/>
      <c r="T28" s="37">
        <v>4811.93</v>
      </c>
      <c r="U28" s="37"/>
      <c r="V28" s="37">
        <v>-4808.93</v>
      </c>
      <c r="W28" s="37"/>
      <c r="X28" s="37">
        <v>-4808.93</v>
      </c>
      <c r="Y28" s="37"/>
      <c r="Z28" s="37">
        <v>1.65</v>
      </c>
      <c r="AA28" s="37"/>
      <c r="AB28" s="37">
        <v>1.65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>
        <v>4.6500000000000004</v>
      </c>
      <c r="AY28" s="37">
        <v>0</v>
      </c>
      <c r="AZ28" s="37">
        <v>4.6500000000000004</v>
      </c>
      <c r="BA28" s="45">
        <v>0</v>
      </c>
    </row>
    <row r="29" spans="1:53" ht="15" x14ac:dyDescent="0.25">
      <c r="A29" s="43" t="s">
        <v>488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>
        <v>0</v>
      </c>
      <c r="AY29" s="37">
        <v>0</v>
      </c>
      <c r="AZ29" s="37">
        <v>0</v>
      </c>
      <c r="BA29" s="45">
        <v>0</v>
      </c>
    </row>
    <row r="30" spans="1:53" ht="15" x14ac:dyDescent="0.25">
      <c r="A30" s="43" t="s">
        <v>311</v>
      </c>
      <c r="B30" s="37">
        <v>3160.3</v>
      </c>
      <c r="C30" s="37">
        <v>708.33</v>
      </c>
      <c r="D30" s="37">
        <v>2451.9699999999998</v>
      </c>
      <c r="E30" s="37">
        <v>4.4615999999999998</v>
      </c>
      <c r="F30" s="37">
        <v>245</v>
      </c>
      <c r="G30" s="37">
        <v>708.33</v>
      </c>
      <c r="H30" s="37">
        <v>-463.33</v>
      </c>
      <c r="I30" s="37">
        <v>0.34589999999999999</v>
      </c>
      <c r="J30" s="37">
        <v>1615</v>
      </c>
      <c r="K30" s="37">
        <v>708.33</v>
      </c>
      <c r="L30" s="37">
        <v>906.67</v>
      </c>
      <c r="M30" s="37">
        <v>2.2799999999999998</v>
      </c>
      <c r="N30" s="37">
        <v>555</v>
      </c>
      <c r="O30" s="37">
        <v>708.33</v>
      </c>
      <c r="P30" s="37">
        <v>-153.33000000000001</v>
      </c>
      <c r="Q30" s="37">
        <v>0.78349999999999997</v>
      </c>
      <c r="R30" s="37">
        <v>1625</v>
      </c>
      <c r="S30" s="37">
        <v>708.33</v>
      </c>
      <c r="T30" s="37">
        <v>916.67</v>
      </c>
      <c r="U30" s="37">
        <v>2.2940999999999998</v>
      </c>
      <c r="V30" s="37">
        <v>1606.95</v>
      </c>
      <c r="W30" s="37">
        <v>708.33</v>
      </c>
      <c r="X30" s="37">
        <v>898.62</v>
      </c>
      <c r="Y30" s="37">
        <v>2.2686000000000002</v>
      </c>
      <c r="Z30" s="37">
        <v>555</v>
      </c>
      <c r="AA30" s="37">
        <v>708.33</v>
      </c>
      <c r="AB30" s="37">
        <v>-153.33000000000001</v>
      </c>
      <c r="AC30" s="37">
        <v>0.78349999999999997</v>
      </c>
      <c r="AD30" s="37">
        <v>785</v>
      </c>
      <c r="AE30" s="37">
        <v>708.33</v>
      </c>
      <c r="AF30" s="37">
        <v>76.67</v>
      </c>
      <c r="AG30" s="37">
        <v>1.1082000000000001</v>
      </c>
      <c r="AH30" s="37">
        <v>1425</v>
      </c>
      <c r="AI30" s="37">
        <v>708.33</v>
      </c>
      <c r="AJ30" s="37">
        <v>716.67</v>
      </c>
      <c r="AK30" s="37">
        <v>2.0118</v>
      </c>
      <c r="AL30" s="37">
        <v>725</v>
      </c>
      <c r="AM30" s="37">
        <v>708.33</v>
      </c>
      <c r="AN30" s="37">
        <v>16.670000000000002</v>
      </c>
      <c r="AO30" s="37">
        <v>1.0235000000000001</v>
      </c>
      <c r="AP30" s="37">
        <v>25</v>
      </c>
      <c r="AQ30" s="37">
        <v>708.33</v>
      </c>
      <c r="AR30" s="37">
        <v>-683.33</v>
      </c>
      <c r="AS30" s="37">
        <v>3.5299999999999998E-2</v>
      </c>
      <c r="AT30" s="37"/>
      <c r="AU30" s="37">
        <v>708.37</v>
      </c>
      <c r="AV30" s="37">
        <v>-708.37</v>
      </c>
      <c r="AW30" s="37"/>
      <c r="AX30" s="37">
        <v>12322.25</v>
      </c>
      <c r="AY30" s="37">
        <v>8500</v>
      </c>
      <c r="AZ30" s="37">
        <v>3822.25</v>
      </c>
      <c r="BA30" s="45">
        <v>1.4497</v>
      </c>
    </row>
    <row r="31" spans="1:53" ht="15" x14ac:dyDescent="0.25">
      <c r="A31" s="43" t="s">
        <v>312</v>
      </c>
      <c r="B31" s="37">
        <v>537.88</v>
      </c>
      <c r="C31" s="37">
        <v>1166.67</v>
      </c>
      <c r="D31" s="37">
        <v>-628.79</v>
      </c>
      <c r="E31" s="37">
        <v>0.46100000000000002</v>
      </c>
      <c r="F31" s="37">
        <v>-32.42</v>
      </c>
      <c r="G31" s="37">
        <v>1166.67</v>
      </c>
      <c r="H31" s="37">
        <v>-1199.0899999999999</v>
      </c>
      <c r="I31" s="37">
        <v>-2.7799999999999998E-2</v>
      </c>
      <c r="J31" s="37">
        <v>1552.3</v>
      </c>
      <c r="K31" s="37">
        <v>1166.67</v>
      </c>
      <c r="L31" s="37">
        <v>385.63</v>
      </c>
      <c r="M31" s="37">
        <v>1.3305</v>
      </c>
      <c r="N31" s="37">
        <v>566.89</v>
      </c>
      <c r="O31" s="37">
        <v>1166.67</v>
      </c>
      <c r="P31" s="37">
        <v>-599.78</v>
      </c>
      <c r="Q31" s="37">
        <v>0.4859</v>
      </c>
      <c r="R31" s="37">
        <v>1060.7</v>
      </c>
      <c r="S31" s="37">
        <v>1166.67</v>
      </c>
      <c r="T31" s="37">
        <v>-105.97</v>
      </c>
      <c r="U31" s="37">
        <v>0.90920000000000001</v>
      </c>
      <c r="V31" s="37">
        <v>1161.3399999999999</v>
      </c>
      <c r="W31" s="37">
        <v>1166.67</v>
      </c>
      <c r="X31" s="37">
        <v>-5.33</v>
      </c>
      <c r="Y31" s="37">
        <v>0.99539999999999995</v>
      </c>
      <c r="Z31" s="37">
        <v>11.24</v>
      </c>
      <c r="AA31" s="37">
        <v>1166.67</v>
      </c>
      <c r="AB31" s="37">
        <v>-1155.43</v>
      </c>
      <c r="AC31" s="37">
        <v>9.5999999999999992E-3</v>
      </c>
      <c r="AD31" s="37">
        <v>270.18</v>
      </c>
      <c r="AE31" s="37">
        <v>1166.67</v>
      </c>
      <c r="AF31" s="37">
        <v>-896.49</v>
      </c>
      <c r="AG31" s="37">
        <v>0.2316</v>
      </c>
      <c r="AH31" s="37">
        <v>35.340000000000003</v>
      </c>
      <c r="AI31" s="37">
        <v>1166.67</v>
      </c>
      <c r="AJ31" s="37">
        <v>-1131.33</v>
      </c>
      <c r="AK31" s="37">
        <v>3.0300000000000001E-2</v>
      </c>
      <c r="AL31" s="37">
        <v>41.72</v>
      </c>
      <c r="AM31" s="37">
        <v>1166.67</v>
      </c>
      <c r="AN31" s="37">
        <v>-1124.95</v>
      </c>
      <c r="AO31" s="37">
        <v>3.5799999999999998E-2</v>
      </c>
      <c r="AP31" s="37">
        <v>15.34</v>
      </c>
      <c r="AQ31" s="37">
        <v>1166.67</v>
      </c>
      <c r="AR31" s="37">
        <v>-1151.33</v>
      </c>
      <c r="AS31" s="37">
        <v>1.3100000000000001E-2</v>
      </c>
      <c r="AT31" s="37"/>
      <c r="AU31" s="37">
        <v>1166.6300000000001</v>
      </c>
      <c r="AV31" s="37">
        <v>-1166.6300000000001</v>
      </c>
      <c r="AW31" s="37"/>
      <c r="AX31" s="37">
        <v>5220.51</v>
      </c>
      <c r="AY31" s="37">
        <v>14000</v>
      </c>
      <c r="AZ31" s="37">
        <v>-8779.49</v>
      </c>
      <c r="BA31" s="45">
        <v>0.37290000000000001</v>
      </c>
    </row>
    <row r="32" spans="1:53" ht="15" x14ac:dyDescent="0.25">
      <c r="A32" s="43" t="s">
        <v>313</v>
      </c>
      <c r="B32" s="37">
        <v>500</v>
      </c>
      <c r="C32" s="37">
        <v>166.67</v>
      </c>
      <c r="D32" s="37">
        <v>333.33</v>
      </c>
      <c r="E32" s="37">
        <v>2.9998999999999998</v>
      </c>
      <c r="F32" s="37">
        <v>100</v>
      </c>
      <c r="G32" s="37">
        <v>166.67</v>
      </c>
      <c r="H32" s="37">
        <v>-66.67</v>
      </c>
      <c r="I32" s="37">
        <v>0.6</v>
      </c>
      <c r="J32" s="37">
        <v>100</v>
      </c>
      <c r="K32" s="37">
        <v>166.67</v>
      </c>
      <c r="L32" s="37">
        <v>-66.67</v>
      </c>
      <c r="M32" s="37">
        <v>0.6</v>
      </c>
      <c r="N32" s="37"/>
      <c r="O32" s="37">
        <v>166.67</v>
      </c>
      <c r="P32" s="37">
        <v>-166.67</v>
      </c>
      <c r="Q32" s="37"/>
      <c r="R32" s="37"/>
      <c r="S32" s="37">
        <v>166.67</v>
      </c>
      <c r="T32" s="37">
        <v>-166.67</v>
      </c>
      <c r="U32" s="37"/>
      <c r="V32" s="37"/>
      <c r="W32" s="37">
        <v>166.67</v>
      </c>
      <c r="X32" s="37">
        <v>-166.67</v>
      </c>
      <c r="Y32" s="37"/>
      <c r="Z32" s="37">
        <v>200</v>
      </c>
      <c r="AA32" s="37">
        <v>166.67</v>
      </c>
      <c r="AB32" s="37">
        <v>33.33</v>
      </c>
      <c r="AC32" s="37">
        <v>1.2</v>
      </c>
      <c r="AD32" s="37">
        <v>300</v>
      </c>
      <c r="AE32" s="37">
        <v>166.67</v>
      </c>
      <c r="AF32" s="37">
        <v>133.33000000000001</v>
      </c>
      <c r="AG32" s="37">
        <v>1.8</v>
      </c>
      <c r="AH32" s="37">
        <v>200</v>
      </c>
      <c r="AI32" s="37">
        <v>166.67</v>
      </c>
      <c r="AJ32" s="37">
        <v>33.33</v>
      </c>
      <c r="AK32" s="37">
        <v>1.2</v>
      </c>
      <c r="AL32" s="37"/>
      <c r="AM32" s="37">
        <v>166.67</v>
      </c>
      <c r="AN32" s="37">
        <v>-166.67</v>
      </c>
      <c r="AO32" s="37"/>
      <c r="AP32" s="37"/>
      <c r="AQ32" s="37">
        <v>166.67</v>
      </c>
      <c r="AR32" s="37">
        <v>-166.67</v>
      </c>
      <c r="AS32" s="37"/>
      <c r="AT32" s="37"/>
      <c r="AU32" s="37">
        <v>166.63</v>
      </c>
      <c r="AV32" s="37">
        <v>-166.63</v>
      </c>
      <c r="AW32" s="37"/>
      <c r="AX32" s="37">
        <v>1400</v>
      </c>
      <c r="AY32" s="37">
        <v>2000</v>
      </c>
      <c r="AZ32" s="37">
        <v>-600</v>
      </c>
      <c r="BA32" s="45">
        <v>0.7</v>
      </c>
    </row>
    <row r="33" spans="1:53" ht="15" x14ac:dyDescent="0.25">
      <c r="A33" s="43" t="s">
        <v>314</v>
      </c>
      <c r="B33" s="37">
        <v>1330</v>
      </c>
      <c r="C33" s="37">
        <v>375</v>
      </c>
      <c r="D33" s="37">
        <v>955</v>
      </c>
      <c r="E33" s="37">
        <v>3.5467</v>
      </c>
      <c r="F33" s="37"/>
      <c r="G33" s="37">
        <v>375</v>
      </c>
      <c r="H33" s="37">
        <v>-375</v>
      </c>
      <c r="I33" s="37"/>
      <c r="J33" s="37">
        <v>1330</v>
      </c>
      <c r="K33" s="37">
        <v>375</v>
      </c>
      <c r="L33" s="37">
        <v>955</v>
      </c>
      <c r="M33" s="37">
        <v>3.5467</v>
      </c>
      <c r="N33" s="37">
        <v>1750</v>
      </c>
      <c r="O33" s="37">
        <v>375</v>
      </c>
      <c r="P33" s="37">
        <v>1375</v>
      </c>
      <c r="Q33" s="37">
        <v>4.6666999999999996</v>
      </c>
      <c r="R33" s="37">
        <v>1020</v>
      </c>
      <c r="S33" s="37">
        <v>375</v>
      </c>
      <c r="T33" s="37">
        <v>645</v>
      </c>
      <c r="U33" s="37">
        <v>2.72</v>
      </c>
      <c r="V33" s="37">
        <v>820</v>
      </c>
      <c r="W33" s="37">
        <v>375</v>
      </c>
      <c r="X33" s="37">
        <v>445</v>
      </c>
      <c r="Y33" s="37">
        <v>2.1867000000000001</v>
      </c>
      <c r="Z33" s="37">
        <v>620</v>
      </c>
      <c r="AA33" s="37">
        <v>375</v>
      </c>
      <c r="AB33" s="37">
        <v>245</v>
      </c>
      <c r="AC33" s="37">
        <v>1.6533</v>
      </c>
      <c r="AD33" s="37"/>
      <c r="AE33" s="37">
        <v>375</v>
      </c>
      <c r="AF33" s="37">
        <v>-375</v>
      </c>
      <c r="AG33" s="37"/>
      <c r="AH33" s="37">
        <v>2460</v>
      </c>
      <c r="AI33" s="37">
        <v>375</v>
      </c>
      <c r="AJ33" s="37">
        <v>2085</v>
      </c>
      <c r="AK33" s="37">
        <v>6.56</v>
      </c>
      <c r="AL33" s="37">
        <v>510</v>
      </c>
      <c r="AM33" s="37">
        <v>375</v>
      </c>
      <c r="AN33" s="37">
        <v>135</v>
      </c>
      <c r="AO33" s="37">
        <v>1.36</v>
      </c>
      <c r="AP33" s="37"/>
      <c r="AQ33" s="37">
        <v>375</v>
      </c>
      <c r="AR33" s="37">
        <v>-375</v>
      </c>
      <c r="AS33" s="37"/>
      <c r="AT33" s="37"/>
      <c r="AU33" s="37">
        <v>375</v>
      </c>
      <c r="AV33" s="37">
        <v>-375</v>
      </c>
      <c r="AW33" s="37"/>
      <c r="AX33" s="37">
        <v>9840</v>
      </c>
      <c r="AY33" s="37">
        <v>4500</v>
      </c>
      <c r="AZ33" s="37">
        <v>5340</v>
      </c>
      <c r="BA33" s="45">
        <v>2.1867000000000001</v>
      </c>
    </row>
    <row r="34" spans="1:53" ht="15" x14ac:dyDescent="0.25">
      <c r="A34" s="43" t="s">
        <v>489</v>
      </c>
      <c r="B34" s="37"/>
      <c r="C34" s="37">
        <v>583.33000000000004</v>
      </c>
      <c r="D34" s="37">
        <v>-583.33000000000004</v>
      </c>
      <c r="E34" s="37"/>
      <c r="F34" s="37"/>
      <c r="G34" s="37">
        <v>583.33000000000004</v>
      </c>
      <c r="H34" s="37">
        <v>-583.33000000000004</v>
      </c>
      <c r="I34" s="37"/>
      <c r="J34" s="37">
        <v>444</v>
      </c>
      <c r="K34" s="37">
        <v>583.33000000000004</v>
      </c>
      <c r="L34" s="37">
        <v>-139.33000000000001</v>
      </c>
      <c r="M34" s="37">
        <v>0.7611</v>
      </c>
      <c r="N34" s="37"/>
      <c r="O34" s="37">
        <v>583.33000000000004</v>
      </c>
      <c r="P34" s="37">
        <v>-583.33000000000004</v>
      </c>
      <c r="Q34" s="37"/>
      <c r="R34" s="37">
        <v>390.3</v>
      </c>
      <c r="S34" s="37">
        <v>583.33000000000004</v>
      </c>
      <c r="T34" s="37">
        <v>-193.03</v>
      </c>
      <c r="U34" s="37">
        <v>0.66910000000000003</v>
      </c>
      <c r="V34" s="37">
        <v>615.20000000000005</v>
      </c>
      <c r="W34" s="37">
        <v>583.33000000000004</v>
      </c>
      <c r="X34" s="37">
        <v>31.87</v>
      </c>
      <c r="Y34" s="37">
        <v>1.0546</v>
      </c>
      <c r="Z34" s="37"/>
      <c r="AA34" s="37">
        <v>583.33000000000004</v>
      </c>
      <c r="AB34" s="37">
        <v>-583.33000000000004</v>
      </c>
      <c r="AC34" s="37"/>
      <c r="AD34" s="37">
        <v>260</v>
      </c>
      <c r="AE34" s="37">
        <v>583.33000000000004</v>
      </c>
      <c r="AF34" s="37">
        <v>-323.33</v>
      </c>
      <c r="AG34" s="37">
        <v>0.44569999999999999</v>
      </c>
      <c r="AH34" s="37">
        <v>1207.2</v>
      </c>
      <c r="AI34" s="37">
        <v>583.33000000000004</v>
      </c>
      <c r="AJ34" s="37">
        <v>623.87</v>
      </c>
      <c r="AK34" s="37">
        <v>2.0695000000000001</v>
      </c>
      <c r="AL34" s="37"/>
      <c r="AM34" s="37">
        <v>583.33000000000004</v>
      </c>
      <c r="AN34" s="37">
        <v>-583.33000000000004</v>
      </c>
      <c r="AO34" s="37"/>
      <c r="AP34" s="37"/>
      <c r="AQ34" s="37">
        <v>583.33000000000004</v>
      </c>
      <c r="AR34" s="37">
        <v>-583.33000000000004</v>
      </c>
      <c r="AS34" s="37"/>
      <c r="AT34" s="37"/>
      <c r="AU34" s="37">
        <v>583.37</v>
      </c>
      <c r="AV34" s="37">
        <v>-583.37</v>
      </c>
      <c r="AW34" s="37"/>
      <c r="AX34" s="37">
        <v>2916.7</v>
      </c>
      <c r="AY34" s="37">
        <v>7000</v>
      </c>
      <c r="AZ34" s="37">
        <v>-4083.3</v>
      </c>
      <c r="BA34" s="45">
        <v>0.41670000000000001</v>
      </c>
    </row>
    <row r="35" spans="1:53" ht="15" x14ac:dyDescent="0.25">
      <c r="A35" s="43" t="s">
        <v>684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28718.880000000001</v>
      </c>
      <c r="W35" s="37"/>
      <c r="X35" s="37">
        <v>28718.880000000001</v>
      </c>
      <c r="Y35" s="37"/>
      <c r="Z35" s="37"/>
      <c r="AA35" s="37"/>
      <c r="AB35" s="37"/>
      <c r="AC35" s="37"/>
      <c r="AD35" s="37">
        <v>7386.32</v>
      </c>
      <c r="AE35" s="37"/>
      <c r="AF35" s="37">
        <v>7386.32</v>
      </c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>
        <v>36105.199999999997</v>
      </c>
      <c r="AY35" s="37">
        <v>0</v>
      </c>
      <c r="AZ35" s="37">
        <v>36105.199999999997</v>
      </c>
      <c r="BA35" s="45">
        <v>0</v>
      </c>
    </row>
    <row r="36" spans="1:53" ht="15" x14ac:dyDescent="0.25">
      <c r="A36" s="43" t="s">
        <v>315</v>
      </c>
      <c r="B36" s="37">
        <v>1600.58</v>
      </c>
      <c r="C36" s="37">
        <v>1416.67</v>
      </c>
      <c r="D36" s="37">
        <v>183.91</v>
      </c>
      <c r="E36" s="37">
        <v>1.1297999999999999</v>
      </c>
      <c r="F36" s="37">
        <v>1419.95</v>
      </c>
      <c r="G36" s="37">
        <v>1416.67</v>
      </c>
      <c r="H36" s="37">
        <v>3.28</v>
      </c>
      <c r="I36" s="37">
        <v>1.0023</v>
      </c>
      <c r="J36" s="37">
        <v>1320.83</v>
      </c>
      <c r="K36" s="37">
        <v>1416.67</v>
      </c>
      <c r="L36" s="37">
        <v>-95.84</v>
      </c>
      <c r="M36" s="37">
        <v>0.93230000000000002</v>
      </c>
      <c r="N36" s="37">
        <v>1432.78</v>
      </c>
      <c r="O36" s="37">
        <v>1416.67</v>
      </c>
      <c r="P36" s="37">
        <v>16.11</v>
      </c>
      <c r="Q36" s="37">
        <v>1.0114000000000001</v>
      </c>
      <c r="R36" s="37">
        <v>2200.02</v>
      </c>
      <c r="S36" s="37">
        <v>1416.67</v>
      </c>
      <c r="T36" s="37">
        <v>783.35</v>
      </c>
      <c r="U36" s="37">
        <v>1.5529999999999999</v>
      </c>
      <c r="V36" s="37">
        <v>2707.91</v>
      </c>
      <c r="W36" s="37">
        <v>1416.67</v>
      </c>
      <c r="X36" s="37">
        <v>1291.24</v>
      </c>
      <c r="Y36" s="37">
        <v>1.9115</v>
      </c>
      <c r="Z36" s="37">
        <v>2236.2600000000002</v>
      </c>
      <c r="AA36" s="37">
        <v>1416.67</v>
      </c>
      <c r="AB36" s="37">
        <v>819.59</v>
      </c>
      <c r="AC36" s="37">
        <v>1.5785</v>
      </c>
      <c r="AD36" s="37">
        <v>2311.87</v>
      </c>
      <c r="AE36" s="37">
        <v>1416.67</v>
      </c>
      <c r="AF36" s="37">
        <v>895.2</v>
      </c>
      <c r="AG36" s="37">
        <v>1.6318999999999999</v>
      </c>
      <c r="AH36" s="37">
        <v>2084.86</v>
      </c>
      <c r="AI36" s="37">
        <v>1416.67</v>
      </c>
      <c r="AJ36" s="37">
        <v>668.19</v>
      </c>
      <c r="AK36" s="37">
        <v>1.4717</v>
      </c>
      <c r="AL36" s="37">
        <v>2122.9699999999998</v>
      </c>
      <c r="AM36" s="37">
        <v>1416.67</v>
      </c>
      <c r="AN36" s="37">
        <v>706.3</v>
      </c>
      <c r="AO36" s="37">
        <v>1.4985999999999999</v>
      </c>
      <c r="AP36" s="37"/>
      <c r="AQ36" s="37">
        <v>1416.67</v>
      </c>
      <c r="AR36" s="37">
        <v>-1416.67</v>
      </c>
      <c r="AS36" s="37"/>
      <c r="AT36" s="37"/>
      <c r="AU36" s="37">
        <v>1416.63</v>
      </c>
      <c r="AV36" s="37">
        <v>-1416.63</v>
      </c>
      <c r="AW36" s="37"/>
      <c r="AX36" s="37">
        <v>19438.03</v>
      </c>
      <c r="AY36" s="37">
        <v>17000</v>
      </c>
      <c r="AZ36" s="37">
        <v>2438.0300000000002</v>
      </c>
      <c r="BA36" s="45">
        <v>1.1434</v>
      </c>
    </row>
    <row r="37" spans="1:53" ht="15" x14ac:dyDescent="0.25">
      <c r="A37" s="43" t="s">
        <v>490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>
        <v>0</v>
      </c>
      <c r="AY37" s="37">
        <v>0</v>
      </c>
      <c r="AZ37" s="37">
        <v>0</v>
      </c>
      <c r="BA37" s="45">
        <v>0</v>
      </c>
    </row>
    <row r="38" spans="1:53" ht="15" x14ac:dyDescent="0.25">
      <c r="A38" s="43" t="s">
        <v>491</v>
      </c>
      <c r="B38" s="37">
        <v>1600.58</v>
      </c>
      <c r="C38" s="37">
        <v>1416.67</v>
      </c>
      <c r="D38" s="37">
        <v>183.91</v>
      </c>
      <c r="E38" s="37">
        <v>1.1297999999999999</v>
      </c>
      <c r="F38" s="37">
        <v>1419.95</v>
      </c>
      <c r="G38" s="37">
        <v>1416.67</v>
      </c>
      <c r="H38" s="37">
        <v>3.28</v>
      </c>
      <c r="I38" s="37">
        <v>1.0023</v>
      </c>
      <c r="J38" s="37">
        <v>1320.83</v>
      </c>
      <c r="K38" s="37">
        <v>1416.67</v>
      </c>
      <c r="L38" s="37">
        <v>-95.84</v>
      </c>
      <c r="M38" s="37">
        <v>0.93230000000000002</v>
      </c>
      <c r="N38" s="37">
        <v>1432.78</v>
      </c>
      <c r="O38" s="37">
        <v>1416.67</v>
      </c>
      <c r="P38" s="37">
        <v>16.11</v>
      </c>
      <c r="Q38" s="37">
        <v>1.0114000000000001</v>
      </c>
      <c r="R38" s="37">
        <v>2200.02</v>
      </c>
      <c r="S38" s="37">
        <v>1416.67</v>
      </c>
      <c r="T38" s="37">
        <v>783.35</v>
      </c>
      <c r="U38" s="37">
        <v>1.5529999999999999</v>
      </c>
      <c r="V38" s="37">
        <v>2707.91</v>
      </c>
      <c r="W38" s="37">
        <v>1416.67</v>
      </c>
      <c r="X38" s="37">
        <v>1291.24</v>
      </c>
      <c r="Y38" s="37">
        <v>1.9115</v>
      </c>
      <c r="Z38" s="37">
        <v>2236.2600000000002</v>
      </c>
      <c r="AA38" s="37">
        <v>1416.67</v>
      </c>
      <c r="AB38" s="37">
        <v>819.59</v>
      </c>
      <c r="AC38" s="37">
        <v>1.5785</v>
      </c>
      <c r="AD38" s="37">
        <v>2311.87</v>
      </c>
      <c r="AE38" s="37">
        <v>1416.67</v>
      </c>
      <c r="AF38" s="37">
        <v>895.2</v>
      </c>
      <c r="AG38" s="37">
        <v>1.6318999999999999</v>
      </c>
      <c r="AH38" s="37">
        <v>2084.86</v>
      </c>
      <c r="AI38" s="37">
        <v>1416.67</v>
      </c>
      <c r="AJ38" s="37">
        <v>668.19</v>
      </c>
      <c r="AK38" s="37">
        <v>1.4717</v>
      </c>
      <c r="AL38" s="37">
        <v>2122.9699999999998</v>
      </c>
      <c r="AM38" s="37">
        <v>1416.67</v>
      </c>
      <c r="AN38" s="37">
        <v>706.3</v>
      </c>
      <c r="AO38" s="37">
        <v>1.4985999999999999</v>
      </c>
      <c r="AP38" s="37">
        <v>0</v>
      </c>
      <c r="AQ38" s="37">
        <v>1416.67</v>
      </c>
      <c r="AR38" s="37">
        <v>-1416.67</v>
      </c>
      <c r="AS38" s="37">
        <v>0</v>
      </c>
      <c r="AT38" s="37">
        <v>0</v>
      </c>
      <c r="AU38" s="37">
        <v>1416.63</v>
      </c>
      <c r="AV38" s="37">
        <v>-1416.63</v>
      </c>
      <c r="AW38" s="37">
        <v>0</v>
      </c>
      <c r="AX38" s="37">
        <v>19438.03</v>
      </c>
      <c r="AY38" s="37">
        <v>17000</v>
      </c>
      <c r="AZ38" s="37">
        <v>2438.0300000000002</v>
      </c>
      <c r="BA38" s="45">
        <v>1.1434</v>
      </c>
    </row>
    <row r="39" spans="1:53" ht="15" x14ac:dyDescent="0.25">
      <c r="A39" s="43" t="s">
        <v>492</v>
      </c>
      <c r="B39" s="37"/>
      <c r="C39" s="37">
        <v>2833.33</v>
      </c>
      <c r="D39" s="37">
        <v>-2833.33</v>
      </c>
      <c r="E39" s="37"/>
      <c r="F39" s="37"/>
      <c r="G39" s="37">
        <v>2833.33</v>
      </c>
      <c r="H39" s="37">
        <v>-2833.33</v>
      </c>
      <c r="I39" s="37"/>
      <c r="J39" s="37"/>
      <c r="K39" s="37">
        <v>2833.33</v>
      </c>
      <c r="L39" s="37">
        <v>-2833.33</v>
      </c>
      <c r="M39" s="37"/>
      <c r="N39" s="37"/>
      <c r="O39" s="37">
        <v>2833.33</v>
      </c>
      <c r="P39" s="37">
        <v>-2833.33</v>
      </c>
      <c r="Q39" s="37"/>
      <c r="R39" s="37">
        <v>29868.63</v>
      </c>
      <c r="S39" s="37">
        <v>2833.33</v>
      </c>
      <c r="T39" s="37">
        <v>27035.3</v>
      </c>
      <c r="U39" s="37">
        <v>10.5419</v>
      </c>
      <c r="V39" s="37"/>
      <c r="W39" s="37">
        <v>2833.33</v>
      </c>
      <c r="X39" s="37">
        <v>-2833.33</v>
      </c>
      <c r="Y39" s="37"/>
      <c r="Z39" s="37"/>
      <c r="AA39" s="37">
        <v>2833.33</v>
      </c>
      <c r="AB39" s="37">
        <v>-2833.33</v>
      </c>
      <c r="AC39" s="37"/>
      <c r="AD39" s="37"/>
      <c r="AE39" s="37">
        <v>2833.33</v>
      </c>
      <c r="AF39" s="37">
        <v>-2833.33</v>
      </c>
      <c r="AG39" s="37"/>
      <c r="AH39" s="37"/>
      <c r="AI39" s="37">
        <v>2833.33</v>
      </c>
      <c r="AJ39" s="37">
        <v>-2833.33</v>
      </c>
      <c r="AK39" s="37"/>
      <c r="AL39" s="37"/>
      <c r="AM39" s="37">
        <v>2833.33</v>
      </c>
      <c r="AN39" s="37">
        <v>-2833.33</v>
      </c>
      <c r="AO39" s="37"/>
      <c r="AP39" s="37"/>
      <c r="AQ39" s="37">
        <v>2833.33</v>
      </c>
      <c r="AR39" s="37">
        <v>-2833.33</v>
      </c>
      <c r="AS39" s="37"/>
      <c r="AT39" s="37"/>
      <c r="AU39" s="37">
        <v>2833.37</v>
      </c>
      <c r="AV39" s="37">
        <v>-2833.37</v>
      </c>
      <c r="AW39" s="37"/>
      <c r="AX39" s="37">
        <v>29868.63</v>
      </c>
      <c r="AY39" s="37">
        <v>34000</v>
      </c>
      <c r="AZ39" s="37">
        <v>-4131.37</v>
      </c>
      <c r="BA39" s="45">
        <v>0.87849999999999995</v>
      </c>
    </row>
    <row r="40" spans="1:53" ht="15" x14ac:dyDescent="0.25">
      <c r="A40" s="43" t="s">
        <v>316</v>
      </c>
      <c r="B40" s="37">
        <v>0</v>
      </c>
      <c r="C40" s="37">
        <v>1125</v>
      </c>
      <c r="D40" s="37">
        <v>-1125</v>
      </c>
      <c r="E40" s="37">
        <v>0</v>
      </c>
      <c r="F40" s="37"/>
      <c r="G40" s="37">
        <v>1125</v>
      </c>
      <c r="H40" s="37">
        <v>-1125</v>
      </c>
      <c r="I40" s="37"/>
      <c r="J40" s="37"/>
      <c r="K40" s="37">
        <v>1125</v>
      </c>
      <c r="L40" s="37">
        <v>-1125</v>
      </c>
      <c r="M40" s="37"/>
      <c r="N40" s="37"/>
      <c r="O40" s="37">
        <v>1125</v>
      </c>
      <c r="P40" s="37">
        <v>-1125</v>
      </c>
      <c r="Q40" s="37"/>
      <c r="R40" s="37">
        <v>3136.52</v>
      </c>
      <c r="S40" s="37">
        <v>1125</v>
      </c>
      <c r="T40" s="37">
        <v>2011.52</v>
      </c>
      <c r="U40" s="37">
        <v>2.7879999999999998</v>
      </c>
      <c r="V40" s="37"/>
      <c r="W40" s="37">
        <v>1125</v>
      </c>
      <c r="X40" s="37">
        <v>-1125</v>
      </c>
      <c r="Y40" s="37"/>
      <c r="Z40" s="37">
        <v>3234.09</v>
      </c>
      <c r="AA40" s="37">
        <v>1125</v>
      </c>
      <c r="AB40" s="37">
        <v>2109.09</v>
      </c>
      <c r="AC40" s="37">
        <v>2.8746999999999998</v>
      </c>
      <c r="AD40" s="37"/>
      <c r="AE40" s="37">
        <v>1125</v>
      </c>
      <c r="AF40" s="37">
        <v>-1125</v>
      </c>
      <c r="AG40" s="37"/>
      <c r="AH40" s="37"/>
      <c r="AI40" s="37">
        <v>1125</v>
      </c>
      <c r="AJ40" s="37">
        <v>-1125</v>
      </c>
      <c r="AK40" s="37"/>
      <c r="AL40" s="37">
        <v>3148.68</v>
      </c>
      <c r="AM40" s="37">
        <v>1125</v>
      </c>
      <c r="AN40" s="37">
        <v>2023.68</v>
      </c>
      <c r="AO40" s="37">
        <v>2.7988</v>
      </c>
      <c r="AP40" s="37"/>
      <c r="AQ40" s="37">
        <v>1125</v>
      </c>
      <c r="AR40" s="37">
        <v>-1125</v>
      </c>
      <c r="AS40" s="37"/>
      <c r="AT40" s="37"/>
      <c r="AU40" s="37">
        <v>1125</v>
      </c>
      <c r="AV40" s="37">
        <v>-1125</v>
      </c>
      <c r="AW40" s="37"/>
      <c r="AX40" s="37">
        <v>9519.2900000000009</v>
      </c>
      <c r="AY40" s="37">
        <v>13500</v>
      </c>
      <c r="AZ40" s="37">
        <v>-3980.71</v>
      </c>
      <c r="BA40" s="45">
        <v>0.70509999999999995</v>
      </c>
    </row>
    <row r="41" spans="1:53" ht="15" x14ac:dyDescent="0.25">
      <c r="A41" s="43" t="s">
        <v>681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v>843.81</v>
      </c>
      <c r="S41" s="37"/>
      <c r="T41" s="37">
        <v>843.81</v>
      </c>
      <c r="U41" s="37"/>
      <c r="V41" s="37"/>
      <c r="W41" s="37"/>
      <c r="X41" s="37"/>
      <c r="Y41" s="37"/>
      <c r="Z41" s="37"/>
      <c r="AA41" s="37"/>
      <c r="AB41" s="37"/>
      <c r="AC41" s="37"/>
      <c r="AD41" s="37">
        <v>1473.08</v>
      </c>
      <c r="AE41" s="37"/>
      <c r="AF41" s="37">
        <v>1473.08</v>
      </c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>
        <v>2316.89</v>
      </c>
      <c r="AY41" s="37">
        <v>0</v>
      </c>
      <c r="AZ41" s="37">
        <v>2316.89</v>
      </c>
      <c r="BA41" s="45">
        <v>0</v>
      </c>
    </row>
    <row r="42" spans="1:53" ht="15" x14ac:dyDescent="0.25">
      <c r="A42" s="43" t="s">
        <v>317</v>
      </c>
      <c r="B42" s="37">
        <v>5.31</v>
      </c>
      <c r="C42" s="37">
        <v>16.670000000000002</v>
      </c>
      <c r="D42" s="37">
        <v>-11.36</v>
      </c>
      <c r="E42" s="37">
        <v>0.31850000000000001</v>
      </c>
      <c r="F42" s="37">
        <v>69.819999999999993</v>
      </c>
      <c r="G42" s="37">
        <v>16.670000000000002</v>
      </c>
      <c r="H42" s="37">
        <v>53.15</v>
      </c>
      <c r="I42" s="37">
        <v>4.1883999999999997</v>
      </c>
      <c r="J42" s="37"/>
      <c r="K42" s="37">
        <v>16.670000000000002</v>
      </c>
      <c r="L42" s="37">
        <v>-16.670000000000002</v>
      </c>
      <c r="M42" s="37"/>
      <c r="N42" s="37"/>
      <c r="O42" s="37">
        <v>16.670000000000002</v>
      </c>
      <c r="P42" s="37">
        <v>-16.670000000000002</v>
      </c>
      <c r="Q42" s="37"/>
      <c r="R42" s="37">
        <v>62.46</v>
      </c>
      <c r="S42" s="37">
        <v>16.670000000000002</v>
      </c>
      <c r="T42" s="37">
        <v>45.79</v>
      </c>
      <c r="U42" s="37">
        <v>3.7469000000000001</v>
      </c>
      <c r="V42" s="37"/>
      <c r="W42" s="37">
        <v>16.670000000000002</v>
      </c>
      <c r="X42" s="37">
        <v>-16.670000000000002</v>
      </c>
      <c r="Y42" s="37"/>
      <c r="Z42" s="37"/>
      <c r="AA42" s="37">
        <v>16.670000000000002</v>
      </c>
      <c r="AB42" s="37">
        <v>-16.670000000000002</v>
      </c>
      <c r="AC42" s="37"/>
      <c r="AD42" s="37">
        <v>55.1</v>
      </c>
      <c r="AE42" s="37">
        <v>16.670000000000002</v>
      </c>
      <c r="AF42" s="37">
        <v>38.43</v>
      </c>
      <c r="AG42" s="37">
        <v>3.3052999999999999</v>
      </c>
      <c r="AH42" s="37"/>
      <c r="AI42" s="37">
        <v>16.670000000000002</v>
      </c>
      <c r="AJ42" s="37">
        <v>-16.670000000000002</v>
      </c>
      <c r="AK42" s="37"/>
      <c r="AL42" s="37"/>
      <c r="AM42" s="37">
        <v>16.670000000000002</v>
      </c>
      <c r="AN42" s="37">
        <v>-16.670000000000002</v>
      </c>
      <c r="AO42" s="37"/>
      <c r="AP42" s="37"/>
      <c r="AQ42" s="37">
        <v>16.670000000000002</v>
      </c>
      <c r="AR42" s="37">
        <v>-16.670000000000002</v>
      </c>
      <c r="AS42" s="37"/>
      <c r="AT42" s="37"/>
      <c r="AU42" s="37">
        <v>16.63</v>
      </c>
      <c r="AV42" s="37">
        <v>-16.63</v>
      </c>
      <c r="AW42" s="37"/>
      <c r="AX42" s="37">
        <v>192.69</v>
      </c>
      <c r="AY42" s="37">
        <v>200</v>
      </c>
      <c r="AZ42" s="37">
        <v>-7.31</v>
      </c>
      <c r="BA42" s="45">
        <v>0.96350000000000002</v>
      </c>
    </row>
    <row r="43" spans="1:53" ht="15" x14ac:dyDescent="0.25">
      <c r="A43" s="43" t="s">
        <v>318</v>
      </c>
      <c r="B43" s="37">
        <v>6927.15</v>
      </c>
      <c r="C43" s="37">
        <v>7083.33</v>
      </c>
      <c r="D43" s="37">
        <v>-156.18</v>
      </c>
      <c r="E43" s="37">
        <v>0.97799999999999998</v>
      </c>
      <c r="F43" s="37">
        <v>7288.19</v>
      </c>
      <c r="G43" s="37">
        <v>7083.33</v>
      </c>
      <c r="H43" s="37">
        <v>204.86</v>
      </c>
      <c r="I43" s="37">
        <v>1.0288999999999999</v>
      </c>
      <c r="J43" s="37">
        <v>10605.47</v>
      </c>
      <c r="K43" s="37">
        <v>7083.33</v>
      </c>
      <c r="L43" s="37">
        <v>3522.14</v>
      </c>
      <c r="M43" s="37">
        <v>1.4972000000000001</v>
      </c>
      <c r="N43" s="37">
        <v>7683.56</v>
      </c>
      <c r="O43" s="37">
        <v>7083.33</v>
      </c>
      <c r="P43" s="37">
        <v>600.23</v>
      </c>
      <c r="Q43" s="37">
        <v>1.0847</v>
      </c>
      <c r="R43" s="37">
        <v>9357.43</v>
      </c>
      <c r="S43" s="37">
        <v>7083.33</v>
      </c>
      <c r="T43" s="37">
        <v>2274.1</v>
      </c>
      <c r="U43" s="37">
        <v>1.321</v>
      </c>
      <c r="V43" s="37">
        <v>6188.48</v>
      </c>
      <c r="W43" s="37">
        <v>7083.33</v>
      </c>
      <c r="X43" s="37">
        <v>-894.85</v>
      </c>
      <c r="Y43" s="37">
        <v>0.87370000000000003</v>
      </c>
      <c r="Z43" s="37">
        <v>6881.2</v>
      </c>
      <c r="AA43" s="37">
        <v>7083.33</v>
      </c>
      <c r="AB43" s="37">
        <v>-202.13</v>
      </c>
      <c r="AC43" s="37">
        <v>0.97150000000000003</v>
      </c>
      <c r="AD43" s="37">
        <v>8497.8799999999992</v>
      </c>
      <c r="AE43" s="37">
        <v>7083.33</v>
      </c>
      <c r="AF43" s="37">
        <v>1414.55</v>
      </c>
      <c r="AG43" s="37">
        <v>1.1997</v>
      </c>
      <c r="AH43" s="37">
        <v>7266.91</v>
      </c>
      <c r="AI43" s="37">
        <v>7083.33</v>
      </c>
      <c r="AJ43" s="37">
        <v>183.58</v>
      </c>
      <c r="AK43" s="37">
        <v>1.0259</v>
      </c>
      <c r="AL43" s="37">
        <v>7181.93</v>
      </c>
      <c r="AM43" s="37">
        <v>7083.33</v>
      </c>
      <c r="AN43" s="37">
        <v>98.6</v>
      </c>
      <c r="AO43" s="37">
        <v>1.0139</v>
      </c>
      <c r="AP43" s="37">
        <v>7992.81</v>
      </c>
      <c r="AQ43" s="37">
        <v>7083.33</v>
      </c>
      <c r="AR43" s="37">
        <v>909.48</v>
      </c>
      <c r="AS43" s="37">
        <v>1.1284000000000001</v>
      </c>
      <c r="AT43" s="37"/>
      <c r="AU43" s="37">
        <v>7083.37</v>
      </c>
      <c r="AV43" s="37">
        <v>-7083.37</v>
      </c>
      <c r="AW43" s="37"/>
      <c r="AX43" s="37">
        <v>85871.01</v>
      </c>
      <c r="AY43" s="37">
        <v>85000</v>
      </c>
      <c r="AZ43" s="37">
        <v>871.01</v>
      </c>
      <c r="BA43" s="45">
        <v>1.0102</v>
      </c>
    </row>
    <row r="44" spans="1:53" ht="15" x14ac:dyDescent="0.25">
      <c r="A44" s="43" t="s">
        <v>493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>
        <v>0</v>
      </c>
      <c r="AY44" s="37">
        <v>0</v>
      </c>
      <c r="AZ44" s="37">
        <v>0</v>
      </c>
      <c r="BA44" s="45">
        <v>0</v>
      </c>
    </row>
    <row r="45" spans="1:53" ht="15" x14ac:dyDescent="0.25">
      <c r="A45" s="43" t="s">
        <v>494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>
        <v>4035.92</v>
      </c>
      <c r="S45" s="37"/>
      <c r="T45" s="37">
        <v>4035.92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>
        <v>4035.92</v>
      </c>
      <c r="AY45" s="37">
        <v>0</v>
      </c>
      <c r="AZ45" s="37">
        <v>4035.92</v>
      </c>
      <c r="BA45" s="45">
        <v>0</v>
      </c>
    </row>
    <row r="46" spans="1:53" ht="15" x14ac:dyDescent="0.25">
      <c r="A46" s="43" t="s">
        <v>495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>
        <v>0</v>
      </c>
      <c r="AY46" s="37">
        <v>0</v>
      </c>
      <c r="AZ46" s="37">
        <v>0</v>
      </c>
      <c r="BA46" s="45">
        <v>0</v>
      </c>
    </row>
    <row r="47" spans="1:53" ht="15" x14ac:dyDescent="0.25">
      <c r="A47" s="43" t="s">
        <v>496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>
        <v>0</v>
      </c>
      <c r="AY47" s="37">
        <v>0</v>
      </c>
      <c r="AZ47" s="37">
        <v>0</v>
      </c>
      <c r="BA47" s="45">
        <v>0</v>
      </c>
    </row>
    <row r="48" spans="1:53" ht="15" x14ac:dyDescent="0.25">
      <c r="A48" s="43" t="s">
        <v>497</v>
      </c>
      <c r="B48" s="37"/>
      <c r="C48" s="37">
        <v>125</v>
      </c>
      <c r="D48" s="37">
        <v>-125</v>
      </c>
      <c r="E48" s="37"/>
      <c r="F48" s="37"/>
      <c r="G48" s="37">
        <v>125</v>
      </c>
      <c r="H48" s="37">
        <v>-125</v>
      </c>
      <c r="I48" s="37"/>
      <c r="J48" s="37"/>
      <c r="K48" s="37">
        <v>125</v>
      </c>
      <c r="L48" s="37">
        <v>-125</v>
      </c>
      <c r="M48" s="37"/>
      <c r="N48" s="37">
        <v>300</v>
      </c>
      <c r="O48" s="37">
        <v>125</v>
      </c>
      <c r="P48" s="37">
        <v>175</v>
      </c>
      <c r="Q48" s="37">
        <v>2.4</v>
      </c>
      <c r="R48" s="37">
        <v>220</v>
      </c>
      <c r="S48" s="37">
        <v>125</v>
      </c>
      <c r="T48" s="37">
        <v>95</v>
      </c>
      <c r="U48" s="37">
        <v>1.76</v>
      </c>
      <c r="V48" s="37">
        <v>200</v>
      </c>
      <c r="W48" s="37">
        <v>125</v>
      </c>
      <c r="X48" s="37">
        <v>75</v>
      </c>
      <c r="Y48" s="37">
        <v>1.6</v>
      </c>
      <c r="Z48" s="37">
        <v>200</v>
      </c>
      <c r="AA48" s="37">
        <v>125</v>
      </c>
      <c r="AB48" s="37">
        <v>75</v>
      </c>
      <c r="AC48" s="37">
        <v>1.6</v>
      </c>
      <c r="AD48" s="37">
        <v>600</v>
      </c>
      <c r="AE48" s="37">
        <v>125</v>
      </c>
      <c r="AF48" s="37">
        <v>475</v>
      </c>
      <c r="AG48" s="37">
        <v>4.8</v>
      </c>
      <c r="AH48" s="37">
        <v>29.8</v>
      </c>
      <c r="AI48" s="37">
        <v>125</v>
      </c>
      <c r="AJ48" s="37">
        <v>-95.2</v>
      </c>
      <c r="AK48" s="37">
        <v>0.2384</v>
      </c>
      <c r="AL48" s="37">
        <v>100</v>
      </c>
      <c r="AM48" s="37">
        <v>125</v>
      </c>
      <c r="AN48" s="37">
        <v>-25</v>
      </c>
      <c r="AO48" s="37">
        <v>0.8</v>
      </c>
      <c r="AP48" s="37"/>
      <c r="AQ48" s="37">
        <v>125</v>
      </c>
      <c r="AR48" s="37">
        <v>-125</v>
      </c>
      <c r="AS48" s="37"/>
      <c r="AT48" s="37"/>
      <c r="AU48" s="37">
        <v>125</v>
      </c>
      <c r="AV48" s="37">
        <v>-125</v>
      </c>
      <c r="AW48" s="37"/>
      <c r="AX48" s="37">
        <v>1649.8</v>
      </c>
      <c r="AY48" s="37">
        <v>1500</v>
      </c>
      <c r="AZ48" s="37">
        <v>149.80000000000001</v>
      </c>
      <c r="BA48" s="45">
        <v>1.0999000000000001</v>
      </c>
    </row>
    <row r="49" spans="1:53" ht="15" x14ac:dyDescent="0.25">
      <c r="A49" s="43" t="s">
        <v>498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>
        <v>15</v>
      </c>
      <c r="O49" s="37"/>
      <c r="P49" s="37">
        <v>15</v>
      </c>
      <c r="Q49" s="37"/>
      <c r="R49" s="37">
        <v>47.64</v>
      </c>
      <c r="S49" s="37"/>
      <c r="T49" s="37">
        <v>47.64</v>
      </c>
      <c r="U49" s="37"/>
      <c r="V49" s="37">
        <v>92.87</v>
      </c>
      <c r="W49" s="37"/>
      <c r="X49" s="37">
        <v>92.87</v>
      </c>
      <c r="Y49" s="37"/>
      <c r="Z49" s="37">
        <v>60.7</v>
      </c>
      <c r="AA49" s="37"/>
      <c r="AB49" s="37">
        <v>60.7</v>
      </c>
      <c r="AC49" s="37"/>
      <c r="AD49" s="37">
        <v>130.44</v>
      </c>
      <c r="AE49" s="37"/>
      <c r="AF49" s="37">
        <v>130.44</v>
      </c>
      <c r="AG49" s="37"/>
      <c r="AH49" s="37">
        <v>86.23</v>
      </c>
      <c r="AI49" s="37"/>
      <c r="AJ49" s="37">
        <v>86.23</v>
      </c>
      <c r="AK49" s="37"/>
      <c r="AL49" s="37">
        <v>114.74</v>
      </c>
      <c r="AM49" s="37"/>
      <c r="AN49" s="37">
        <v>114.74</v>
      </c>
      <c r="AO49" s="37"/>
      <c r="AP49" s="37">
        <v>21.05</v>
      </c>
      <c r="AQ49" s="37"/>
      <c r="AR49" s="37">
        <v>21.05</v>
      </c>
      <c r="AS49" s="37"/>
      <c r="AT49" s="37"/>
      <c r="AU49" s="37"/>
      <c r="AV49" s="37"/>
      <c r="AW49" s="37"/>
      <c r="AX49" s="37">
        <v>568.66999999999996</v>
      </c>
      <c r="AY49" s="37">
        <v>0</v>
      </c>
      <c r="AZ49" s="37">
        <v>568.66999999999996</v>
      </c>
      <c r="BA49" s="45">
        <v>0</v>
      </c>
    </row>
    <row r="50" spans="1:53" ht="15" x14ac:dyDescent="0.25">
      <c r="A50" s="43" t="s">
        <v>499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>
        <v>20</v>
      </c>
      <c r="O50" s="37"/>
      <c r="P50" s="37">
        <v>20</v>
      </c>
      <c r="Q50" s="37"/>
      <c r="R50" s="37">
        <v>40</v>
      </c>
      <c r="S50" s="37"/>
      <c r="T50" s="37">
        <v>40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>
        <v>60</v>
      </c>
      <c r="AY50" s="37">
        <v>0</v>
      </c>
      <c r="AZ50" s="37">
        <v>60</v>
      </c>
      <c r="BA50" s="45">
        <v>0</v>
      </c>
    </row>
    <row r="51" spans="1:53" ht="15" x14ac:dyDescent="0.25">
      <c r="A51" s="43" t="s">
        <v>500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>
        <v>0</v>
      </c>
      <c r="AY51" s="37">
        <v>0</v>
      </c>
      <c r="AZ51" s="37">
        <v>0</v>
      </c>
      <c r="BA51" s="45">
        <v>0</v>
      </c>
    </row>
    <row r="52" spans="1:53" ht="15" x14ac:dyDescent="0.25">
      <c r="A52" s="43" t="s">
        <v>319</v>
      </c>
      <c r="B52" s="37"/>
      <c r="C52" s="37"/>
      <c r="D52" s="37"/>
      <c r="E52" s="37"/>
      <c r="F52" s="37"/>
      <c r="G52" s="37"/>
      <c r="H52" s="37"/>
      <c r="I52" s="37"/>
      <c r="J52" s="37">
        <v>10</v>
      </c>
      <c r="K52" s="37"/>
      <c r="L52" s="37">
        <v>10</v>
      </c>
      <c r="M52" s="37"/>
      <c r="N52" s="37">
        <v>30</v>
      </c>
      <c r="O52" s="37"/>
      <c r="P52" s="37">
        <v>30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>
        <v>40</v>
      </c>
      <c r="AY52" s="37">
        <v>0</v>
      </c>
      <c r="AZ52" s="37">
        <v>40</v>
      </c>
      <c r="BA52" s="45">
        <v>0</v>
      </c>
    </row>
    <row r="53" spans="1:53" ht="15" x14ac:dyDescent="0.25">
      <c r="A53" s="43" t="s">
        <v>320</v>
      </c>
      <c r="B53" s="37">
        <v>1836.3</v>
      </c>
      <c r="C53" s="37">
        <v>583.33000000000004</v>
      </c>
      <c r="D53" s="37">
        <v>1252.97</v>
      </c>
      <c r="E53" s="37">
        <v>3.1480000000000001</v>
      </c>
      <c r="F53" s="37">
        <v>1660</v>
      </c>
      <c r="G53" s="37">
        <v>583.33000000000004</v>
      </c>
      <c r="H53" s="37">
        <v>1076.67</v>
      </c>
      <c r="I53" s="37">
        <v>2.8456999999999999</v>
      </c>
      <c r="J53" s="37">
        <v>1675.91</v>
      </c>
      <c r="K53" s="37">
        <v>583.33000000000004</v>
      </c>
      <c r="L53" s="37">
        <v>1092.58</v>
      </c>
      <c r="M53" s="37">
        <v>2.8730000000000002</v>
      </c>
      <c r="N53" s="37">
        <v>1582</v>
      </c>
      <c r="O53" s="37">
        <v>583.33000000000004</v>
      </c>
      <c r="P53" s="37">
        <v>998.67</v>
      </c>
      <c r="Q53" s="37">
        <v>2.7120000000000002</v>
      </c>
      <c r="R53" s="37">
        <v>1073</v>
      </c>
      <c r="S53" s="37">
        <v>583.33000000000004</v>
      </c>
      <c r="T53" s="37">
        <v>489.67</v>
      </c>
      <c r="U53" s="37">
        <v>1.8393999999999999</v>
      </c>
      <c r="V53" s="37">
        <v>2059</v>
      </c>
      <c r="W53" s="37">
        <v>583.33000000000004</v>
      </c>
      <c r="X53" s="37">
        <v>1475.67</v>
      </c>
      <c r="Y53" s="37">
        <v>3.5297000000000001</v>
      </c>
      <c r="Z53" s="37">
        <v>847</v>
      </c>
      <c r="AA53" s="37">
        <v>583.33000000000004</v>
      </c>
      <c r="AB53" s="37">
        <v>263.67</v>
      </c>
      <c r="AC53" s="37">
        <v>1.452</v>
      </c>
      <c r="AD53" s="37">
        <v>2408</v>
      </c>
      <c r="AE53" s="37">
        <v>583.33000000000004</v>
      </c>
      <c r="AF53" s="37">
        <v>1824.67</v>
      </c>
      <c r="AG53" s="37">
        <v>4.1280000000000001</v>
      </c>
      <c r="AH53" s="37">
        <v>1830</v>
      </c>
      <c r="AI53" s="37">
        <v>583.33000000000004</v>
      </c>
      <c r="AJ53" s="37">
        <v>1246.67</v>
      </c>
      <c r="AK53" s="37">
        <v>3.1372</v>
      </c>
      <c r="AL53" s="37">
        <v>2099</v>
      </c>
      <c r="AM53" s="37">
        <v>583.33000000000004</v>
      </c>
      <c r="AN53" s="37">
        <v>1515.67</v>
      </c>
      <c r="AO53" s="37">
        <v>3.5983000000000001</v>
      </c>
      <c r="AP53" s="37">
        <v>954</v>
      </c>
      <c r="AQ53" s="37">
        <v>583.33000000000004</v>
      </c>
      <c r="AR53" s="37">
        <v>370.67</v>
      </c>
      <c r="AS53" s="37">
        <v>1.6354</v>
      </c>
      <c r="AT53" s="37"/>
      <c r="AU53" s="37">
        <v>583.37</v>
      </c>
      <c r="AV53" s="37">
        <v>-583.37</v>
      </c>
      <c r="AW53" s="37"/>
      <c r="AX53" s="37">
        <v>18024.21</v>
      </c>
      <c r="AY53" s="37">
        <v>7000</v>
      </c>
      <c r="AZ53" s="37">
        <v>11024.21</v>
      </c>
      <c r="BA53" s="45">
        <v>2.5749</v>
      </c>
    </row>
    <row r="54" spans="1:53" ht="15" x14ac:dyDescent="0.25">
      <c r="A54" s="43" t="s">
        <v>501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>
        <v>0</v>
      </c>
      <c r="AY54" s="37">
        <v>0</v>
      </c>
      <c r="AZ54" s="37">
        <v>0</v>
      </c>
      <c r="BA54" s="45">
        <v>0</v>
      </c>
    </row>
    <row r="55" spans="1:53" ht="15" x14ac:dyDescent="0.25">
      <c r="A55" s="43" t="s">
        <v>502</v>
      </c>
      <c r="B55" s="37"/>
      <c r="C55" s="37">
        <v>8.33</v>
      </c>
      <c r="D55" s="37">
        <v>-8.33</v>
      </c>
      <c r="E55" s="37"/>
      <c r="F55" s="37"/>
      <c r="G55" s="37">
        <v>8.33</v>
      </c>
      <c r="H55" s="37">
        <v>-8.33</v>
      </c>
      <c r="I55" s="37"/>
      <c r="J55" s="37"/>
      <c r="K55" s="37">
        <v>8.33</v>
      </c>
      <c r="L55" s="37">
        <v>-8.33</v>
      </c>
      <c r="M55" s="37"/>
      <c r="N55" s="37">
        <v>19</v>
      </c>
      <c r="O55" s="37">
        <v>8.33</v>
      </c>
      <c r="P55" s="37">
        <v>10.67</v>
      </c>
      <c r="Q55" s="37">
        <v>2.2808999999999999</v>
      </c>
      <c r="R55" s="37"/>
      <c r="S55" s="37">
        <v>8.33</v>
      </c>
      <c r="T55" s="37">
        <v>-8.33</v>
      </c>
      <c r="U55" s="37"/>
      <c r="V55" s="37"/>
      <c r="W55" s="37">
        <v>8.33</v>
      </c>
      <c r="X55" s="37">
        <v>-8.33</v>
      </c>
      <c r="Y55" s="37"/>
      <c r="Z55" s="37"/>
      <c r="AA55" s="37">
        <v>8.33</v>
      </c>
      <c r="AB55" s="37">
        <v>-8.33</v>
      </c>
      <c r="AC55" s="37"/>
      <c r="AD55" s="37"/>
      <c r="AE55" s="37">
        <v>8.33</v>
      </c>
      <c r="AF55" s="37">
        <v>-8.33</v>
      </c>
      <c r="AG55" s="37"/>
      <c r="AH55" s="37"/>
      <c r="AI55" s="37">
        <v>8.33</v>
      </c>
      <c r="AJ55" s="37">
        <v>-8.33</v>
      </c>
      <c r="AK55" s="37"/>
      <c r="AL55" s="37"/>
      <c r="AM55" s="37">
        <v>8.33</v>
      </c>
      <c r="AN55" s="37">
        <v>-8.33</v>
      </c>
      <c r="AO55" s="37"/>
      <c r="AP55" s="37"/>
      <c r="AQ55" s="37">
        <v>8.33</v>
      </c>
      <c r="AR55" s="37">
        <v>-8.33</v>
      </c>
      <c r="AS55" s="37"/>
      <c r="AT55" s="37"/>
      <c r="AU55" s="37">
        <v>8.3699999999999992</v>
      </c>
      <c r="AV55" s="37">
        <v>-8.3699999999999992</v>
      </c>
      <c r="AW55" s="37"/>
      <c r="AX55" s="37">
        <v>19</v>
      </c>
      <c r="AY55" s="37">
        <v>100</v>
      </c>
      <c r="AZ55" s="37">
        <v>-81</v>
      </c>
      <c r="BA55" s="45">
        <v>0.19</v>
      </c>
    </row>
    <row r="56" spans="1:53" ht="15" x14ac:dyDescent="0.25">
      <c r="A56" s="43" t="s">
        <v>503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>
        <v>0</v>
      </c>
      <c r="AY56" s="37">
        <v>0</v>
      </c>
      <c r="AZ56" s="37">
        <v>0</v>
      </c>
      <c r="BA56" s="45">
        <v>0</v>
      </c>
    </row>
    <row r="57" spans="1:53" ht="15" x14ac:dyDescent="0.25">
      <c r="A57" s="43" t="s">
        <v>504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>
        <v>0</v>
      </c>
      <c r="AY57" s="37">
        <v>0</v>
      </c>
      <c r="AZ57" s="37">
        <v>0</v>
      </c>
      <c r="BA57" s="45">
        <v>0</v>
      </c>
    </row>
    <row r="58" spans="1:53" ht="15" x14ac:dyDescent="0.25">
      <c r="A58" s="43" t="s">
        <v>505</v>
      </c>
      <c r="B58" s="37"/>
      <c r="C58" s="37">
        <v>41.67</v>
      </c>
      <c r="D58" s="37">
        <v>-41.67</v>
      </c>
      <c r="E58" s="37"/>
      <c r="F58" s="37"/>
      <c r="G58" s="37">
        <v>41.67</v>
      </c>
      <c r="H58" s="37">
        <v>-41.67</v>
      </c>
      <c r="I58" s="37"/>
      <c r="J58" s="37"/>
      <c r="K58" s="37">
        <v>41.67</v>
      </c>
      <c r="L58" s="37">
        <v>-41.67</v>
      </c>
      <c r="M58" s="37"/>
      <c r="N58" s="37"/>
      <c r="O58" s="37">
        <v>41.67</v>
      </c>
      <c r="P58" s="37">
        <v>-41.67</v>
      </c>
      <c r="Q58" s="37"/>
      <c r="R58" s="37"/>
      <c r="S58" s="37">
        <v>41.67</v>
      </c>
      <c r="T58" s="37">
        <v>-41.67</v>
      </c>
      <c r="U58" s="37"/>
      <c r="V58" s="37"/>
      <c r="W58" s="37">
        <v>41.67</v>
      </c>
      <c r="X58" s="37">
        <v>-41.67</v>
      </c>
      <c r="Y58" s="37"/>
      <c r="Z58" s="37"/>
      <c r="AA58" s="37">
        <v>41.67</v>
      </c>
      <c r="AB58" s="37">
        <v>-41.67</v>
      </c>
      <c r="AC58" s="37"/>
      <c r="AD58" s="37"/>
      <c r="AE58" s="37">
        <v>41.67</v>
      </c>
      <c r="AF58" s="37">
        <v>-41.67</v>
      </c>
      <c r="AG58" s="37"/>
      <c r="AH58" s="37"/>
      <c r="AI58" s="37">
        <v>41.67</v>
      </c>
      <c r="AJ58" s="37">
        <v>-41.67</v>
      </c>
      <c r="AK58" s="37"/>
      <c r="AL58" s="37"/>
      <c r="AM58" s="37">
        <v>41.67</v>
      </c>
      <c r="AN58" s="37">
        <v>-41.67</v>
      </c>
      <c r="AO58" s="37"/>
      <c r="AP58" s="37"/>
      <c r="AQ58" s="37">
        <v>41.67</v>
      </c>
      <c r="AR58" s="37">
        <v>-41.67</v>
      </c>
      <c r="AS58" s="37"/>
      <c r="AT58" s="37"/>
      <c r="AU58" s="37">
        <v>41.63</v>
      </c>
      <c r="AV58" s="37">
        <v>-41.63</v>
      </c>
      <c r="AW58" s="37"/>
      <c r="AX58" s="37">
        <v>0</v>
      </c>
      <c r="AY58" s="37">
        <v>500</v>
      </c>
      <c r="AZ58" s="37">
        <v>-500</v>
      </c>
      <c r="BA58" s="45">
        <v>0</v>
      </c>
    </row>
    <row r="59" spans="1:53" ht="15" x14ac:dyDescent="0.25">
      <c r="A59" s="43" t="s">
        <v>321</v>
      </c>
      <c r="B59" s="37">
        <v>100</v>
      </c>
      <c r="C59" s="37">
        <v>16.670000000000002</v>
      </c>
      <c r="D59" s="37">
        <v>83.33</v>
      </c>
      <c r="E59" s="37">
        <v>5.9988000000000001</v>
      </c>
      <c r="F59" s="37">
        <v>50</v>
      </c>
      <c r="G59" s="37">
        <v>16.670000000000002</v>
      </c>
      <c r="H59" s="37">
        <v>33.33</v>
      </c>
      <c r="I59" s="37">
        <v>2.9994000000000001</v>
      </c>
      <c r="J59" s="37">
        <v>70</v>
      </c>
      <c r="K59" s="37">
        <v>16.670000000000002</v>
      </c>
      <c r="L59" s="37">
        <v>53.33</v>
      </c>
      <c r="M59" s="37">
        <v>4.1992000000000003</v>
      </c>
      <c r="N59" s="37">
        <v>90</v>
      </c>
      <c r="O59" s="37">
        <v>16.670000000000002</v>
      </c>
      <c r="P59" s="37">
        <v>73.33</v>
      </c>
      <c r="Q59" s="37">
        <v>5.3989000000000003</v>
      </c>
      <c r="R59" s="37">
        <v>65</v>
      </c>
      <c r="S59" s="37">
        <v>16.670000000000002</v>
      </c>
      <c r="T59" s="37">
        <v>48.33</v>
      </c>
      <c r="U59" s="37">
        <v>3.8992</v>
      </c>
      <c r="V59" s="37">
        <v>95</v>
      </c>
      <c r="W59" s="37">
        <v>16.670000000000002</v>
      </c>
      <c r="X59" s="37">
        <v>78.33</v>
      </c>
      <c r="Y59" s="37">
        <v>5.6989000000000001</v>
      </c>
      <c r="Z59" s="37">
        <v>65</v>
      </c>
      <c r="AA59" s="37">
        <v>16.670000000000002</v>
      </c>
      <c r="AB59" s="37">
        <v>48.33</v>
      </c>
      <c r="AC59" s="37">
        <v>3.8992</v>
      </c>
      <c r="AD59" s="37">
        <v>135</v>
      </c>
      <c r="AE59" s="37">
        <v>16.670000000000002</v>
      </c>
      <c r="AF59" s="37">
        <v>118.33</v>
      </c>
      <c r="AG59" s="37">
        <v>8.0983999999999998</v>
      </c>
      <c r="AH59" s="37">
        <v>85</v>
      </c>
      <c r="AI59" s="37">
        <v>16.670000000000002</v>
      </c>
      <c r="AJ59" s="37">
        <v>68.33</v>
      </c>
      <c r="AK59" s="37">
        <v>5.0990000000000002</v>
      </c>
      <c r="AL59" s="37">
        <v>110</v>
      </c>
      <c r="AM59" s="37">
        <v>16.670000000000002</v>
      </c>
      <c r="AN59" s="37">
        <v>93.33</v>
      </c>
      <c r="AO59" s="37">
        <v>6.5987</v>
      </c>
      <c r="AP59" s="37">
        <v>30</v>
      </c>
      <c r="AQ59" s="37">
        <v>16.670000000000002</v>
      </c>
      <c r="AR59" s="37">
        <v>13.33</v>
      </c>
      <c r="AS59" s="37">
        <v>1.7996000000000001</v>
      </c>
      <c r="AT59" s="37"/>
      <c r="AU59" s="37">
        <v>16.63</v>
      </c>
      <c r="AV59" s="37">
        <v>-16.63</v>
      </c>
      <c r="AW59" s="37"/>
      <c r="AX59" s="37">
        <v>895</v>
      </c>
      <c r="AY59" s="37">
        <v>200</v>
      </c>
      <c r="AZ59" s="37">
        <v>695</v>
      </c>
      <c r="BA59" s="45">
        <v>4.4749999999999996</v>
      </c>
    </row>
    <row r="60" spans="1:53" ht="15" x14ac:dyDescent="0.25">
      <c r="A60" s="43" t="s">
        <v>322</v>
      </c>
      <c r="B60" s="37">
        <v>79.790000000000006</v>
      </c>
      <c r="C60" s="37">
        <v>8.33</v>
      </c>
      <c r="D60" s="37">
        <v>71.459999999999994</v>
      </c>
      <c r="E60" s="37">
        <v>9.5785999999999998</v>
      </c>
      <c r="F60" s="37">
        <v>45</v>
      </c>
      <c r="G60" s="37">
        <v>8.33</v>
      </c>
      <c r="H60" s="37">
        <v>36.67</v>
      </c>
      <c r="I60" s="37">
        <v>5.4021999999999997</v>
      </c>
      <c r="J60" s="37">
        <v>74.540000000000006</v>
      </c>
      <c r="K60" s="37">
        <v>8.33</v>
      </c>
      <c r="L60" s="37">
        <v>66.209999999999994</v>
      </c>
      <c r="M60" s="37">
        <v>8.9483999999999995</v>
      </c>
      <c r="N60" s="37">
        <v>70.510000000000005</v>
      </c>
      <c r="O60" s="37">
        <v>8.33</v>
      </c>
      <c r="P60" s="37">
        <v>62.18</v>
      </c>
      <c r="Q60" s="37">
        <v>8.4646000000000008</v>
      </c>
      <c r="R60" s="37">
        <v>11.55</v>
      </c>
      <c r="S60" s="37">
        <v>8.33</v>
      </c>
      <c r="T60" s="37">
        <v>3.22</v>
      </c>
      <c r="U60" s="37">
        <v>1.3866000000000001</v>
      </c>
      <c r="V60" s="37"/>
      <c r="W60" s="37">
        <v>8.33</v>
      </c>
      <c r="X60" s="37">
        <v>-8.33</v>
      </c>
      <c r="Y60" s="37"/>
      <c r="Z60" s="37"/>
      <c r="AA60" s="37">
        <v>8.33</v>
      </c>
      <c r="AB60" s="37">
        <v>-8.33</v>
      </c>
      <c r="AC60" s="37"/>
      <c r="AD60" s="37">
        <v>11.55</v>
      </c>
      <c r="AE60" s="37">
        <v>8.33</v>
      </c>
      <c r="AF60" s="37">
        <v>3.22</v>
      </c>
      <c r="AG60" s="37">
        <v>1.3866000000000001</v>
      </c>
      <c r="AH60" s="37">
        <v>1.1200000000000001</v>
      </c>
      <c r="AI60" s="37">
        <v>8.33</v>
      </c>
      <c r="AJ60" s="37">
        <v>-7.21</v>
      </c>
      <c r="AK60" s="37">
        <v>0.13450000000000001</v>
      </c>
      <c r="AL60" s="37"/>
      <c r="AM60" s="37">
        <v>8.33</v>
      </c>
      <c r="AN60" s="37">
        <v>-8.33</v>
      </c>
      <c r="AO60" s="37"/>
      <c r="AP60" s="37">
        <v>5</v>
      </c>
      <c r="AQ60" s="37">
        <v>8.33</v>
      </c>
      <c r="AR60" s="37">
        <v>-3.33</v>
      </c>
      <c r="AS60" s="37">
        <v>0.60019999999999996</v>
      </c>
      <c r="AT60" s="37"/>
      <c r="AU60" s="37">
        <v>8.3699999999999992</v>
      </c>
      <c r="AV60" s="37">
        <v>-8.3699999999999992</v>
      </c>
      <c r="AW60" s="37"/>
      <c r="AX60" s="37">
        <v>299.06</v>
      </c>
      <c r="AY60" s="37">
        <v>100</v>
      </c>
      <c r="AZ60" s="37">
        <v>199.06</v>
      </c>
      <c r="BA60" s="45">
        <v>2.9906000000000001</v>
      </c>
    </row>
    <row r="61" spans="1:53" ht="15" x14ac:dyDescent="0.25">
      <c r="A61" s="43" t="s">
        <v>323</v>
      </c>
      <c r="B61" s="37">
        <v>78.180000000000007</v>
      </c>
      <c r="C61" s="37">
        <v>20.83</v>
      </c>
      <c r="D61" s="37">
        <v>57.35</v>
      </c>
      <c r="E61" s="37">
        <v>3.7532000000000001</v>
      </c>
      <c r="F61" s="37">
        <v>49</v>
      </c>
      <c r="G61" s="37">
        <v>20.83</v>
      </c>
      <c r="H61" s="37">
        <v>28.17</v>
      </c>
      <c r="I61" s="37">
        <v>2.3523999999999998</v>
      </c>
      <c r="J61" s="37">
        <v>73.040000000000006</v>
      </c>
      <c r="K61" s="37">
        <v>20.83</v>
      </c>
      <c r="L61" s="37">
        <v>52.21</v>
      </c>
      <c r="M61" s="37">
        <v>3.5065</v>
      </c>
      <c r="N61" s="37">
        <v>93.6</v>
      </c>
      <c r="O61" s="37">
        <v>20.83</v>
      </c>
      <c r="P61" s="37">
        <v>72.77</v>
      </c>
      <c r="Q61" s="37">
        <v>4.4935</v>
      </c>
      <c r="R61" s="37">
        <v>63.05</v>
      </c>
      <c r="S61" s="37">
        <v>20.83</v>
      </c>
      <c r="T61" s="37">
        <v>42.22</v>
      </c>
      <c r="U61" s="37">
        <v>3.0268999999999999</v>
      </c>
      <c r="V61" s="37">
        <v>100.8</v>
      </c>
      <c r="W61" s="37">
        <v>20.83</v>
      </c>
      <c r="X61" s="37">
        <v>79.97</v>
      </c>
      <c r="Y61" s="37">
        <v>4.8391999999999999</v>
      </c>
      <c r="Z61" s="37">
        <v>64.38</v>
      </c>
      <c r="AA61" s="37">
        <v>20.83</v>
      </c>
      <c r="AB61" s="37">
        <v>43.55</v>
      </c>
      <c r="AC61" s="37">
        <v>3.0907</v>
      </c>
      <c r="AD61" s="37">
        <v>139.16</v>
      </c>
      <c r="AE61" s="37">
        <v>20.83</v>
      </c>
      <c r="AF61" s="37">
        <v>118.33</v>
      </c>
      <c r="AG61" s="37">
        <v>6.6806999999999999</v>
      </c>
      <c r="AH61" s="37">
        <v>86.89</v>
      </c>
      <c r="AI61" s="37">
        <v>20.83</v>
      </c>
      <c r="AJ61" s="37">
        <v>66.06</v>
      </c>
      <c r="AK61" s="37">
        <v>4.1714000000000002</v>
      </c>
      <c r="AL61" s="37">
        <v>112.44</v>
      </c>
      <c r="AM61" s="37">
        <v>20.83</v>
      </c>
      <c r="AN61" s="37">
        <v>91.61</v>
      </c>
      <c r="AO61" s="37">
        <v>5.3979999999999997</v>
      </c>
      <c r="AP61" s="37">
        <v>25.53</v>
      </c>
      <c r="AQ61" s="37">
        <v>20.83</v>
      </c>
      <c r="AR61" s="37">
        <v>4.7</v>
      </c>
      <c r="AS61" s="37">
        <v>1.2256</v>
      </c>
      <c r="AT61" s="37"/>
      <c r="AU61" s="37">
        <v>20.87</v>
      </c>
      <c r="AV61" s="37">
        <v>-20.87</v>
      </c>
      <c r="AW61" s="37"/>
      <c r="AX61" s="37">
        <v>886.07</v>
      </c>
      <c r="AY61" s="37">
        <v>250</v>
      </c>
      <c r="AZ61" s="37">
        <v>636.07000000000005</v>
      </c>
      <c r="BA61" s="45">
        <v>3.5442999999999998</v>
      </c>
    </row>
    <row r="62" spans="1:53" ht="15" x14ac:dyDescent="0.25">
      <c r="A62" s="43" t="s">
        <v>324</v>
      </c>
      <c r="B62" s="37">
        <v>63.82</v>
      </c>
      <c r="C62" s="37">
        <v>16.670000000000002</v>
      </c>
      <c r="D62" s="37">
        <v>47.15</v>
      </c>
      <c r="E62" s="37">
        <v>3.8283999999999998</v>
      </c>
      <c r="F62" s="37">
        <v>36</v>
      </c>
      <c r="G62" s="37">
        <v>16.670000000000002</v>
      </c>
      <c r="H62" s="37">
        <v>19.329999999999998</v>
      </c>
      <c r="I62" s="37">
        <v>2.1596000000000002</v>
      </c>
      <c r="J62" s="37">
        <v>59.63</v>
      </c>
      <c r="K62" s="37">
        <v>16.670000000000002</v>
      </c>
      <c r="L62" s="37">
        <v>42.96</v>
      </c>
      <c r="M62" s="37">
        <v>3.5771000000000002</v>
      </c>
      <c r="N62" s="37">
        <v>76.41</v>
      </c>
      <c r="O62" s="37">
        <v>16.670000000000002</v>
      </c>
      <c r="P62" s="37">
        <v>59.74</v>
      </c>
      <c r="Q62" s="37">
        <v>4.5837000000000003</v>
      </c>
      <c r="R62" s="37">
        <v>46.41</v>
      </c>
      <c r="S62" s="37">
        <v>16.670000000000002</v>
      </c>
      <c r="T62" s="37">
        <v>29.74</v>
      </c>
      <c r="U62" s="37">
        <v>2.7839999999999998</v>
      </c>
      <c r="V62" s="37">
        <v>82.28</v>
      </c>
      <c r="W62" s="37">
        <v>16.670000000000002</v>
      </c>
      <c r="X62" s="37">
        <v>65.61</v>
      </c>
      <c r="Y62" s="37">
        <v>4.9358000000000004</v>
      </c>
      <c r="Z62" s="37">
        <v>52.55</v>
      </c>
      <c r="AA62" s="37">
        <v>16.670000000000002</v>
      </c>
      <c r="AB62" s="37">
        <v>35.880000000000003</v>
      </c>
      <c r="AC62" s="37">
        <v>3.1524000000000001</v>
      </c>
      <c r="AD62" s="37">
        <v>113.59</v>
      </c>
      <c r="AE62" s="37">
        <v>16.670000000000002</v>
      </c>
      <c r="AF62" s="37">
        <v>96.92</v>
      </c>
      <c r="AG62" s="37">
        <v>6.8140000000000001</v>
      </c>
      <c r="AH62" s="37">
        <v>70.930000000000007</v>
      </c>
      <c r="AI62" s="37">
        <v>16.670000000000002</v>
      </c>
      <c r="AJ62" s="37">
        <v>54.26</v>
      </c>
      <c r="AK62" s="37">
        <v>4.2549000000000001</v>
      </c>
      <c r="AL62" s="37">
        <v>91.79</v>
      </c>
      <c r="AM62" s="37">
        <v>16.670000000000002</v>
      </c>
      <c r="AN62" s="37">
        <v>75.12</v>
      </c>
      <c r="AO62" s="37">
        <v>5.5063000000000004</v>
      </c>
      <c r="AP62" s="37">
        <v>20.84</v>
      </c>
      <c r="AQ62" s="37">
        <v>16.670000000000002</v>
      </c>
      <c r="AR62" s="37">
        <v>4.17</v>
      </c>
      <c r="AS62" s="37">
        <v>1.2502</v>
      </c>
      <c r="AT62" s="37"/>
      <c r="AU62" s="37">
        <v>16.63</v>
      </c>
      <c r="AV62" s="37">
        <v>-16.63</v>
      </c>
      <c r="AW62" s="37"/>
      <c r="AX62" s="37">
        <v>714.25</v>
      </c>
      <c r="AY62" s="37">
        <v>200</v>
      </c>
      <c r="AZ62" s="37">
        <v>514.25</v>
      </c>
      <c r="BA62" s="45">
        <v>3.5712999999999999</v>
      </c>
    </row>
    <row r="63" spans="1:53" ht="15" x14ac:dyDescent="0.25">
      <c r="A63" s="43" t="s">
        <v>506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>
        <v>15</v>
      </c>
      <c r="S63" s="37"/>
      <c r="T63" s="37">
        <v>15</v>
      </c>
      <c r="U63" s="37"/>
      <c r="V63" s="37">
        <v>15</v>
      </c>
      <c r="W63" s="37"/>
      <c r="X63" s="37">
        <v>15</v>
      </c>
      <c r="Y63" s="37"/>
      <c r="Z63" s="37">
        <v>94</v>
      </c>
      <c r="AA63" s="37"/>
      <c r="AB63" s="37">
        <v>94</v>
      </c>
      <c r="AC63" s="37"/>
      <c r="AD63" s="37">
        <v>26</v>
      </c>
      <c r="AE63" s="37"/>
      <c r="AF63" s="37">
        <v>26</v>
      </c>
      <c r="AG63" s="37"/>
      <c r="AH63" s="37">
        <v>45</v>
      </c>
      <c r="AI63" s="37"/>
      <c r="AJ63" s="37">
        <v>45</v>
      </c>
      <c r="AK63" s="37"/>
      <c r="AL63" s="37">
        <v>15</v>
      </c>
      <c r="AM63" s="37"/>
      <c r="AN63" s="37">
        <v>15</v>
      </c>
      <c r="AO63" s="37"/>
      <c r="AP63" s="37">
        <v>15</v>
      </c>
      <c r="AQ63" s="37"/>
      <c r="AR63" s="37">
        <v>15</v>
      </c>
      <c r="AS63" s="37"/>
      <c r="AT63" s="37"/>
      <c r="AU63" s="37"/>
      <c r="AV63" s="37"/>
      <c r="AW63" s="37"/>
      <c r="AX63" s="37">
        <v>225</v>
      </c>
      <c r="AY63" s="37">
        <v>0</v>
      </c>
      <c r="AZ63" s="37">
        <v>225</v>
      </c>
      <c r="BA63" s="45">
        <v>0</v>
      </c>
    </row>
    <row r="64" spans="1:53" ht="15" x14ac:dyDescent="0.25">
      <c r="A64" s="43" t="s">
        <v>325</v>
      </c>
      <c r="B64" s="37">
        <v>1.59</v>
      </c>
      <c r="C64" s="37"/>
      <c r="D64" s="37">
        <v>1.59</v>
      </c>
      <c r="E64" s="37"/>
      <c r="F64" s="37">
        <v>1</v>
      </c>
      <c r="G64" s="37"/>
      <c r="H64" s="37">
        <v>1</v>
      </c>
      <c r="I64" s="37"/>
      <c r="J64" s="37">
        <v>1.49</v>
      </c>
      <c r="K64" s="37"/>
      <c r="L64" s="37">
        <v>1.49</v>
      </c>
      <c r="M64" s="37"/>
      <c r="N64" s="37">
        <v>1.91</v>
      </c>
      <c r="O64" s="37"/>
      <c r="P64" s="37">
        <v>1.91</v>
      </c>
      <c r="Q64" s="37"/>
      <c r="R64" s="37">
        <v>1.29</v>
      </c>
      <c r="S64" s="37"/>
      <c r="T64" s="37">
        <v>1.29</v>
      </c>
      <c r="U64" s="37"/>
      <c r="V64" s="37">
        <v>2.0699999999999998</v>
      </c>
      <c r="W64" s="37"/>
      <c r="X64" s="37">
        <v>2.0699999999999998</v>
      </c>
      <c r="Y64" s="37"/>
      <c r="Z64" s="37">
        <v>1.31</v>
      </c>
      <c r="AA64" s="37"/>
      <c r="AB64" s="37">
        <v>1.31</v>
      </c>
      <c r="AC64" s="37"/>
      <c r="AD64" s="37">
        <v>2.85</v>
      </c>
      <c r="AE64" s="37"/>
      <c r="AF64" s="37">
        <v>2.85</v>
      </c>
      <c r="AG64" s="37"/>
      <c r="AH64" s="37">
        <v>1.78</v>
      </c>
      <c r="AI64" s="37"/>
      <c r="AJ64" s="37">
        <v>1.78</v>
      </c>
      <c r="AK64" s="37"/>
      <c r="AL64" s="37">
        <v>2.2999999999999998</v>
      </c>
      <c r="AM64" s="37"/>
      <c r="AN64" s="37">
        <v>2.2999999999999998</v>
      </c>
      <c r="AO64" s="37"/>
      <c r="AP64" s="37">
        <v>0.52</v>
      </c>
      <c r="AQ64" s="37"/>
      <c r="AR64" s="37">
        <v>0.52</v>
      </c>
      <c r="AS64" s="37"/>
      <c r="AT64" s="37"/>
      <c r="AU64" s="37"/>
      <c r="AV64" s="37"/>
      <c r="AW64" s="37"/>
      <c r="AX64" s="37">
        <v>18.11</v>
      </c>
      <c r="AY64" s="37">
        <v>0</v>
      </c>
      <c r="AZ64" s="37">
        <v>18.11</v>
      </c>
      <c r="BA64" s="45">
        <v>0</v>
      </c>
    </row>
    <row r="65" spans="1:53" ht="15" x14ac:dyDescent="0.25">
      <c r="A65" s="43" t="s">
        <v>507</v>
      </c>
      <c r="B65" s="37"/>
      <c r="C65" s="37">
        <v>41.67</v>
      </c>
      <c r="D65" s="37">
        <v>-41.67</v>
      </c>
      <c r="E65" s="37"/>
      <c r="F65" s="37"/>
      <c r="G65" s="37">
        <v>41.67</v>
      </c>
      <c r="H65" s="37">
        <v>-41.67</v>
      </c>
      <c r="I65" s="37"/>
      <c r="J65" s="37"/>
      <c r="K65" s="37">
        <v>41.67</v>
      </c>
      <c r="L65" s="37">
        <v>-41.67</v>
      </c>
      <c r="M65" s="37"/>
      <c r="N65" s="37"/>
      <c r="O65" s="37">
        <v>41.67</v>
      </c>
      <c r="P65" s="37">
        <v>-41.67</v>
      </c>
      <c r="Q65" s="37"/>
      <c r="R65" s="37"/>
      <c r="S65" s="37">
        <v>41.67</v>
      </c>
      <c r="T65" s="37">
        <v>-41.67</v>
      </c>
      <c r="U65" s="37"/>
      <c r="V65" s="37"/>
      <c r="W65" s="37">
        <v>41.67</v>
      </c>
      <c r="X65" s="37">
        <v>-41.67</v>
      </c>
      <c r="Y65" s="37"/>
      <c r="Z65" s="37"/>
      <c r="AA65" s="37">
        <v>41.67</v>
      </c>
      <c r="AB65" s="37">
        <v>-41.67</v>
      </c>
      <c r="AC65" s="37"/>
      <c r="AD65" s="37"/>
      <c r="AE65" s="37">
        <v>41.67</v>
      </c>
      <c r="AF65" s="37">
        <v>-41.67</v>
      </c>
      <c r="AG65" s="37"/>
      <c r="AH65" s="37"/>
      <c r="AI65" s="37">
        <v>41.67</v>
      </c>
      <c r="AJ65" s="37">
        <v>-41.67</v>
      </c>
      <c r="AK65" s="37"/>
      <c r="AL65" s="37"/>
      <c r="AM65" s="37">
        <v>41.67</v>
      </c>
      <c r="AN65" s="37">
        <v>-41.67</v>
      </c>
      <c r="AO65" s="37"/>
      <c r="AP65" s="37"/>
      <c r="AQ65" s="37">
        <v>41.67</v>
      </c>
      <c r="AR65" s="37">
        <v>-41.67</v>
      </c>
      <c r="AS65" s="37"/>
      <c r="AT65" s="37"/>
      <c r="AU65" s="37">
        <v>41.63</v>
      </c>
      <c r="AV65" s="37">
        <v>-41.63</v>
      </c>
      <c r="AW65" s="37"/>
      <c r="AX65" s="37">
        <v>0</v>
      </c>
      <c r="AY65" s="37">
        <v>500</v>
      </c>
      <c r="AZ65" s="37">
        <v>-500</v>
      </c>
      <c r="BA65" s="45">
        <v>0</v>
      </c>
    </row>
    <row r="66" spans="1:53" ht="15" x14ac:dyDescent="0.25">
      <c r="A66" s="43" t="s">
        <v>508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>
        <v>0</v>
      </c>
      <c r="AY66" s="37">
        <v>0</v>
      </c>
      <c r="AZ66" s="37">
        <v>0</v>
      </c>
      <c r="BA66" s="45">
        <v>0</v>
      </c>
    </row>
    <row r="67" spans="1:53" ht="15" x14ac:dyDescent="0.25">
      <c r="A67" s="43" t="s">
        <v>509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>
        <v>0</v>
      </c>
      <c r="AY67" s="37">
        <v>0</v>
      </c>
      <c r="AZ67" s="37">
        <v>0</v>
      </c>
      <c r="BA67" s="45">
        <v>0</v>
      </c>
    </row>
    <row r="68" spans="1:53" ht="15" x14ac:dyDescent="0.25">
      <c r="A68" s="43" t="s">
        <v>326</v>
      </c>
      <c r="B68" s="37">
        <v>44.16</v>
      </c>
      <c r="C68" s="37">
        <v>4.17</v>
      </c>
      <c r="D68" s="37">
        <v>39.99</v>
      </c>
      <c r="E68" s="37">
        <v>10.5899</v>
      </c>
      <c r="F68" s="37">
        <v>18</v>
      </c>
      <c r="G68" s="37">
        <v>4.17</v>
      </c>
      <c r="H68" s="37">
        <v>13.83</v>
      </c>
      <c r="I68" s="37">
        <v>4.3164999999999996</v>
      </c>
      <c r="J68" s="37">
        <v>29.33</v>
      </c>
      <c r="K68" s="37">
        <v>4.17</v>
      </c>
      <c r="L68" s="37">
        <v>25.16</v>
      </c>
      <c r="M68" s="37">
        <v>7.0335999999999999</v>
      </c>
      <c r="N68" s="37">
        <v>27</v>
      </c>
      <c r="O68" s="37">
        <v>4.17</v>
      </c>
      <c r="P68" s="37">
        <v>22.83</v>
      </c>
      <c r="Q68" s="37">
        <v>6.4748000000000001</v>
      </c>
      <c r="R68" s="37">
        <v>27.09</v>
      </c>
      <c r="S68" s="37">
        <v>4.17</v>
      </c>
      <c r="T68" s="37">
        <v>22.92</v>
      </c>
      <c r="U68" s="37">
        <v>6.4964000000000004</v>
      </c>
      <c r="V68" s="37">
        <v>37.159999999999997</v>
      </c>
      <c r="W68" s="37">
        <v>4.17</v>
      </c>
      <c r="X68" s="37">
        <v>32.99</v>
      </c>
      <c r="Y68" s="37">
        <v>8.9113000000000007</v>
      </c>
      <c r="Z68" s="37">
        <v>25.84</v>
      </c>
      <c r="AA68" s="37">
        <v>4.17</v>
      </c>
      <c r="AB68" s="37">
        <v>21.67</v>
      </c>
      <c r="AC68" s="37">
        <v>6.1966000000000001</v>
      </c>
      <c r="AD68" s="37">
        <v>66.7</v>
      </c>
      <c r="AE68" s="37">
        <v>4.17</v>
      </c>
      <c r="AF68" s="37">
        <v>62.53</v>
      </c>
      <c r="AG68" s="37">
        <v>15.995200000000001</v>
      </c>
      <c r="AH68" s="37">
        <v>34.04</v>
      </c>
      <c r="AI68" s="37">
        <v>4.17</v>
      </c>
      <c r="AJ68" s="37">
        <v>29.87</v>
      </c>
      <c r="AK68" s="37">
        <v>8.1631</v>
      </c>
      <c r="AL68" s="37">
        <v>42</v>
      </c>
      <c r="AM68" s="37">
        <v>4.17</v>
      </c>
      <c r="AN68" s="37">
        <v>37.83</v>
      </c>
      <c r="AO68" s="37">
        <v>10.071899999999999</v>
      </c>
      <c r="AP68" s="37">
        <v>6</v>
      </c>
      <c r="AQ68" s="37">
        <v>4.17</v>
      </c>
      <c r="AR68" s="37">
        <v>1.83</v>
      </c>
      <c r="AS68" s="37">
        <v>1.4388000000000001</v>
      </c>
      <c r="AT68" s="37"/>
      <c r="AU68" s="37">
        <v>4.13</v>
      </c>
      <c r="AV68" s="37">
        <v>-4.13</v>
      </c>
      <c r="AW68" s="37"/>
      <c r="AX68" s="37">
        <v>357.32</v>
      </c>
      <c r="AY68" s="37">
        <v>50</v>
      </c>
      <c r="AZ68" s="37">
        <v>307.32</v>
      </c>
      <c r="BA68" s="45">
        <v>7.1463999999999999</v>
      </c>
    </row>
    <row r="69" spans="1:53" ht="15" x14ac:dyDescent="0.25">
      <c r="A69" s="43" t="s">
        <v>327</v>
      </c>
      <c r="B69" s="37"/>
      <c r="C69" s="37"/>
      <c r="D69" s="37"/>
      <c r="E69" s="37"/>
      <c r="F69" s="37">
        <v>5</v>
      </c>
      <c r="G69" s="37"/>
      <c r="H69" s="37">
        <v>5</v>
      </c>
      <c r="I69" s="37"/>
      <c r="J69" s="37"/>
      <c r="K69" s="37"/>
      <c r="L69" s="37"/>
      <c r="M69" s="37"/>
      <c r="N69" s="37">
        <v>24.91</v>
      </c>
      <c r="O69" s="37"/>
      <c r="P69" s="37">
        <v>24.91</v>
      </c>
      <c r="Q69" s="37"/>
      <c r="R69" s="37">
        <v>12.08</v>
      </c>
      <c r="S69" s="37"/>
      <c r="T69" s="37">
        <v>12.08</v>
      </c>
      <c r="U69" s="37"/>
      <c r="V69" s="37">
        <v>10</v>
      </c>
      <c r="W69" s="37"/>
      <c r="X69" s="37">
        <v>10</v>
      </c>
      <c r="Y69" s="37"/>
      <c r="Z69" s="37">
        <v>5</v>
      </c>
      <c r="AA69" s="37"/>
      <c r="AB69" s="37">
        <v>5</v>
      </c>
      <c r="AC69" s="37"/>
      <c r="AD69" s="37">
        <v>6.93</v>
      </c>
      <c r="AE69" s="37"/>
      <c r="AF69" s="37">
        <v>6.93</v>
      </c>
      <c r="AG69" s="37"/>
      <c r="AH69" s="37">
        <v>1.98</v>
      </c>
      <c r="AI69" s="37"/>
      <c r="AJ69" s="37">
        <v>1.98</v>
      </c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>
        <v>65.900000000000006</v>
      </c>
      <c r="AY69" s="37">
        <v>0</v>
      </c>
      <c r="AZ69" s="37">
        <v>65.900000000000006</v>
      </c>
      <c r="BA69" s="45">
        <v>0</v>
      </c>
    </row>
    <row r="70" spans="1:53" ht="15" x14ac:dyDescent="0.25">
      <c r="A70" s="43" t="s">
        <v>510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>
        <v>0</v>
      </c>
      <c r="AY70" s="37">
        <v>0</v>
      </c>
      <c r="AZ70" s="37">
        <v>0</v>
      </c>
      <c r="BA70" s="45">
        <v>0</v>
      </c>
    </row>
    <row r="71" spans="1:53" ht="15" x14ac:dyDescent="0.25">
      <c r="A71" s="43" t="s">
        <v>511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>
        <v>0</v>
      </c>
      <c r="AY71" s="37">
        <v>0</v>
      </c>
      <c r="AZ71" s="37">
        <v>0</v>
      </c>
      <c r="BA71" s="45">
        <v>0</v>
      </c>
    </row>
    <row r="72" spans="1:53" ht="15" x14ac:dyDescent="0.25">
      <c r="A72" s="43" t="s">
        <v>512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>
        <v>10161.540000000001</v>
      </c>
      <c r="AA72" s="37"/>
      <c r="AB72" s="37">
        <v>10161.540000000001</v>
      </c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>
        <v>10161.540000000001</v>
      </c>
      <c r="AY72" s="37">
        <v>0</v>
      </c>
      <c r="AZ72" s="37">
        <v>10161.540000000001</v>
      </c>
      <c r="BA72" s="45">
        <v>0</v>
      </c>
    </row>
    <row r="73" spans="1:53" ht="15" x14ac:dyDescent="0.25">
      <c r="A73" s="43" t="s">
        <v>513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>
        <v>0</v>
      </c>
      <c r="AY73" s="37">
        <v>0</v>
      </c>
      <c r="AZ73" s="37">
        <v>0</v>
      </c>
      <c r="BA73" s="45">
        <v>0</v>
      </c>
    </row>
    <row r="74" spans="1:53" ht="15" x14ac:dyDescent="0.25">
      <c r="A74" s="43" t="s">
        <v>514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>
        <v>0</v>
      </c>
      <c r="AY74" s="37">
        <v>0</v>
      </c>
      <c r="AZ74" s="37">
        <v>0</v>
      </c>
      <c r="BA74" s="45">
        <v>0</v>
      </c>
    </row>
    <row r="75" spans="1:53" ht="15" x14ac:dyDescent="0.25">
      <c r="A75" s="43" t="s">
        <v>515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>
        <v>0</v>
      </c>
      <c r="AY75" s="37">
        <v>0</v>
      </c>
      <c r="AZ75" s="37">
        <v>0</v>
      </c>
      <c r="BA75" s="45">
        <v>0</v>
      </c>
    </row>
    <row r="76" spans="1:53" ht="15" x14ac:dyDescent="0.25">
      <c r="A76" s="43" t="s">
        <v>516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>
        <v>0</v>
      </c>
      <c r="AY76" s="37">
        <v>0</v>
      </c>
      <c r="AZ76" s="37">
        <v>0</v>
      </c>
      <c r="BA76" s="45">
        <v>0</v>
      </c>
    </row>
    <row r="77" spans="1:53" ht="15" x14ac:dyDescent="0.25">
      <c r="A77" s="43" t="s">
        <v>517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>
        <v>0</v>
      </c>
      <c r="AY77" s="37">
        <v>0</v>
      </c>
      <c r="AZ77" s="37">
        <v>0</v>
      </c>
      <c r="BA77" s="45">
        <v>0</v>
      </c>
    </row>
    <row r="78" spans="1:53" ht="15" x14ac:dyDescent="0.25">
      <c r="A78" s="43" t="s">
        <v>518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>
        <v>0</v>
      </c>
      <c r="AY78" s="37">
        <v>0</v>
      </c>
      <c r="AZ78" s="37">
        <v>0</v>
      </c>
      <c r="BA78" s="45">
        <v>0</v>
      </c>
    </row>
    <row r="79" spans="1:53" ht="15" x14ac:dyDescent="0.25">
      <c r="A79" s="43" t="s">
        <v>519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>
        <v>0</v>
      </c>
      <c r="AY79" s="37">
        <v>0</v>
      </c>
      <c r="AZ79" s="37">
        <v>0</v>
      </c>
      <c r="BA79" s="45">
        <v>0</v>
      </c>
    </row>
    <row r="80" spans="1:53" ht="15" x14ac:dyDescent="0.25">
      <c r="A80" s="43" t="s">
        <v>328</v>
      </c>
      <c r="B80" s="37">
        <v>36376.080000000002</v>
      </c>
      <c r="C80" s="37"/>
      <c r="D80" s="37">
        <v>36376.080000000002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>
        <v>27373</v>
      </c>
      <c r="S80" s="37"/>
      <c r="T80" s="37">
        <v>27373</v>
      </c>
      <c r="U80" s="37"/>
      <c r="V80" s="37"/>
      <c r="W80" s="37"/>
      <c r="X80" s="37"/>
      <c r="Y80" s="37"/>
      <c r="Z80" s="37">
        <v>7130</v>
      </c>
      <c r="AA80" s="37"/>
      <c r="AB80" s="37">
        <v>7130</v>
      </c>
      <c r="AC80" s="37"/>
      <c r="AD80" s="37">
        <v>3558.2</v>
      </c>
      <c r="AE80" s="37"/>
      <c r="AF80" s="37">
        <v>3558.2</v>
      </c>
      <c r="AG80" s="37"/>
      <c r="AH80" s="37">
        <v>39184.15</v>
      </c>
      <c r="AI80" s="37"/>
      <c r="AJ80" s="37">
        <v>39184.15</v>
      </c>
      <c r="AK80" s="37"/>
      <c r="AL80" s="37">
        <v>16500</v>
      </c>
      <c r="AM80" s="37"/>
      <c r="AN80" s="37">
        <v>16500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>
        <v>130121.43</v>
      </c>
      <c r="AY80" s="37">
        <v>0</v>
      </c>
      <c r="AZ80" s="37">
        <v>130121.43</v>
      </c>
      <c r="BA80" s="45">
        <v>0</v>
      </c>
    </row>
    <row r="81" spans="1:53" ht="15" x14ac:dyDescent="0.25">
      <c r="A81" s="43" t="s">
        <v>520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>
        <v>0</v>
      </c>
      <c r="AY81" s="37">
        <v>0</v>
      </c>
      <c r="AZ81" s="37">
        <v>0</v>
      </c>
      <c r="BA81" s="45">
        <v>0</v>
      </c>
    </row>
    <row r="82" spans="1:53" ht="15" x14ac:dyDescent="0.25">
      <c r="A82" s="43" t="s">
        <v>521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>
        <v>0</v>
      </c>
      <c r="AY82" s="37">
        <v>0</v>
      </c>
      <c r="AZ82" s="37">
        <v>0</v>
      </c>
      <c r="BA82" s="45">
        <v>0</v>
      </c>
    </row>
    <row r="83" spans="1:53" ht="15" x14ac:dyDescent="0.25">
      <c r="A83" s="43" t="s">
        <v>522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>
        <v>0</v>
      </c>
      <c r="AY83" s="37">
        <v>0</v>
      </c>
      <c r="AZ83" s="37">
        <v>0</v>
      </c>
      <c r="BA83" s="45">
        <v>0</v>
      </c>
    </row>
    <row r="84" spans="1:53" ht="15" x14ac:dyDescent="0.25">
      <c r="A84" s="43" t="s">
        <v>74</v>
      </c>
      <c r="B84" s="37">
        <v>159854.04999999999</v>
      </c>
      <c r="C84" s="37">
        <v>64873.09</v>
      </c>
      <c r="D84" s="37">
        <v>94980.96</v>
      </c>
      <c r="E84" s="37">
        <v>2.4641000000000002</v>
      </c>
      <c r="F84" s="37">
        <v>22222.33</v>
      </c>
      <c r="G84" s="37">
        <v>64873.09</v>
      </c>
      <c r="H84" s="37">
        <v>-42650.76</v>
      </c>
      <c r="I84" s="37">
        <v>0.34260000000000002</v>
      </c>
      <c r="J84" s="37">
        <v>27149.24</v>
      </c>
      <c r="K84" s="37">
        <v>64873.09</v>
      </c>
      <c r="L84" s="37">
        <v>-37723.85</v>
      </c>
      <c r="M84" s="37">
        <v>0.41849999999999998</v>
      </c>
      <c r="N84" s="37">
        <v>118909.91</v>
      </c>
      <c r="O84" s="37">
        <v>64873.09</v>
      </c>
      <c r="P84" s="37">
        <v>54036.82</v>
      </c>
      <c r="Q84" s="37">
        <v>1.833</v>
      </c>
      <c r="R84" s="37">
        <v>782279.68000000005</v>
      </c>
      <c r="S84" s="37">
        <v>64873.09</v>
      </c>
      <c r="T84" s="37">
        <v>717406.59</v>
      </c>
      <c r="U84" s="37">
        <v>12.0586</v>
      </c>
      <c r="V84" s="37">
        <v>446285.1</v>
      </c>
      <c r="W84" s="37">
        <v>64873.09</v>
      </c>
      <c r="X84" s="37">
        <v>381412.01</v>
      </c>
      <c r="Y84" s="37">
        <v>6.8794000000000004</v>
      </c>
      <c r="Z84" s="37">
        <v>853853.63</v>
      </c>
      <c r="AA84" s="37">
        <v>64873.09</v>
      </c>
      <c r="AB84" s="37">
        <v>788980.54</v>
      </c>
      <c r="AC84" s="37">
        <v>13.161899999999999</v>
      </c>
      <c r="AD84" s="37">
        <v>328999.71000000002</v>
      </c>
      <c r="AE84" s="37">
        <v>64873.09</v>
      </c>
      <c r="AF84" s="37">
        <v>264126.62</v>
      </c>
      <c r="AG84" s="37">
        <v>5.0713999999999997</v>
      </c>
      <c r="AH84" s="37">
        <v>75586.05</v>
      </c>
      <c r="AI84" s="37">
        <v>64873.09</v>
      </c>
      <c r="AJ84" s="37">
        <v>10712.96</v>
      </c>
      <c r="AK84" s="37">
        <v>1.1651</v>
      </c>
      <c r="AL84" s="37">
        <v>69176.12</v>
      </c>
      <c r="AM84" s="37">
        <v>64873.09</v>
      </c>
      <c r="AN84" s="37">
        <v>4303.03</v>
      </c>
      <c r="AO84" s="37">
        <v>1.0663</v>
      </c>
      <c r="AP84" s="37">
        <v>9111.09</v>
      </c>
      <c r="AQ84" s="37">
        <v>64873.09</v>
      </c>
      <c r="AR84" s="37">
        <v>-55762</v>
      </c>
      <c r="AS84" s="37">
        <v>0.1404</v>
      </c>
      <c r="AT84" s="37">
        <v>0</v>
      </c>
      <c r="AU84" s="37">
        <v>64873.01</v>
      </c>
      <c r="AV84" s="37">
        <v>-64873.01</v>
      </c>
      <c r="AW84" s="37">
        <v>0</v>
      </c>
      <c r="AX84" s="37">
        <v>2893426.91</v>
      </c>
      <c r="AY84" s="37">
        <v>778477</v>
      </c>
      <c r="AZ84" s="37">
        <v>2114949.91</v>
      </c>
      <c r="BA84" s="45">
        <v>3.7168000000000001</v>
      </c>
    </row>
    <row r="85" spans="1:53" ht="15" x14ac:dyDescent="0.25">
      <c r="A85" s="43" t="s">
        <v>75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45"/>
    </row>
    <row r="86" spans="1:53" ht="15" x14ac:dyDescent="0.25">
      <c r="A86" s="43" t="s">
        <v>75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>
        <v>0</v>
      </c>
      <c r="AY86" s="37">
        <v>0</v>
      </c>
      <c r="AZ86" s="37">
        <v>0</v>
      </c>
      <c r="BA86" s="45">
        <v>0</v>
      </c>
    </row>
    <row r="87" spans="1:53" ht="15" x14ac:dyDescent="0.25">
      <c r="A87" s="43" t="s">
        <v>77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45">
        <v>0</v>
      </c>
    </row>
    <row r="88" spans="1:53" ht="15" x14ac:dyDescent="0.25">
      <c r="A88" s="43" t="s">
        <v>78</v>
      </c>
      <c r="B88" s="37">
        <v>159854.04999999999</v>
      </c>
      <c r="C88" s="37">
        <v>64873.09</v>
      </c>
      <c r="D88" s="37">
        <v>94980.96</v>
      </c>
      <c r="E88" s="37">
        <v>2.4641000000000002</v>
      </c>
      <c r="F88" s="37">
        <v>22222.33</v>
      </c>
      <c r="G88" s="37">
        <v>64873.09</v>
      </c>
      <c r="H88" s="37">
        <v>-42650.76</v>
      </c>
      <c r="I88" s="37">
        <v>0.34260000000000002</v>
      </c>
      <c r="J88" s="37">
        <v>27149.24</v>
      </c>
      <c r="K88" s="37">
        <v>64873.09</v>
      </c>
      <c r="L88" s="37">
        <v>-37723.85</v>
      </c>
      <c r="M88" s="37">
        <v>0.41849999999999998</v>
      </c>
      <c r="N88" s="37">
        <v>118909.91</v>
      </c>
      <c r="O88" s="37">
        <v>64873.09</v>
      </c>
      <c r="P88" s="37">
        <v>54036.82</v>
      </c>
      <c r="Q88" s="37">
        <v>1.833</v>
      </c>
      <c r="R88" s="37">
        <v>782279.68000000005</v>
      </c>
      <c r="S88" s="37">
        <v>64873.09</v>
      </c>
      <c r="T88" s="37">
        <v>717406.59</v>
      </c>
      <c r="U88" s="37">
        <v>12.0586</v>
      </c>
      <c r="V88" s="37">
        <v>446285.1</v>
      </c>
      <c r="W88" s="37">
        <v>64873.09</v>
      </c>
      <c r="X88" s="37">
        <v>381412.01</v>
      </c>
      <c r="Y88" s="37">
        <v>6.8794000000000004</v>
      </c>
      <c r="Z88" s="37">
        <v>853853.63</v>
      </c>
      <c r="AA88" s="37">
        <v>64873.09</v>
      </c>
      <c r="AB88" s="37">
        <v>788980.54</v>
      </c>
      <c r="AC88" s="37">
        <v>13.161899999999999</v>
      </c>
      <c r="AD88" s="37">
        <v>328999.71000000002</v>
      </c>
      <c r="AE88" s="37">
        <v>64873.09</v>
      </c>
      <c r="AF88" s="37">
        <v>264126.62</v>
      </c>
      <c r="AG88" s="37">
        <v>5.0713999999999997</v>
      </c>
      <c r="AH88" s="37">
        <v>75586.05</v>
      </c>
      <c r="AI88" s="37">
        <v>64873.09</v>
      </c>
      <c r="AJ88" s="37">
        <v>10712.96</v>
      </c>
      <c r="AK88" s="37">
        <v>1.1651</v>
      </c>
      <c r="AL88" s="37">
        <v>69176.12</v>
      </c>
      <c r="AM88" s="37">
        <v>64873.09</v>
      </c>
      <c r="AN88" s="37">
        <v>4303.03</v>
      </c>
      <c r="AO88" s="37">
        <v>1.0663</v>
      </c>
      <c r="AP88" s="37">
        <v>9111.09</v>
      </c>
      <c r="AQ88" s="37">
        <v>64873.09</v>
      </c>
      <c r="AR88" s="37">
        <v>-55762</v>
      </c>
      <c r="AS88" s="37">
        <v>0.1404</v>
      </c>
      <c r="AT88" s="37">
        <v>0</v>
      </c>
      <c r="AU88" s="37">
        <v>64873.01</v>
      </c>
      <c r="AV88" s="37">
        <v>-64873.01</v>
      </c>
      <c r="AW88" s="37">
        <v>0</v>
      </c>
      <c r="AX88" s="37">
        <v>2893426.91</v>
      </c>
      <c r="AY88" s="37">
        <v>778477</v>
      </c>
      <c r="AZ88" s="37">
        <v>2114949.91</v>
      </c>
      <c r="BA88" s="45">
        <v>3.7168000000000001</v>
      </c>
    </row>
    <row r="89" spans="1:53" ht="15" x14ac:dyDescent="0.25">
      <c r="A89" s="43" t="s">
        <v>79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45"/>
    </row>
    <row r="90" spans="1:53" ht="15" x14ac:dyDescent="0.25">
      <c r="A90" s="43" t="s">
        <v>523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>
        <v>0</v>
      </c>
      <c r="AY90" s="37">
        <v>0</v>
      </c>
      <c r="AZ90" s="37">
        <v>0</v>
      </c>
      <c r="BA90" s="45">
        <v>0</v>
      </c>
    </row>
    <row r="91" spans="1:53" ht="15" x14ac:dyDescent="0.25">
      <c r="A91" s="43" t="s">
        <v>524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>
        <v>0</v>
      </c>
      <c r="AY91" s="37">
        <v>0</v>
      </c>
      <c r="AZ91" s="37">
        <v>0</v>
      </c>
      <c r="BA91" s="45">
        <v>0</v>
      </c>
    </row>
    <row r="92" spans="1:53" ht="15" x14ac:dyDescent="0.25">
      <c r="A92" s="43" t="s">
        <v>329</v>
      </c>
      <c r="B92" s="37"/>
      <c r="C92" s="37"/>
      <c r="D92" s="37"/>
      <c r="E92" s="37"/>
      <c r="F92" s="37">
        <v>277857.96999999997</v>
      </c>
      <c r="G92" s="37"/>
      <c r="H92" s="37">
        <v>277857.96999999997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>
        <v>277857.96999999997</v>
      </c>
      <c r="AY92" s="37">
        <v>0</v>
      </c>
      <c r="AZ92" s="37">
        <v>277857.96999999997</v>
      </c>
      <c r="BA92" s="45">
        <v>0</v>
      </c>
    </row>
    <row r="93" spans="1:53" ht="15" x14ac:dyDescent="0.25">
      <c r="A93" s="43" t="s">
        <v>330</v>
      </c>
      <c r="B93" s="37"/>
      <c r="C93" s="37"/>
      <c r="D93" s="37"/>
      <c r="E93" s="37"/>
      <c r="F93" s="37">
        <v>14220</v>
      </c>
      <c r="G93" s="37"/>
      <c r="H93" s="37">
        <v>14220</v>
      </c>
      <c r="I93" s="37"/>
      <c r="J93" s="37"/>
      <c r="K93" s="37"/>
      <c r="L93" s="37"/>
      <c r="M93" s="37"/>
      <c r="N93" s="37"/>
      <c r="O93" s="37"/>
      <c r="P93" s="37"/>
      <c r="Q93" s="37"/>
      <c r="R93" s="37">
        <v>0</v>
      </c>
      <c r="S93" s="37"/>
      <c r="T93" s="37">
        <v>0</v>
      </c>
      <c r="U93" s="37"/>
      <c r="V93" s="37">
        <v>7700</v>
      </c>
      <c r="W93" s="37"/>
      <c r="X93" s="37">
        <v>7700</v>
      </c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>
        <v>21920</v>
      </c>
      <c r="AY93" s="37">
        <v>0</v>
      </c>
      <c r="AZ93" s="37">
        <v>21920</v>
      </c>
      <c r="BA93" s="45">
        <v>0</v>
      </c>
    </row>
    <row r="94" spans="1:53" ht="15" x14ac:dyDescent="0.25">
      <c r="A94" s="43" t="s">
        <v>525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>
        <v>0</v>
      </c>
      <c r="AY94" s="37">
        <v>0</v>
      </c>
      <c r="AZ94" s="37">
        <v>0</v>
      </c>
      <c r="BA94" s="45">
        <v>0</v>
      </c>
    </row>
    <row r="95" spans="1:53" ht="15" x14ac:dyDescent="0.25">
      <c r="A95" s="43" t="s">
        <v>526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>
        <v>0</v>
      </c>
      <c r="AY95" s="37">
        <v>0</v>
      </c>
      <c r="AZ95" s="37">
        <v>0</v>
      </c>
      <c r="BA95" s="45">
        <v>0</v>
      </c>
    </row>
    <row r="96" spans="1:53" ht="15" x14ac:dyDescent="0.25">
      <c r="A96" s="43" t="s">
        <v>527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>
        <v>0</v>
      </c>
      <c r="AY96" s="37">
        <v>0</v>
      </c>
      <c r="AZ96" s="37">
        <v>0</v>
      </c>
      <c r="BA96" s="45">
        <v>0</v>
      </c>
    </row>
    <row r="97" spans="1:53" ht="15" x14ac:dyDescent="0.25">
      <c r="A97" s="43" t="s">
        <v>331</v>
      </c>
      <c r="B97" s="37">
        <v>300</v>
      </c>
      <c r="C97" s="37"/>
      <c r="D97" s="37">
        <v>300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>
        <v>300</v>
      </c>
      <c r="AY97" s="37">
        <v>0</v>
      </c>
      <c r="AZ97" s="37">
        <v>300</v>
      </c>
      <c r="BA97" s="45">
        <v>0</v>
      </c>
    </row>
    <row r="98" spans="1:53" ht="15" x14ac:dyDescent="0.25">
      <c r="A98" s="43" t="s">
        <v>528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>
        <v>0</v>
      </c>
      <c r="AY98" s="37">
        <v>0</v>
      </c>
      <c r="AZ98" s="37">
        <v>0</v>
      </c>
      <c r="BA98" s="45">
        <v>0</v>
      </c>
    </row>
    <row r="99" spans="1:53" ht="15" x14ac:dyDescent="0.25">
      <c r="A99" s="43" t="s">
        <v>529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>
        <v>0</v>
      </c>
      <c r="AY99" s="37">
        <v>0</v>
      </c>
      <c r="AZ99" s="37">
        <v>0</v>
      </c>
      <c r="BA99" s="45">
        <v>0</v>
      </c>
    </row>
    <row r="100" spans="1:53" ht="15" x14ac:dyDescent="0.25">
      <c r="A100" s="43" t="s">
        <v>530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>
        <v>0</v>
      </c>
      <c r="AY100" s="37">
        <v>0</v>
      </c>
      <c r="AZ100" s="37">
        <v>0</v>
      </c>
      <c r="BA100" s="45">
        <v>0</v>
      </c>
    </row>
    <row r="101" spans="1:53" ht="15" x14ac:dyDescent="0.25">
      <c r="A101" s="43" t="s">
        <v>332</v>
      </c>
      <c r="B101" s="37">
        <v>0</v>
      </c>
      <c r="C101" s="37"/>
      <c r="D101" s="37">
        <v>0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>
        <v>0</v>
      </c>
      <c r="AI101" s="37"/>
      <c r="AJ101" s="37">
        <v>0</v>
      </c>
      <c r="AK101" s="37"/>
      <c r="AL101" s="37">
        <v>0</v>
      </c>
      <c r="AM101" s="37"/>
      <c r="AN101" s="37"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>
        <v>0</v>
      </c>
      <c r="AY101" s="37">
        <v>0</v>
      </c>
      <c r="AZ101" s="37">
        <v>0</v>
      </c>
      <c r="BA101" s="45">
        <v>0</v>
      </c>
    </row>
    <row r="102" spans="1:53" ht="15" x14ac:dyDescent="0.25">
      <c r="A102" s="43" t="s">
        <v>531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>
        <v>0</v>
      </c>
      <c r="AY102" s="37">
        <v>0</v>
      </c>
      <c r="AZ102" s="37">
        <v>0</v>
      </c>
      <c r="BA102" s="45">
        <v>0</v>
      </c>
    </row>
    <row r="103" spans="1:53" ht="15" x14ac:dyDescent="0.25">
      <c r="A103" s="43" t="s">
        <v>532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>
        <v>0</v>
      </c>
      <c r="AY103" s="37">
        <v>0</v>
      </c>
      <c r="AZ103" s="37">
        <v>0</v>
      </c>
      <c r="BA103" s="45">
        <v>0</v>
      </c>
    </row>
    <row r="104" spans="1:53" ht="15" x14ac:dyDescent="0.25">
      <c r="A104" s="43" t="s">
        <v>333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>
        <v>0</v>
      </c>
      <c r="AY104" s="37">
        <v>0</v>
      </c>
      <c r="AZ104" s="37">
        <v>0</v>
      </c>
      <c r="BA104" s="45">
        <v>0</v>
      </c>
    </row>
    <row r="105" spans="1:53" ht="15" x14ac:dyDescent="0.25">
      <c r="A105" s="43" t="s">
        <v>334</v>
      </c>
      <c r="B105" s="37"/>
      <c r="C105" s="37">
        <v>16.670000000000002</v>
      </c>
      <c r="D105" s="37">
        <v>-16.670000000000002</v>
      </c>
      <c r="E105" s="37"/>
      <c r="F105" s="37"/>
      <c r="G105" s="37">
        <v>16.670000000000002</v>
      </c>
      <c r="H105" s="37">
        <v>-16.670000000000002</v>
      </c>
      <c r="I105" s="37"/>
      <c r="J105" s="37">
        <v>30</v>
      </c>
      <c r="K105" s="37">
        <v>16.670000000000002</v>
      </c>
      <c r="L105" s="37">
        <v>13.33</v>
      </c>
      <c r="M105" s="37">
        <v>1.7996000000000001</v>
      </c>
      <c r="N105" s="37">
        <v>0</v>
      </c>
      <c r="O105" s="37">
        <v>16.670000000000002</v>
      </c>
      <c r="P105" s="37">
        <v>-16.670000000000002</v>
      </c>
      <c r="Q105" s="37">
        <v>0</v>
      </c>
      <c r="R105" s="37">
        <v>0</v>
      </c>
      <c r="S105" s="37">
        <v>16.670000000000002</v>
      </c>
      <c r="T105" s="37">
        <v>-16.670000000000002</v>
      </c>
      <c r="U105" s="37">
        <v>0</v>
      </c>
      <c r="V105" s="37">
        <v>60</v>
      </c>
      <c r="W105" s="37">
        <v>16.670000000000002</v>
      </c>
      <c r="X105" s="37">
        <v>43.33</v>
      </c>
      <c r="Y105" s="37">
        <v>3.5992999999999999</v>
      </c>
      <c r="Z105" s="37"/>
      <c r="AA105" s="37">
        <v>16.670000000000002</v>
      </c>
      <c r="AB105" s="37">
        <v>-16.670000000000002</v>
      </c>
      <c r="AC105" s="37"/>
      <c r="AD105" s="37"/>
      <c r="AE105" s="37">
        <v>16.670000000000002</v>
      </c>
      <c r="AF105" s="37">
        <v>-16.670000000000002</v>
      </c>
      <c r="AG105" s="37"/>
      <c r="AH105" s="37">
        <v>30</v>
      </c>
      <c r="AI105" s="37">
        <v>16.670000000000002</v>
      </c>
      <c r="AJ105" s="37">
        <v>13.33</v>
      </c>
      <c r="AK105" s="37">
        <v>1.7996000000000001</v>
      </c>
      <c r="AL105" s="37">
        <v>30</v>
      </c>
      <c r="AM105" s="37">
        <v>16.670000000000002</v>
      </c>
      <c r="AN105" s="37">
        <v>13.33</v>
      </c>
      <c r="AO105" s="37">
        <v>1.7996000000000001</v>
      </c>
      <c r="AP105" s="37"/>
      <c r="AQ105" s="37">
        <v>16.670000000000002</v>
      </c>
      <c r="AR105" s="37">
        <v>-16.670000000000002</v>
      </c>
      <c r="AS105" s="37"/>
      <c r="AT105" s="37"/>
      <c r="AU105" s="37">
        <v>16.63</v>
      </c>
      <c r="AV105" s="37">
        <v>-16.63</v>
      </c>
      <c r="AW105" s="37"/>
      <c r="AX105" s="37">
        <v>150</v>
      </c>
      <c r="AY105" s="37">
        <v>200</v>
      </c>
      <c r="AZ105" s="37">
        <v>-50</v>
      </c>
      <c r="BA105" s="45">
        <v>0.75</v>
      </c>
    </row>
    <row r="106" spans="1:53" ht="15" x14ac:dyDescent="0.25">
      <c r="A106" s="43" t="s">
        <v>533</v>
      </c>
      <c r="B106" s="37"/>
      <c r="C106" s="37">
        <v>266.67</v>
      </c>
      <c r="D106" s="37">
        <v>-266.67</v>
      </c>
      <c r="E106" s="37"/>
      <c r="F106" s="37"/>
      <c r="G106" s="37">
        <v>266.67</v>
      </c>
      <c r="H106" s="37">
        <v>-266.67</v>
      </c>
      <c r="I106" s="37"/>
      <c r="J106" s="37"/>
      <c r="K106" s="37">
        <v>266.67</v>
      </c>
      <c r="L106" s="37">
        <v>-266.67</v>
      </c>
      <c r="M106" s="37"/>
      <c r="N106" s="37"/>
      <c r="O106" s="37">
        <v>266.67</v>
      </c>
      <c r="P106" s="37">
        <v>-266.67</v>
      </c>
      <c r="Q106" s="37"/>
      <c r="R106" s="37"/>
      <c r="S106" s="37">
        <v>266.67</v>
      </c>
      <c r="T106" s="37">
        <v>-266.67</v>
      </c>
      <c r="U106" s="37"/>
      <c r="V106" s="37"/>
      <c r="W106" s="37">
        <v>266.67</v>
      </c>
      <c r="X106" s="37">
        <v>-266.67</v>
      </c>
      <c r="Y106" s="37"/>
      <c r="Z106" s="37"/>
      <c r="AA106" s="37">
        <v>266.67</v>
      </c>
      <c r="AB106" s="37">
        <v>-266.67</v>
      </c>
      <c r="AC106" s="37"/>
      <c r="AD106" s="37"/>
      <c r="AE106" s="37">
        <v>266.67</v>
      </c>
      <c r="AF106" s="37">
        <v>-266.67</v>
      </c>
      <c r="AG106" s="37"/>
      <c r="AH106" s="37"/>
      <c r="AI106" s="37">
        <v>266.67</v>
      </c>
      <c r="AJ106" s="37">
        <v>-266.67</v>
      </c>
      <c r="AK106" s="37"/>
      <c r="AL106" s="37"/>
      <c r="AM106" s="37">
        <v>266.67</v>
      </c>
      <c r="AN106" s="37">
        <v>-266.67</v>
      </c>
      <c r="AO106" s="37"/>
      <c r="AP106" s="37"/>
      <c r="AQ106" s="37">
        <v>266.67</v>
      </c>
      <c r="AR106" s="37">
        <v>-266.67</v>
      </c>
      <c r="AS106" s="37"/>
      <c r="AT106" s="37"/>
      <c r="AU106" s="37">
        <v>266.63</v>
      </c>
      <c r="AV106" s="37">
        <v>-266.63</v>
      </c>
      <c r="AW106" s="37"/>
      <c r="AX106" s="37">
        <v>0</v>
      </c>
      <c r="AY106" s="37">
        <v>3200</v>
      </c>
      <c r="AZ106" s="37">
        <v>-3200</v>
      </c>
      <c r="BA106" s="45">
        <v>0</v>
      </c>
    </row>
    <row r="107" spans="1:53" ht="15" x14ac:dyDescent="0.25">
      <c r="A107" s="43" t="s">
        <v>534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>
        <v>16500</v>
      </c>
      <c r="AM107" s="37"/>
      <c r="AN107" s="37">
        <v>16500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>
        <v>16500</v>
      </c>
      <c r="AY107" s="37">
        <v>0</v>
      </c>
      <c r="AZ107" s="37">
        <v>16500</v>
      </c>
      <c r="BA107" s="45">
        <v>0</v>
      </c>
    </row>
    <row r="108" spans="1:53" ht="15" x14ac:dyDescent="0.25">
      <c r="A108" s="43" t="s">
        <v>535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>
        <v>0</v>
      </c>
      <c r="AY108" s="37">
        <v>0</v>
      </c>
      <c r="AZ108" s="37">
        <v>0</v>
      </c>
      <c r="BA108" s="45">
        <v>0</v>
      </c>
    </row>
    <row r="109" spans="1:53" ht="15" x14ac:dyDescent="0.25">
      <c r="A109" s="43" t="s">
        <v>335</v>
      </c>
      <c r="B109" s="37">
        <v>0</v>
      </c>
      <c r="C109" s="37">
        <v>2500</v>
      </c>
      <c r="D109" s="37">
        <v>-2500</v>
      </c>
      <c r="E109" s="37">
        <v>0</v>
      </c>
      <c r="F109" s="37"/>
      <c r="G109" s="37">
        <v>2500</v>
      </c>
      <c r="H109" s="37">
        <v>-2500</v>
      </c>
      <c r="I109" s="37"/>
      <c r="J109" s="37">
        <v>7000.25</v>
      </c>
      <c r="K109" s="37">
        <v>2500</v>
      </c>
      <c r="L109" s="37">
        <v>4500.25</v>
      </c>
      <c r="M109" s="37">
        <v>2.8001</v>
      </c>
      <c r="N109" s="37"/>
      <c r="O109" s="37">
        <v>2500</v>
      </c>
      <c r="P109" s="37">
        <v>-2500</v>
      </c>
      <c r="Q109" s="37"/>
      <c r="R109" s="37">
        <v>7000.25</v>
      </c>
      <c r="S109" s="37">
        <v>2500</v>
      </c>
      <c r="T109" s="37">
        <v>4500.25</v>
      </c>
      <c r="U109" s="37">
        <v>2.8001</v>
      </c>
      <c r="V109" s="37"/>
      <c r="W109" s="37">
        <v>2500</v>
      </c>
      <c r="X109" s="37">
        <v>-2500</v>
      </c>
      <c r="Y109" s="37"/>
      <c r="Z109" s="37"/>
      <c r="AA109" s="37">
        <v>2500</v>
      </c>
      <c r="AB109" s="37">
        <v>-2500</v>
      </c>
      <c r="AC109" s="37"/>
      <c r="AD109" s="37"/>
      <c r="AE109" s="37">
        <v>2500</v>
      </c>
      <c r="AF109" s="37">
        <v>-2500</v>
      </c>
      <c r="AG109" s="37"/>
      <c r="AH109" s="37">
        <v>7000.75</v>
      </c>
      <c r="AI109" s="37">
        <v>2500</v>
      </c>
      <c r="AJ109" s="37">
        <v>4500.75</v>
      </c>
      <c r="AK109" s="37">
        <v>2.8003</v>
      </c>
      <c r="AL109" s="37"/>
      <c r="AM109" s="37">
        <v>2500</v>
      </c>
      <c r="AN109" s="37">
        <v>-2500</v>
      </c>
      <c r="AO109" s="37"/>
      <c r="AP109" s="37"/>
      <c r="AQ109" s="37">
        <v>2500</v>
      </c>
      <c r="AR109" s="37">
        <v>-2500</v>
      </c>
      <c r="AS109" s="37"/>
      <c r="AT109" s="37"/>
      <c r="AU109" s="37">
        <v>2500</v>
      </c>
      <c r="AV109" s="37">
        <v>-2500</v>
      </c>
      <c r="AW109" s="37"/>
      <c r="AX109" s="37">
        <v>21001.25</v>
      </c>
      <c r="AY109" s="37">
        <v>30000</v>
      </c>
      <c r="AZ109" s="37">
        <v>-8998.75</v>
      </c>
      <c r="BA109" s="45">
        <v>0.7</v>
      </c>
    </row>
    <row r="110" spans="1:53" ht="15" x14ac:dyDescent="0.25">
      <c r="A110" s="43" t="s">
        <v>336</v>
      </c>
      <c r="B110" s="37">
        <v>675.85</v>
      </c>
      <c r="C110" s="37">
        <v>166.67</v>
      </c>
      <c r="D110" s="37">
        <v>509.18</v>
      </c>
      <c r="E110" s="37">
        <v>4.0549999999999997</v>
      </c>
      <c r="F110" s="37"/>
      <c r="G110" s="37">
        <v>166.67</v>
      </c>
      <c r="H110" s="37">
        <v>-166.67</v>
      </c>
      <c r="I110" s="37"/>
      <c r="J110" s="37"/>
      <c r="K110" s="37">
        <v>166.67</v>
      </c>
      <c r="L110" s="37">
        <v>-166.67</v>
      </c>
      <c r="M110" s="37"/>
      <c r="N110" s="37"/>
      <c r="O110" s="37">
        <v>166.67</v>
      </c>
      <c r="P110" s="37">
        <v>-166.67</v>
      </c>
      <c r="Q110" s="37"/>
      <c r="R110" s="37"/>
      <c r="S110" s="37">
        <v>166.67</v>
      </c>
      <c r="T110" s="37">
        <v>-166.67</v>
      </c>
      <c r="U110" s="37"/>
      <c r="V110" s="37">
        <v>675.85</v>
      </c>
      <c r="W110" s="37">
        <v>166.67</v>
      </c>
      <c r="X110" s="37">
        <v>509.18</v>
      </c>
      <c r="Y110" s="37">
        <v>4.0549999999999997</v>
      </c>
      <c r="Z110" s="37">
        <v>674.8</v>
      </c>
      <c r="AA110" s="37">
        <v>166.67</v>
      </c>
      <c r="AB110" s="37">
        <v>508.13</v>
      </c>
      <c r="AC110" s="37">
        <v>4.0487000000000002</v>
      </c>
      <c r="AD110" s="37"/>
      <c r="AE110" s="37">
        <v>166.67</v>
      </c>
      <c r="AF110" s="37">
        <v>-166.67</v>
      </c>
      <c r="AG110" s="37"/>
      <c r="AH110" s="37"/>
      <c r="AI110" s="37">
        <v>166.67</v>
      </c>
      <c r="AJ110" s="37">
        <v>-166.67</v>
      </c>
      <c r="AK110" s="37"/>
      <c r="AL110" s="37"/>
      <c r="AM110" s="37">
        <v>166.67</v>
      </c>
      <c r="AN110" s="37">
        <v>-166.67</v>
      </c>
      <c r="AO110" s="37"/>
      <c r="AP110" s="37"/>
      <c r="AQ110" s="37">
        <v>166.67</v>
      </c>
      <c r="AR110" s="37">
        <v>-166.67</v>
      </c>
      <c r="AS110" s="37"/>
      <c r="AT110" s="37"/>
      <c r="AU110" s="37">
        <v>166.63</v>
      </c>
      <c r="AV110" s="37">
        <v>-166.63</v>
      </c>
      <c r="AW110" s="37"/>
      <c r="AX110" s="37">
        <v>2026.5</v>
      </c>
      <c r="AY110" s="37">
        <v>2000</v>
      </c>
      <c r="AZ110" s="37">
        <v>26.5</v>
      </c>
      <c r="BA110" s="45">
        <v>1.0133000000000001</v>
      </c>
    </row>
    <row r="111" spans="1:53" ht="15" x14ac:dyDescent="0.25">
      <c r="A111" s="43" t="s">
        <v>536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>
        <v>0</v>
      </c>
      <c r="AY111" s="37">
        <v>0</v>
      </c>
      <c r="AZ111" s="37">
        <v>0</v>
      </c>
      <c r="BA111" s="45">
        <v>0</v>
      </c>
    </row>
    <row r="112" spans="1:53" ht="15" x14ac:dyDescent="0.25">
      <c r="A112" s="43" t="s">
        <v>537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>
        <v>0</v>
      </c>
      <c r="AY112" s="37">
        <v>0</v>
      </c>
      <c r="AZ112" s="37">
        <v>0</v>
      </c>
      <c r="BA112" s="45">
        <v>0</v>
      </c>
    </row>
    <row r="113" spans="1:53" ht="15" x14ac:dyDescent="0.25">
      <c r="A113" s="43" t="s">
        <v>337</v>
      </c>
      <c r="B113" s="37">
        <v>0</v>
      </c>
      <c r="C113" s="37">
        <v>2666.67</v>
      </c>
      <c r="D113" s="37">
        <v>-2666.67</v>
      </c>
      <c r="E113" s="37">
        <v>0</v>
      </c>
      <c r="F113" s="37"/>
      <c r="G113" s="37">
        <v>2666.67</v>
      </c>
      <c r="H113" s="37">
        <v>-2666.67</v>
      </c>
      <c r="I113" s="37"/>
      <c r="J113" s="37"/>
      <c r="K113" s="37">
        <v>2666.67</v>
      </c>
      <c r="L113" s="37">
        <v>-2666.67</v>
      </c>
      <c r="M113" s="37"/>
      <c r="N113" s="37"/>
      <c r="O113" s="37">
        <v>2666.67</v>
      </c>
      <c r="P113" s="37">
        <v>-2666.67</v>
      </c>
      <c r="Q113" s="37"/>
      <c r="R113" s="37"/>
      <c r="S113" s="37">
        <v>2666.67</v>
      </c>
      <c r="T113" s="37">
        <v>-2666.67</v>
      </c>
      <c r="U113" s="37"/>
      <c r="V113" s="37"/>
      <c r="W113" s="37">
        <v>2666.67</v>
      </c>
      <c r="X113" s="37">
        <v>-2666.67</v>
      </c>
      <c r="Y113" s="37"/>
      <c r="Z113" s="37"/>
      <c r="AA113" s="37">
        <v>2666.67</v>
      </c>
      <c r="AB113" s="37">
        <v>-2666.67</v>
      </c>
      <c r="AC113" s="37"/>
      <c r="AD113" s="37"/>
      <c r="AE113" s="37">
        <v>2666.67</v>
      </c>
      <c r="AF113" s="37">
        <v>-2666.67</v>
      </c>
      <c r="AG113" s="37"/>
      <c r="AH113" s="37"/>
      <c r="AI113" s="37">
        <v>2666.67</v>
      </c>
      <c r="AJ113" s="37">
        <v>-2666.67</v>
      </c>
      <c r="AK113" s="37"/>
      <c r="AL113" s="37"/>
      <c r="AM113" s="37">
        <v>2666.67</v>
      </c>
      <c r="AN113" s="37">
        <v>-2666.67</v>
      </c>
      <c r="AO113" s="37"/>
      <c r="AP113" s="37"/>
      <c r="AQ113" s="37">
        <v>2666.67</v>
      </c>
      <c r="AR113" s="37">
        <v>-2666.67</v>
      </c>
      <c r="AS113" s="37"/>
      <c r="AT113" s="37"/>
      <c r="AU113" s="37">
        <v>2666.63</v>
      </c>
      <c r="AV113" s="37">
        <v>-2666.63</v>
      </c>
      <c r="AW113" s="37"/>
      <c r="AX113" s="37">
        <v>0</v>
      </c>
      <c r="AY113" s="37">
        <v>32000</v>
      </c>
      <c r="AZ113" s="37">
        <v>-32000</v>
      </c>
      <c r="BA113" s="45">
        <v>0</v>
      </c>
    </row>
    <row r="114" spans="1:53" ht="15" x14ac:dyDescent="0.25">
      <c r="A114" s="43" t="s">
        <v>338</v>
      </c>
      <c r="B114" s="37"/>
      <c r="C114" s="37">
        <v>100.75</v>
      </c>
      <c r="D114" s="37">
        <v>-100.75</v>
      </c>
      <c r="E114" s="37"/>
      <c r="F114" s="37">
        <v>250</v>
      </c>
      <c r="G114" s="37">
        <v>100.75</v>
      </c>
      <c r="H114" s="37">
        <v>149.25</v>
      </c>
      <c r="I114" s="37">
        <v>2.4813999999999998</v>
      </c>
      <c r="J114" s="37">
        <v>826</v>
      </c>
      <c r="K114" s="37">
        <v>100.75</v>
      </c>
      <c r="L114" s="37">
        <v>725.25</v>
      </c>
      <c r="M114" s="37">
        <v>8.1984999999999992</v>
      </c>
      <c r="N114" s="37"/>
      <c r="O114" s="37">
        <v>100.75</v>
      </c>
      <c r="P114" s="37">
        <v>-100.75</v>
      </c>
      <c r="Q114" s="37"/>
      <c r="R114" s="37"/>
      <c r="S114" s="37">
        <v>100.75</v>
      </c>
      <c r="T114" s="37">
        <v>-100.75</v>
      </c>
      <c r="U114" s="37"/>
      <c r="V114" s="37">
        <v>20</v>
      </c>
      <c r="W114" s="37">
        <v>100.75</v>
      </c>
      <c r="X114" s="37">
        <v>-80.75</v>
      </c>
      <c r="Y114" s="37">
        <v>0.19850000000000001</v>
      </c>
      <c r="Z114" s="37"/>
      <c r="AA114" s="37">
        <v>100.75</v>
      </c>
      <c r="AB114" s="37">
        <v>-100.75</v>
      </c>
      <c r="AC114" s="37"/>
      <c r="AD114" s="37">
        <v>0</v>
      </c>
      <c r="AE114" s="37">
        <v>100.75</v>
      </c>
      <c r="AF114" s="37">
        <v>-100.75</v>
      </c>
      <c r="AG114" s="37">
        <v>0</v>
      </c>
      <c r="AH114" s="37"/>
      <c r="AI114" s="37">
        <v>100.75</v>
      </c>
      <c r="AJ114" s="37">
        <v>-100.75</v>
      </c>
      <c r="AK114" s="37"/>
      <c r="AL114" s="37"/>
      <c r="AM114" s="37">
        <v>100.75</v>
      </c>
      <c r="AN114" s="37">
        <v>-100.75</v>
      </c>
      <c r="AO114" s="37"/>
      <c r="AP114" s="37"/>
      <c r="AQ114" s="37">
        <v>100.75</v>
      </c>
      <c r="AR114" s="37">
        <v>-100.75</v>
      </c>
      <c r="AS114" s="37"/>
      <c r="AT114" s="37"/>
      <c r="AU114" s="37">
        <v>100.75</v>
      </c>
      <c r="AV114" s="37">
        <v>-100.75</v>
      </c>
      <c r="AW114" s="37"/>
      <c r="AX114" s="37">
        <v>1096</v>
      </c>
      <c r="AY114" s="37">
        <v>1209</v>
      </c>
      <c r="AZ114" s="37">
        <v>-113</v>
      </c>
      <c r="BA114" s="45">
        <v>0.90649999999999997</v>
      </c>
    </row>
    <row r="115" spans="1:53" ht="15" x14ac:dyDescent="0.25">
      <c r="A115" s="43" t="s">
        <v>339</v>
      </c>
      <c r="B115" s="37">
        <v>602</v>
      </c>
      <c r="C115" s="37">
        <v>83.33</v>
      </c>
      <c r="D115" s="37">
        <v>518.66999999999996</v>
      </c>
      <c r="E115" s="37">
        <v>7.2243000000000004</v>
      </c>
      <c r="F115" s="37"/>
      <c r="G115" s="37">
        <v>83.33</v>
      </c>
      <c r="H115" s="37">
        <v>-83.33</v>
      </c>
      <c r="I115" s="37"/>
      <c r="J115" s="37">
        <v>175</v>
      </c>
      <c r="K115" s="37">
        <v>83.33</v>
      </c>
      <c r="L115" s="37">
        <v>91.67</v>
      </c>
      <c r="M115" s="37">
        <v>2.1000999999999999</v>
      </c>
      <c r="N115" s="37"/>
      <c r="O115" s="37">
        <v>83.33</v>
      </c>
      <c r="P115" s="37">
        <v>-83.33</v>
      </c>
      <c r="Q115" s="37"/>
      <c r="R115" s="37"/>
      <c r="S115" s="37">
        <v>83.33</v>
      </c>
      <c r="T115" s="37">
        <v>-83.33</v>
      </c>
      <c r="U115" s="37"/>
      <c r="V115" s="37"/>
      <c r="W115" s="37">
        <v>83.33</v>
      </c>
      <c r="X115" s="37">
        <v>-83.33</v>
      </c>
      <c r="Y115" s="37"/>
      <c r="Z115" s="37"/>
      <c r="AA115" s="37">
        <v>83.33</v>
      </c>
      <c r="AB115" s="37">
        <v>-83.33</v>
      </c>
      <c r="AC115" s="37"/>
      <c r="AD115" s="37"/>
      <c r="AE115" s="37">
        <v>83.33</v>
      </c>
      <c r="AF115" s="37">
        <v>-83.33</v>
      </c>
      <c r="AG115" s="37"/>
      <c r="AH115" s="37"/>
      <c r="AI115" s="37">
        <v>83.33</v>
      </c>
      <c r="AJ115" s="37">
        <v>-83.33</v>
      </c>
      <c r="AK115" s="37"/>
      <c r="AL115" s="37"/>
      <c r="AM115" s="37">
        <v>83.33</v>
      </c>
      <c r="AN115" s="37">
        <v>-83.33</v>
      </c>
      <c r="AO115" s="37"/>
      <c r="AP115" s="37"/>
      <c r="AQ115" s="37">
        <v>83.33</v>
      </c>
      <c r="AR115" s="37">
        <v>-83.33</v>
      </c>
      <c r="AS115" s="37"/>
      <c r="AT115" s="37"/>
      <c r="AU115" s="37">
        <v>83.37</v>
      </c>
      <c r="AV115" s="37">
        <v>-83.37</v>
      </c>
      <c r="AW115" s="37"/>
      <c r="AX115" s="37">
        <v>777</v>
      </c>
      <c r="AY115" s="37">
        <v>1000</v>
      </c>
      <c r="AZ115" s="37">
        <v>-223</v>
      </c>
      <c r="BA115" s="45">
        <v>0.77700000000000002</v>
      </c>
    </row>
    <row r="116" spans="1:53" ht="15" x14ac:dyDescent="0.25">
      <c r="A116" s="43" t="s">
        <v>538</v>
      </c>
      <c r="B116" s="37"/>
      <c r="C116" s="37">
        <v>41.67</v>
      </c>
      <c r="D116" s="37">
        <v>-41.67</v>
      </c>
      <c r="E116" s="37"/>
      <c r="F116" s="37"/>
      <c r="G116" s="37">
        <v>41.67</v>
      </c>
      <c r="H116" s="37">
        <v>-41.67</v>
      </c>
      <c r="I116" s="37"/>
      <c r="J116" s="37"/>
      <c r="K116" s="37">
        <v>41.67</v>
      </c>
      <c r="L116" s="37">
        <v>-41.67</v>
      </c>
      <c r="M116" s="37"/>
      <c r="N116" s="37"/>
      <c r="O116" s="37">
        <v>41.67</v>
      </c>
      <c r="P116" s="37">
        <v>-41.67</v>
      </c>
      <c r="Q116" s="37"/>
      <c r="R116" s="37"/>
      <c r="S116" s="37">
        <v>41.67</v>
      </c>
      <c r="T116" s="37">
        <v>-41.67</v>
      </c>
      <c r="U116" s="37"/>
      <c r="V116" s="37">
        <v>250</v>
      </c>
      <c r="W116" s="37">
        <v>41.67</v>
      </c>
      <c r="X116" s="37">
        <v>208.33</v>
      </c>
      <c r="Y116" s="37">
        <v>5.9995000000000003</v>
      </c>
      <c r="Z116" s="37">
        <v>300</v>
      </c>
      <c r="AA116" s="37">
        <v>41.67</v>
      </c>
      <c r="AB116" s="37">
        <v>258.33</v>
      </c>
      <c r="AC116" s="37">
        <v>7.1993999999999998</v>
      </c>
      <c r="AD116" s="37"/>
      <c r="AE116" s="37">
        <v>41.67</v>
      </c>
      <c r="AF116" s="37">
        <v>-41.67</v>
      </c>
      <c r="AG116" s="37"/>
      <c r="AH116" s="37"/>
      <c r="AI116" s="37">
        <v>41.67</v>
      </c>
      <c r="AJ116" s="37">
        <v>-41.67</v>
      </c>
      <c r="AK116" s="37"/>
      <c r="AL116" s="37"/>
      <c r="AM116" s="37">
        <v>41.67</v>
      </c>
      <c r="AN116" s="37">
        <v>-41.67</v>
      </c>
      <c r="AO116" s="37"/>
      <c r="AP116" s="37"/>
      <c r="AQ116" s="37">
        <v>41.67</v>
      </c>
      <c r="AR116" s="37">
        <v>-41.67</v>
      </c>
      <c r="AS116" s="37"/>
      <c r="AT116" s="37"/>
      <c r="AU116" s="37">
        <v>41.63</v>
      </c>
      <c r="AV116" s="37">
        <v>-41.63</v>
      </c>
      <c r="AW116" s="37"/>
      <c r="AX116" s="37">
        <v>550</v>
      </c>
      <c r="AY116" s="37">
        <v>500</v>
      </c>
      <c r="AZ116" s="37">
        <v>50</v>
      </c>
      <c r="BA116" s="45">
        <v>1.1000000000000001</v>
      </c>
    </row>
    <row r="117" spans="1:53" ht="15" x14ac:dyDescent="0.25">
      <c r="A117" s="43" t="s">
        <v>539</v>
      </c>
      <c r="B117" s="37"/>
      <c r="C117" s="37">
        <v>16.670000000000002</v>
      </c>
      <c r="D117" s="37">
        <v>-16.670000000000002</v>
      </c>
      <c r="E117" s="37"/>
      <c r="F117" s="37"/>
      <c r="G117" s="37">
        <v>16.670000000000002</v>
      </c>
      <c r="H117" s="37">
        <v>-16.670000000000002</v>
      </c>
      <c r="I117" s="37"/>
      <c r="J117" s="37"/>
      <c r="K117" s="37">
        <v>16.670000000000002</v>
      </c>
      <c r="L117" s="37">
        <v>-16.670000000000002</v>
      </c>
      <c r="M117" s="37"/>
      <c r="N117" s="37"/>
      <c r="O117" s="37">
        <v>16.670000000000002</v>
      </c>
      <c r="P117" s="37">
        <v>-16.670000000000002</v>
      </c>
      <c r="Q117" s="37"/>
      <c r="R117" s="37"/>
      <c r="S117" s="37">
        <v>16.670000000000002</v>
      </c>
      <c r="T117" s="37">
        <v>-16.670000000000002</v>
      </c>
      <c r="U117" s="37"/>
      <c r="V117" s="37"/>
      <c r="W117" s="37">
        <v>16.670000000000002</v>
      </c>
      <c r="X117" s="37">
        <v>-16.670000000000002</v>
      </c>
      <c r="Y117" s="37"/>
      <c r="Z117" s="37"/>
      <c r="AA117" s="37">
        <v>16.670000000000002</v>
      </c>
      <c r="AB117" s="37">
        <v>-16.670000000000002</v>
      </c>
      <c r="AC117" s="37"/>
      <c r="AD117" s="37"/>
      <c r="AE117" s="37">
        <v>16.670000000000002</v>
      </c>
      <c r="AF117" s="37">
        <v>-16.670000000000002</v>
      </c>
      <c r="AG117" s="37"/>
      <c r="AH117" s="37"/>
      <c r="AI117" s="37">
        <v>16.670000000000002</v>
      </c>
      <c r="AJ117" s="37">
        <v>-16.670000000000002</v>
      </c>
      <c r="AK117" s="37"/>
      <c r="AL117" s="37"/>
      <c r="AM117" s="37">
        <v>16.670000000000002</v>
      </c>
      <c r="AN117" s="37">
        <v>-16.670000000000002</v>
      </c>
      <c r="AO117" s="37"/>
      <c r="AP117" s="37"/>
      <c r="AQ117" s="37">
        <v>16.670000000000002</v>
      </c>
      <c r="AR117" s="37">
        <v>-16.670000000000002</v>
      </c>
      <c r="AS117" s="37"/>
      <c r="AT117" s="37"/>
      <c r="AU117" s="37">
        <v>16.63</v>
      </c>
      <c r="AV117" s="37">
        <v>-16.63</v>
      </c>
      <c r="AW117" s="37"/>
      <c r="AX117" s="37">
        <v>0</v>
      </c>
      <c r="AY117" s="37">
        <v>200</v>
      </c>
      <c r="AZ117" s="37">
        <v>-200</v>
      </c>
      <c r="BA117" s="45">
        <v>0</v>
      </c>
    </row>
    <row r="118" spans="1:53" ht="15" x14ac:dyDescent="0.25">
      <c r="A118" s="43" t="s">
        <v>540</v>
      </c>
      <c r="B118" s="37"/>
      <c r="C118" s="37">
        <v>41.67</v>
      </c>
      <c r="D118" s="37">
        <v>-41.67</v>
      </c>
      <c r="E118" s="37"/>
      <c r="F118" s="37"/>
      <c r="G118" s="37">
        <v>41.67</v>
      </c>
      <c r="H118" s="37">
        <v>-41.67</v>
      </c>
      <c r="I118" s="37"/>
      <c r="J118" s="37"/>
      <c r="K118" s="37">
        <v>41.67</v>
      </c>
      <c r="L118" s="37">
        <v>-41.67</v>
      </c>
      <c r="M118" s="37"/>
      <c r="N118" s="37">
        <v>16.690000000000001</v>
      </c>
      <c r="O118" s="37">
        <v>41.67</v>
      </c>
      <c r="P118" s="37">
        <v>-24.98</v>
      </c>
      <c r="Q118" s="37">
        <v>0.40050000000000002</v>
      </c>
      <c r="R118" s="37"/>
      <c r="S118" s="37">
        <v>41.67</v>
      </c>
      <c r="T118" s="37">
        <v>-41.67</v>
      </c>
      <c r="U118" s="37"/>
      <c r="V118" s="37"/>
      <c r="W118" s="37">
        <v>41.67</v>
      </c>
      <c r="X118" s="37">
        <v>-41.67</v>
      </c>
      <c r="Y118" s="37"/>
      <c r="Z118" s="37"/>
      <c r="AA118" s="37">
        <v>41.67</v>
      </c>
      <c r="AB118" s="37">
        <v>-41.67</v>
      </c>
      <c r="AC118" s="37"/>
      <c r="AD118" s="37"/>
      <c r="AE118" s="37">
        <v>41.67</v>
      </c>
      <c r="AF118" s="37">
        <v>-41.67</v>
      </c>
      <c r="AG118" s="37"/>
      <c r="AH118" s="37"/>
      <c r="AI118" s="37">
        <v>41.67</v>
      </c>
      <c r="AJ118" s="37">
        <v>-41.67</v>
      </c>
      <c r="AK118" s="37"/>
      <c r="AL118" s="37"/>
      <c r="AM118" s="37">
        <v>41.67</v>
      </c>
      <c r="AN118" s="37">
        <v>-41.67</v>
      </c>
      <c r="AO118" s="37"/>
      <c r="AP118" s="37"/>
      <c r="AQ118" s="37">
        <v>41.67</v>
      </c>
      <c r="AR118" s="37">
        <v>-41.67</v>
      </c>
      <c r="AS118" s="37"/>
      <c r="AT118" s="37"/>
      <c r="AU118" s="37">
        <v>41.63</v>
      </c>
      <c r="AV118" s="37">
        <v>-41.63</v>
      </c>
      <c r="AW118" s="37"/>
      <c r="AX118" s="37">
        <v>16.690000000000001</v>
      </c>
      <c r="AY118" s="37">
        <v>500</v>
      </c>
      <c r="AZ118" s="37">
        <v>-483.31</v>
      </c>
      <c r="BA118" s="45">
        <v>3.3399999999999999E-2</v>
      </c>
    </row>
    <row r="119" spans="1:53" ht="15" x14ac:dyDescent="0.25">
      <c r="A119" s="43" t="s">
        <v>406</v>
      </c>
      <c r="B119" s="37">
        <v>1277.8499999999999</v>
      </c>
      <c r="C119" s="37">
        <v>5900.77</v>
      </c>
      <c r="D119" s="37">
        <v>-4622.92</v>
      </c>
      <c r="E119" s="37">
        <v>0.21659999999999999</v>
      </c>
      <c r="F119" s="37">
        <v>250</v>
      </c>
      <c r="G119" s="37">
        <v>5900.77</v>
      </c>
      <c r="H119" s="37">
        <v>-5650.77</v>
      </c>
      <c r="I119" s="37">
        <v>4.24E-2</v>
      </c>
      <c r="J119" s="37">
        <v>8031.25</v>
      </c>
      <c r="K119" s="37">
        <v>5900.77</v>
      </c>
      <c r="L119" s="37">
        <v>2130.48</v>
      </c>
      <c r="M119" s="37">
        <v>1.3611</v>
      </c>
      <c r="N119" s="37">
        <v>16.690000000000001</v>
      </c>
      <c r="O119" s="37">
        <v>5900.77</v>
      </c>
      <c r="P119" s="37">
        <v>-5884.08</v>
      </c>
      <c r="Q119" s="37">
        <v>2.8E-3</v>
      </c>
      <c r="R119" s="37">
        <v>7000.25</v>
      </c>
      <c r="S119" s="37">
        <v>5900.77</v>
      </c>
      <c r="T119" s="37">
        <v>1099.48</v>
      </c>
      <c r="U119" s="37">
        <v>1.1862999999999999</v>
      </c>
      <c r="V119" s="37">
        <v>1005.85</v>
      </c>
      <c r="W119" s="37">
        <v>5900.77</v>
      </c>
      <c r="X119" s="37">
        <v>-4894.92</v>
      </c>
      <c r="Y119" s="37">
        <v>0.17050000000000001</v>
      </c>
      <c r="Z119" s="37">
        <v>974.8</v>
      </c>
      <c r="AA119" s="37">
        <v>5900.77</v>
      </c>
      <c r="AB119" s="37">
        <v>-4925.97</v>
      </c>
      <c r="AC119" s="37">
        <v>0.16520000000000001</v>
      </c>
      <c r="AD119" s="37">
        <v>0</v>
      </c>
      <c r="AE119" s="37">
        <v>5900.77</v>
      </c>
      <c r="AF119" s="37">
        <v>-5900.77</v>
      </c>
      <c r="AG119" s="37">
        <v>0</v>
      </c>
      <c r="AH119" s="37">
        <v>7030.75</v>
      </c>
      <c r="AI119" s="37">
        <v>5900.77</v>
      </c>
      <c r="AJ119" s="37">
        <v>1129.98</v>
      </c>
      <c r="AK119" s="37">
        <v>1.1915</v>
      </c>
      <c r="AL119" s="37">
        <v>16530</v>
      </c>
      <c r="AM119" s="37">
        <v>5900.77</v>
      </c>
      <c r="AN119" s="37">
        <v>10629.23</v>
      </c>
      <c r="AO119" s="37">
        <v>2.8012999999999999</v>
      </c>
      <c r="AP119" s="37">
        <v>0</v>
      </c>
      <c r="AQ119" s="37">
        <v>5900.77</v>
      </c>
      <c r="AR119" s="37">
        <v>-5900.77</v>
      </c>
      <c r="AS119" s="37">
        <v>0</v>
      </c>
      <c r="AT119" s="37">
        <v>0</v>
      </c>
      <c r="AU119" s="37">
        <v>5900.53</v>
      </c>
      <c r="AV119" s="37">
        <v>-5900.53</v>
      </c>
      <c r="AW119" s="37">
        <v>0</v>
      </c>
      <c r="AX119" s="37">
        <v>42117.440000000002</v>
      </c>
      <c r="AY119" s="37">
        <v>70809</v>
      </c>
      <c r="AZ119" s="37">
        <v>-28691.56</v>
      </c>
      <c r="BA119" s="45">
        <v>0.5948</v>
      </c>
    </row>
    <row r="120" spans="1:53" ht="15" x14ac:dyDescent="0.25">
      <c r="A120" s="43" t="s">
        <v>541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>
        <v>0</v>
      </c>
      <c r="AY120" s="37">
        <v>0</v>
      </c>
      <c r="AZ120" s="37">
        <v>0</v>
      </c>
      <c r="BA120" s="45">
        <v>0</v>
      </c>
    </row>
    <row r="121" spans="1:53" ht="15" x14ac:dyDescent="0.25">
      <c r="A121" s="43" t="s">
        <v>542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>
        <v>0</v>
      </c>
      <c r="AY121" s="37">
        <v>0</v>
      </c>
      <c r="AZ121" s="37">
        <v>0</v>
      </c>
      <c r="BA121" s="45">
        <v>0</v>
      </c>
    </row>
    <row r="122" spans="1:53" ht="15" x14ac:dyDescent="0.25">
      <c r="A122" s="43" t="s">
        <v>543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>
        <v>95.37</v>
      </c>
      <c r="S122" s="37"/>
      <c r="T122" s="37">
        <v>95.37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>
        <v>-95.37</v>
      </c>
      <c r="AE122" s="37"/>
      <c r="AF122" s="37">
        <v>-95.37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>
        <v>0</v>
      </c>
      <c r="AY122" s="37">
        <v>0</v>
      </c>
      <c r="AZ122" s="37">
        <v>0</v>
      </c>
      <c r="BA122" s="45">
        <v>0</v>
      </c>
    </row>
    <row r="123" spans="1:53" ht="15" x14ac:dyDescent="0.25">
      <c r="A123" s="43" t="s">
        <v>340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>
        <v>0</v>
      </c>
      <c r="AY123" s="37">
        <v>0</v>
      </c>
      <c r="AZ123" s="37">
        <v>0</v>
      </c>
      <c r="BA123" s="45">
        <v>0</v>
      </c>
    </row>
    <row r="124" spans="1:53" ht="15" x14ac:dyDescent="0.25">
      <c r="A124" s="43" t="s">
        <v>341</v>
      </c>
      <c r="B124" s="37">
        <v>4250.99</v>
      </c>
      <c r="C124" s="37">
        <v>1250</v>
      </c>
      <c r="D124" s="37">
        <v>3000.99</v>
      </c>
      <c r="E124" s="37">
        <v>3.4007999999999998</v>
      </c>
      <c r="F124" s="37">
        <v>1945.42</v>
      </c>
      <c r="G124" s="37">
        <v>1250</v>
      </c>
      <c r="H124" s="37">
        <v>695.42</v>
      </c>
      <c r="I124" s="37">
        <v>1.5563</v>
      </c>
      <c r="J124" s="37">
        <v>2114.4899999999998</v>
      </c>
      <c r="K124" s="37">
        <v>1250</v>
      </c>
      <c r="L124" s="37">
        <v>864.49</v>
      </c>
      <c r="M124" s="37">
        <v>1.6916</v>
      </c>
      <c r="N124" s="37">
        <v>8048.79</v>
      </c>
      <c r="O124" s="37">
        <v>1250</v>
      </c>
      <c r="P124" s="37">
        <v>6798.79</v>
      </c>
      <c r="Q124" s="37">
        <v>6.4390000000000001</v>
      </c>
      <c r="R124" s="37">
        <v>1909.43</v>
      </c>
      <c r="S124" s="37">
        <v>1250</v>
      </c>
      <c r="T124" s="37">
        <v>659.43</v>
      </c>
      <c r="U124" s="37">
        <v>1.5275000000000001</v>
      </c>
      <c r="V124" s="37">
        <v>1654.99</v>
      </c>
      <c r="W124" s="37">
        <v>1250</v>
      </c>
      <c r="X124" s="37">
        <v>404.99</v>
      </c>
      <c r="Y124" s="37">
        <v>1.3240000000000001</v>
      </c>
      <c r="Z124" s="37">
        <v>2401.1999999999998</v>
      </c>
      <c r="AA124" s="37">
        <v>1250</v>
      </c>
      <c r="AB124" s="37">
        <v>1151.2</v>
      </c>
      <c r="AC124" s="37">
        <v>1.921</v>
      </c>
      <c r="AD124" s="37">
        <v>2143.21</v>
      </c>
      <c r="AE124" s="37">
        <v>1250</v>
      </c>
      <c r="AF124" s="37">
        <v>893.21</v>
      </c>
      <c r="AG124" s="37">
        <v>1.7145999999999999</v>
      </c>
      <c r="AH124" s="37">
        <v>1818.97</v>
      </c>
      <c r="AI124" s="37">
        <v>1250</v>
      </c>
      <c r="AJ124" s="37">
        <v>568.97</v>
      </c>
      <c r="AK124" s="37">
        <v>1.4552</v>
      </c>
      <c r="AL124" s="37">
        <v>5642.22</v>
      </c>
      <c r="AM124" s="37">
        <v>1250</v>
      </c>
      <c r="AN124" s="37">
        <v>4392.22</v>
      </c>
      <c r="AO124" s="37">
        <v>4.5137999999999998</v>
      </c>
      <c r="AP124" s="37"/>
      <c r="AQ124" s="37">
        <v>1250</v>
      </c>
      <c r="AR124" s="37">
        <v>-1250</v>
      </c>
      <c r="AS124" s="37"/>
      <c r="AT124" s="37"/>
      <c r="AU124" s="37">
        <v>1250</v>
      </c>
      <c r="AV124" s="37">
        <v>-1250</v>
      </c>
      <c r="AW124" s="37"/>
      <c r="AX124" s="37">
        <v>31929.71</v>
      </c>
      <c r="AY124" s="37">
        <v>15000</v>
      </c>
      <c r="AZ124" s="37">
        <v>16929.71</v>
      </c>
      <c r="BA124" s="45">
        <v>2.1286</v>
      </c>
    </row>
    <row r="125" spans="1:53" ht="15" x14ac:dyDescent="0.25">
      <c r="A125" s="43" t="s">
        <v>544</v>
      </c>
      <c r="B125" s="37"/>
      <c r="C125" s="37">
        <v>375</v>
      </c>
      <c r="D125" s="37">
        <v>-375</v>
      </c>
      <c r="E125" s="37"/>
      <c r="F125" s="37"/>
      <c r="G125" s="37">
        <v>375</v>
      </c>
      <c r="H125" s="37">
        <v>-375</v>
      </c>
      <c r="I125" s="37"/>
      <c r="J125" s="37"/>
      <c r="K125" s="37">
        <v>375</v>
      </c>
      <c r="L125" s="37">
        <v>-375</v>
      </c>
      <c r="M125" s="37"/>
      <c r="N125" s="37"/>
      <c r="O125" s="37">
        <v>375</v>
      </c>
      <c r="P125" s="37">
        <v>-375</v>
      </c>
      <c r="Q125" s="37"/>
      <c r="R125" s="37"/>
      <c r="S125" s="37">
        <v>375</v>
      </c>
      <c r="T125" s="37">
        <v>-375</v>
      </c>
      <c r="U125" s="37"/>
      <c r="V125" s="37"/>
      <c r="W125" s="37">
        <v>375</v>
      </c>
      <c r="X125" s="37">
        <v>-375</v>
      </c>
      <c r="Y125" s="37"/>
      <c r="Z125" s="37"/>
      <c r="AA125" s="37">
        <v>375</v>
      </c>
      <c r="AB125" s="37">
        <v>-375</v>
      </c>
      <c r="AC125" s="37"/>
      <c r="AD125" s="37"/>
      <c r="AE125" s="37">
        <v>375</v>
      </c>
      <c r="AF125" s="37">
        <v>-375</v>
      </c>
      <c r="AG125" s="37"/>
      <c r="AH125" s="37"/>
      <c r="AI125" s="37">
        <v>375</v>
      </c>
      <c r="AJ125" s="37">
        <v>-375</v>
      </c>
      <c r="AK125" s="37"/>
      <c r="AL125" s="37">
        <v>4500</v>
      </c>
      <c r="AM125" s="37">
        <v>375</v>
      </c>
      <c r="AN125" s="37">
        <v>4125</v>
      </c>
      <c r="AO125" s="37">
        <v>12</v>
      </c>
      <c r="AP125" s="37"/>
      <c r="AQ125" s="37">
        <v>375</v>
      </c>
      <c r="AR125" s="37">
        <v>-375</v>
      </c>
      <c r="AS125" s="37"/>
      <c r="AT125" s="37"/>
      <c r="AU125" s="37">
        <v>375</v>
      </c>
      <c r="AV125" s="37">
        <v>-375</v>
      </c>
      <c r="AW125" s="37"/>
      <c r="AX125" s="37">
        <v>4500</v>
      </c>
      <c r="AY125" s="37">
        <v>4500</v>
      </c>
      <c r="AZ125" s="37">
        <v>0</v>
      </c>
      <c r="BA125" s="45">
        <v>1</v>
      </c>
    </row>
    <row r="126" spans="1:53" ht="15" x14ac:dyDescent="0.25">
      <c r="A126" s="43" t="s">
        <v>545</v>
      </c>
      <c r="B126" s="37"/>
      <c r="C126" s="37">
        <v>83.33</v>
      </c>
      <c r="D126" s="37">
        <v>-83.33</v>
      </c>
      <c r="E126" s="37"/>
      <c r="F126" s="37"/>
      <c r="G126" s="37">
        <v>83.33</v>
      </c>
      <c r="H126" s="37">
        <v>-83.33</v>
      </c>
      <c r="I126" s="37"/>
      <c r="J126" s="37"/>
      <c r="K126" s="37">
        <v>83.33</v>
      </c>
      <c r="L126" s="37">
        <v>-83.33</v>
      </c>
      <c r="M126" s="37"/>
      <c r="N126" s="37">
        <v>32.33</v>
      </c>
      <c r="O126" s="37">
        <v>83.33</v>
      </c>
      <c r="P126" s="37">
        <v>-51</v>
      </c>
      <c r="Q126" s="37">
        <v>0.38800000000000001</v>
      </c>
      <c r="R126" s="37"/>
      <c r="S126" s="37">
        <v>83.33</v>
      </c>
      <c r="T126" s="37">
        <v>-83.33</v>
      </c>
      <c r="U126" s="37"/>
      <c r="V126" s="37">
        <v>29.96</v>
      </c>
      <c r="W126" s="37">
        <v>83.33</v>
      </c>
      <c r="X126" s="37">
        <v>-53.37</v>
      </c>
      <c r="Y126" s="37">
        <v>0.35949999999999999</v>
      </c>
      <c r="Z126" s="37">
        <v>15.3</v>
      </c>
      <c r="AA126" s="37">
        <v>83.33</v>
      </c>
      <c r="AB126" s="37">
        <v>-68.03</v>
      </c>
      <c r="AC126" s="37">
        <v>0.18360000000000001</v>
      </c>
      <c r="AD126" s="37"/>
      <c r="AE126" s="37">
        <v>83.33</v>
      </c>
      <c r="AF126" s="37">
        <v>-83.33</v>
      </c>
      <c r="AG126" s="37"/>
      <c r="AH126" s="37"/>
      <c r="AI126" s="37">
        <v>83.33</v>
      </c>
      <c r="AJ126" s="37">
        <v>-83.33</v>
      </c>
      <c r="AK126" s="37"/>
      <c r="AL126" s="37">
        <v>10.72</v>
      </c>
      <c r="AM126" s="37">
        <v>83.33</v>
      </c>
      <c r="AN126" s="37">
        <v>-72.61</v>
      </c>
      <c r="AO126" s="37">
        <v>0.12859999999999999</v>
      </c>
      <c r="AP126" s="37"/>
      <c r="AQ126" s="37">
        <v>83.33</v>
      </c>
      <c r="AR126" s="37">
        <v>-83.33</v>
      </c>
      <c r="AS126" s="37"/>
      <c r="AT126" s="37"/>
      <c r="AU126" s="37">
        <v>83.37</v>
      </c>
      <c r="AV126" s="37">
        <v>-83.37</v>
      </c>
      <c r="AW126" s="37"/>
      <c r="AX126" s="37">
        <v>88.31</v>
      </c>
      <c r="AY126" s="37">
        <v>1000</v>
      </c>
      <c r="AZ126" s="37">
        <v>-911.69</v>
      </c>
      <c r="BA126" s="45">
        <v>8.8300000000000003E-2</v>
      </c>
    </row>
    <row r="127" spans="1:53" ht="15" x14ac:dyDescent="0.25">
      <c r="A127" s="43" t="s">
        <v>342</v>
      </c>
      <c r="B127" s="37">
        <v>491.94</v>
      </c>
      <c r="C127" s="37">
        <v>291.67</v>
      </c>
      <c r="D127" s="37">
        <v>200.27</v>
      </c>
      <c r="E127" s="37">
        <v>1.6866000000000001</v>
      </c>
      <c r="F127" s="37"/>
      <c r="G127" s="37">
        <v>291.67</v>
      </c>
      <c r="H127" s="37">
        <v>-291.67</v>
      </c>
      <c r="I127" s="37"/>
      <c r="J127" s="37">
        <v>305.95</v>
      </c>
      <c r="K127" s="37">
        <v>291.67</v>
      </c>
      <c r="L127" s="37">
        <v>14.28</v>
      </c>
      <c r="M127" s="37">
        <v>1.0489999999999999</v>
      </c>
      <c r="N127" s="37">
        <v>318.98</v>
      </c>
      <c r="O127" s="37">
        <v>291.67</v>
      </c>
      <c r="P127" s="37">
        <v>27.31</v>
      </c>
      <c r="Q127" s="37">
        <v>1.0935999999999999</v>
      </c>
      <c r="R127" s="37">
        <v>49.78</v>
      </c>
      <c r="S127" s="37">
        <v>291.67</v>
      </c>
      <c r="T127" s="37">
        <v>-241.89</v>
      </c>
      <c r="U127" s="37">
        <v>0.17069999999999999</v>
      </c>
      <c r="V127" s="37">
        <v>320.95999999999998</v>
      </c>
      <c r="W127" s="37">
        <v>291.67</v>
      </c>
      <c r="X127" s="37">
        <v>29.29</v>
      </c>
      <c r="Y127" s="37">
        <v>1.1004</v>
      </c>
      <c r="Z127" s="37">
        <v>307.95</v>
      </c>
      <c r="AA127" s="37">
        <v>291.67</v>
      </c>
      <c r="AB127" s="37">
        <v>16.28</v>
      </c>
      <c r="AC127" s="37">
        <v>1.0558000000000001</v>
      </c>
      <c r="AD127" s="37">
        <v>673.94</v>
      </c>
      <c r="AE127" s="37">
        <v>291.67</v>
      </c>
      <c r="AF127" s="37">
        <v>382.27</v>
      </c>
      <c r="AG127" s="37">
        <v>2.3106</v>
      </c>
      <c r="AH127" s="37"/>
      <c r="AI127" s="37">
        <v>291.67</v>
      </c>
      <c r="AJ127" s="37">
        <v>-291.67</v>
      </c>
      <c r="AK127" s="37"/>
      <c r="AL127" s="37">
        <v>103.56</v>
      </c>
      <c r="AM127" s="37">
        <v>291.67</v>
      </c>
      <c r="AN127" s="37">
        <v>-188.11</v>
      </c>
      <c r="AO127" s="37">
        <v>0.35510000000000003</v>
      </c>
      <c r="AP127" s="37"/>
      <c r="AQ127" s="37">
        <v>291.67</v>
      </c>
      <c r="AR127" s="37">
        <v>-291.67</v>
      </c>
      <c r="AS127" s="37"/>
      <c r="AT127" s="37"/>
      <c r="AU127" s="37">
        <v>291.63</v>
      </c>
      <c r="AV127" s="37">
        <v>-291.63</v>
      </c>
      <c r="AW127" s="37"/>
      <c r="AX127" s="37">
        <v>2573.06</v>
      </c>
      <c r="AY127" s="37">
        <v>3500</v>
      </c>
      <c r="AZ127" s="37">
        <v>-926.94</v>
      </c>
      <c r="BA127" s="45">
        <v>0.73519999999999996</v>
      </c>
    </row>
    <row r="128" spans="1:53" ht="15" x14ac:dyDescent="0.25">
      <c r="A128" s="43" t="s">
        <v>343</v>
      </c>
      <c r="B128" s="37">
        <v>138.38999999999999</v>
      </c>
      <c r="C128" s="37">
        <v>20.83</v>
      </c>
      <c r="D128" s="37">
        <v>117.56</v>
      </c>
      <c r="E128" s="37">
        <v>6.6437999999999997</v>
      </c>
      <c r="F128" s="37"/>
      <c r="G128" s="37">
        <v>20.83</v>
      </c>
      <c r="H128" s="37">
        <v>-20.83</v>
      </c>
      <c r="I128" s="37"/>
      <c r="J128" s="37">
        <v>27.99</v>
      </c>
      <c r="K128" s="37">
        <v>20.83</v>
      </c>
      <c r="L128" s="37">
        <v>7.16</v>
      </c>
      <c r="M128" s="37">
        <v>1.3436999999999999</v>
      </c>
      <c r="N128" s="37">
        <v>193.16</v>
      </c>
      <c r="O128" s="37">
        <v>20.83</v>
      </c>
      <c r="P128" s="37">
        <v>172.33</v>
      </c>
      <c r="Q128" s="37">
        <v>9.2731999999999992</v>
      </c>
      <c r="R128" s="37">
        <v>98.93</v>
      </c>
      <c r="S128" s="37">
        <v>20.83</v>
      </c>
      <c r="T128" s="37">
        <v>78.099999999999994</v>
      </c>
      <c r="U128" s="37">
        <v>4.7493999999999996</v>
      </c>
      <c r="V128" s="37">
        <v>9.7100000000000009</v>
      </c>
      <c r="W128" s="37">
        <v>20.83</v>
      </c>
      <c r="X128" s="37">
        <v>-11.12</v>
      </c>
      <c r="Y128" s="37">
        <v>0.4662</v>
      </c>
      <c r="Z128" s="37">
        <v>374.86</v>
      </c>
      <c r="AA128" s="37">
        <v>20.83</v>
      </c>
      <c r="AB128" s="37">
        <v>354.03</v>
      </c>
      <c r="AC128" s="37">
        <v>17.996200000000002</v>
      </c>
      <c r="AD128" s="37">
        <v>251.28</v>
      </c>
      <c r="AE128" s="37">
        <v>20.83</v>
      </c>
      <c r="AF128" s="37">
        <v>230.45</v>
      </c>
      <c r="AG128" s="37">
        <v>12.0634</v>
      </c>
      <c r="AH128" s="37">
        <v>70.36</v>
      </c>
      <c r="AI128" s="37">
        <v>20.83</v>
      </c>
      <c r="AJ128" s="37">
        <v>49.53</v>
      </c>
      <c r="AK128" s="37">
        <v>3.3778000000000001</v>
      </c>
      <c r="AL128" s="37">
        <v>432.82</v>
      </c>
      <c r="AM128" s="37">
        <v>20.83</v>
      </c>
      <c r="AN128" s="37">
        <v>411.99</v>
      </c>
      <c r="AO128" s="37">
        <v>20.778700000000001</v>
      </c>
      <c r="AP128" s="37">
        <v>90.46</v>
      </c>
      <c r="AQ128" s="37">
        <v>20.83</v>
      </c>
      <c r="AR128" s="37">
        <v>69.63</v>
      </c>
      <c r="AS128" s="37">
        <v>4.3428000000000004</v>
      </c>
      <c r="AT128" s="37"/>
      <c r="AU128" s="37">
        <v>20.87</v>
      </c>
      <c r="AV128" s="37">
        <v>-20.87</v>
      </c>
      <c r="AW128" s="37"/>
      <c r="AX128" s="37">
        <v>1687.96</v>
      </c>
      <c r="AY128" s="37">
        <v>250</v>
      </c>
      <c r="AZ128" s="37">
        <v>1437.96</v>
      </c>
      <c r="BA128" s="45">
        <v>6.7518000000000002</v>
      </c>
    </row>
    <row r="129" spans="1:53" ht="15" x14ac:dyDescent="0.25">
      <c r="A129" s="43" t="s">
        <v>546</v>
      </c>
      <c r="B129" s="37"/>
      <c r="C129" s="37">
        <v>83.33</v>
      </c>
      <c r="D129" s="37">
        <v>-83.33</v>
      </c>
      <c r="E129" s="37"/>
      <c r="F129" s="37"/>
      <c r="G129" s="37">
        <v>83.33</v>
      </c>
      <c r="H129" s="37">
        <v>-83.33</v>
      </c>
      <c r="I129" s="37"/>
      <c r="J129" s="37"/>
      <c r="K129" s="37">
        <v>83.33</v>
      </c>
      <c r="L129" s="37">
        <v>-83.33</v>
      </c>
      <c r="M129" s="37"/>
      <c r="N129" s="37">
        <v>68</v>
      </c>
      <c r="O129" s="37">
        <v>83.33</v>
      </c>
      <c r="P129" s="37">
        <v>-15.33</v>
      </c>
      <c r="Q129" s="37">
        <v>0.81599999999999995</v>
      </c>
      <c r="R129" s="37"/>
      <c r="S129" s="37">
        <v>83.33</v>
      </c>
      <c r="T129" s="37">
        <v>-83.33</v>
      </c>
      <c r="U129" s="37"/>
      <c r="V129" s="37">
        <v>136</v>
      </c>
      <c r="W129" s="37">
        <v>83.33</v>
      </c>
      <c r="X129" s="37">
        <v>52.67</v>
      </c>
      <c r="Y129" s="37">
        <v>1.6321000000000001</v>
      </c>
      <c r="Z129" s="37"/>
      <c r="AA129" s="37">
        <v>83.33</v>
      </c>
      <c r="AB129" s="37">
        <v>-83.33</v>
      </c>
      <c r="AC129" s="37"/>
      <c r="AD129" s="37"/>
      <c r="AE129" s="37">
        <v>83.33</v>
      </c>
      <c r="AF129" s="37">
        <v>-83.33</v>
      </c>
      <c r="AG129" s="37"/>
      <c r="AH129" s="37"/>
      <c r="AI129" s="37">
        <v>83.33</v>
      </c>
      <c r="AJ129" s="37">
        <v>-83.33</v>
      </c>
      <c r="AK129" s="37"/>
      <c r="AL129" s="37">
        <v>68</v>
      </c>
      <c r="AM129" s="37">
        <v>83.33</v>
      </c>
      <c r="AN129" s="37">
        <v>-15.33</v>
      </c>
      <c r="AO129" s="37">
        <v>0.81599999999999995</v>
      </c>
      <c r="AP129" s="37">
        <v>73</v>
      </c>
      <c r="AQ129" s="37">
        <v>83.33</v>
      </c>
      <c r="AR129" s="37">
        <v>-10.33</v>
      </c>
      <c r="AS129" s="37">
        <v>0.876</v>
      </c>
      <c r="AT129" s="37"/>
      <c r="AU129" s="37">
        <v>83.37</v>
      </c>
      <c r="AV129" s="37">
        <v>-83.37</v>
      </c>
      <c r="AW129" s="37"/>
      <c r="AX129" s="37">
        <v>345</v>
      </c>
      <c r="AY129" s="37">
        <v>1000</v>
      </c>
      <c r="AZ129" s="37">
        <v>-655</v>
      </c>
      <c r="BA129" s="45">
        <v>0.34499999999999997</v>
      </c>
    </row>
    <row r="130" spans="1:53" ht="15" x14ac:dyDescent="0.25">
      <c r="A130" s="43" t="s">
        <v>344</v>
      </c>
      <c r="B130" s="37">
        <v>205.66</v>
      </c>
      <c r="C130" s="37">
        <v>125</v>
      </c>
      <c r="D130" s="37">
        <v>80.66</v>
      </c>
      <c r="E130" s="37">
        <v>1.6453</v>
      </c>
      <c r="F130" s="37">
        <v>95.65</v>
      </c>
      <c r="G130" s="37">
        <v>125</v>
      </c>
      <c r="H130" s="37">
        <v>-29.35</v>
      </c>
      <c r="I130" s="37">
        <v>0.76519999999999999</v>
      </c>
      <c r="J130" s="37"/>
      <c r="K130" s="37">
        <v>125</v>
      </c>
      <c r="L130" s="37">
        <v>-125</v>
      </c>
      <c r="M130" s="37"/>
      <c r="N130" s="37">
        <v>57.44</v>
      </c>
      <c r="O130" s="37">
        <v>125</v>
      </c>
      <c r="P130" s="37">
        <v>-67.56</v>
      </c>
      <c r="Q130" s="37">
        <v>0.45950000000000002</v>
      </c>
      <c r="R130" s="37">
        <v>245.94</v>
      </c>
      <c r="S130" s="37">
        <v>125</v>
      </c>
      <c r="T130" s="37">
        <v>120.94</v>
      </c>
      <c r="U130" s="37">
        <v>1.9675</v>
      </c>
      <c r="V130" s="37">
        <v>137.01</v>
      </c>
      <c r="W130" s="37">
        <v>125</v>
      </c>
      <c r="X130" s="37">
        <v>12.01</v>
      </c>
      <c r="Y130" s="37">
        <v>1.0961000000000001</v>
      </c>
      <c r="Z130" s="37">
        <v>421.15</v>
      </c>
      <c r="AA130" s="37">
        <v>125</v>
      </c>
      <c r="AB130" s="37">
        <v>296.14999999999998</v>
      </c>
      <c r="AC130" s="37">
        <v>3.3692000000000002</v>
      </c>
      <c r="AD130" s="37">
        <v>153.96</v>
      </c>
      <c r="AE130" s="37">
        <v>125</v>
      </c>
      <c r="AF130" s="37">
        <v>28.96</v>
      </c>
      <c r="AG130" s="37">
        <v>1.2317</v>
      </c>
      <c r="AH130" s="37">
        <v>212.22</v>
      </c>
      <c r="AI130" s="37">
        <v>125</v>
      </c>
      <c r="AJ130" s="37">
        <v>87.22</v>
      </c>
      <c r="AK130" s="37">
        <v>1.6978</v>
      </c>
      <c r="AL130" s="37">
        <v>1034.8</v>
      </c>
      <c r="AM130" s="37">
        <v>125</v>
      </c>
      <c r="AN130" s="37">
        <v>909.8</v>
      </c>
      <c r="AO130" s="37">
        <v>8.2783999999999995</v>
      </c>
      <c r="AP130" s="37">
        <v>45</v>
      </c>
      <c r="AQ130" s="37">
        <v>125</v>
      </c>
      <c r="AR130" s="37">
        <v>-80</v>
      </c>
      <c r="AS130" s="37">
        <v>0.36</v>
      </c>
      <c r="AT130" s="37"/>
      <c r="AU130" s="37">
        <v>125</v>
      </c>
      <c r="AV130" s="37">
        <v>-125</v>
      </c>
      <c r="AW130" s="37"/>
      <c r="AX130" s="37">
        <v>2608.83</v>
      </c>
      <c r="AY130" s="37">
        <v>1500</v>
      </c>
      <c r="AZ130" s="37">
        <v>1108.83</v>
      </c>
      <c r="BA130" s="45">
        <v>1.7392000000000001</v>
      </c>
    </row>
    <row r="131" spans="1:53" ht="15" x14ac:dyDescent="0.25">
      <c r="A131" s="43" t="s">
        <v>345</v>
      </c>
      <c r="B131" s="37">
        <v>598.5</v>
      </c>
      <c r="C131" s="37">
        <v>250</v>
      </c>
      <c r="D131" s="37">
        <v>348.5</v>
      </c>
      <c r="E131" s="37">
        <v>2.3940000000000001</v>
      </c>
      <c r="F131" s="37">
        <v>771.24</v>
      </c>
      <c r="G131" s="37">
        <v>250</v>
      </c>
      <c r="H131" s="37">
        <v>521.24</v>
      </c>
      <c r="I131" s="37">
        <v>3.085</v>
      </c>
      <c r="J131" s="37"/>
      <c r="K131" s="37">
        <v>250</v>
      </c>
      <c r="L131" s="37">
        <v>-250</v>
      </c>
      <c r="M131" s="37"/>
      <c r="N131" s="37">
        <v>147.18</v>
      </c>
      <c r="O131" s="37">
        <v>250</v>
      </c>
      <c r="P131" s="37">
        <v>-102.82</v>
      </c>
      <c r="Q131" s="37">
        <v>0.5887</v>
      </c>
      <c r="R131" s="37">
        <v>147.94999999999999</v>
      </c>
      <c r="S131" s="37">
        <v>250</v>
      </c>
      <c r="T131" s="37">
        <v>-102.05</v>
      </c>
      <c r="U131" s="37">
        <v>0.59179999999999999</v>
      </c>
      <c r="V131" s="37"/>
      <c r="W131" s="37">
        <v>250</v>
      </c>
      <c r="X131" s="37">
        <v>-250</v>
      </c>
      <c r="Y131" s="37"/>
      <c r="Z131" s="37">
        <v>179.91</v>
      </c>
      <c r="AA131" s="37">
        <v>250</v>
      </c>
      <c r="AB131" s="37">
        <v>-70.09</v>
      </c>
      <c r="AC131" s="37">
        <v>0.71960000000000002</v>
      </c>
      <c r="AD131" s="37">
        <v>388.18</v>
      </c>
      <c r="AE131" s="37">
        <v>250</v>
      </c>
      <c r="AF131" s="37">
        <v>138.18</v>
      </c>
      <c r="AG131" s="37">
        <v>1.5527</v>
      </c>
      <c r="AH131" s="37"/>
      <c r="AI131" s="37">
        <v>250</v>
      </c>
      <c r="AJ131" s="37">
        <v>-250</v>
      </c>
      <c r="AK131" s="37"/>
      <c r="AL131" s="37"/>
      <c r="AM131" s="37">
        <v>250</v>
      </c>
      <c r="AN131" s="37">
        <v>-250</v>
      </c>
      <c r="AO131" s="37"/>
      <c r="AP131" s="37">
        <v>493.67</v>
      </c>
      <c r="AQ131" s="37">
        <v>250</v>
      </c>
      <c r="AR131" s="37">
        <v>243.67</v>
      </c>
      <c r="AS131" s="37">
        <v>1.9746999999999999</v>
      </c>
      <c r="AT131" s="37"/>
      <c r="AU131" s="37">
        <v>250</v>
      </c>
      <c r="AV131" s="37">
        <v>-250</v>
      </c>
      <c r="AW131" s="37"/>
      <c r="AX131" s="37">
        <v>2726.63</v>
      </c>
      <c r="AY131" s="37">
        <v>3000</v>
      </c>
      <c r="AZ131" s="37">
        <v>-273.37</v>
      </c>
      <c r="BA131" s="45">
        <v>0.90890000000000004</v>
      </c>
    </row>
    <row r="132" spans="1:53" ht="15" x14ac:dyDescent="0.25">
      <c r="A132" s="43" t="s">
        <v>547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>
        <v>1195</v>
      </c>
      <c r="AA132" s="37"/>
      <c r="AB132" s="37">
        <v>1195</v>
      </c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>
        <v>1195</v>
      </c>
      <c r="AY132" s="37">
        <v>0</v>
      </c>
      <c r="AZ132" s="37">
        <v>1195</v>
      </c>
      <c r="BA132" s="45">
        <v>0</v>
      </c>
    </row>
    <row r="133" spans="1:53" ht="15" x14ac:dyDescent="0.25">
      <c r="A133" s="43" t="s">
        <v>346</v>
      </c>
      <c r="B133" s="37">
        <v>10</v>
      </c>
      <c r="C133" s="37"/>
      <c r="D133" s="37">
        <v>10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>
        <v>10</v>
      </c>
      <c r="AY133" s="37">
        <v>0</v>
      </c>
      <c r="AZ133" s="37">
        <v>10</v>
      </c>
      <c r="BA133" s="45">
        <v>0</v>
      </c>
    </row>
    <row r="134" spans="1:53" ht="15" x14ac:dyDescent="0.25">
      <c r="A134" s="43" t="s">
        <v>407</v>
      </c>
      <c r="B134" s="37">
        <v>5695.48</v>
      </c>
      <c r="C134" s="37">
        <v>2479.16</v>
      </c>
      <c r="D134" s="37">
        <v>3216.32</v>
      </c>
      <c r="E134" s="37">
        <v>2.2972999999999999</v>
      </c>
      <c r="F134" s="37">
        <v>2812.31</v>
      </c>
      <c r="G134" s="37">
        <v>2479.16</v>
      </c>
      <c r="H134" s="37">
        <v>333.15</v>
      </c>
      <c r="I134" s="37">
        <v>1.1344000000000001</v>
      </c>
      <c r="J134" s="37">
        <v>2448.4299999999998</v>
      </c>
      <c r="K134" s="37">
        <v>2479.16</v>
      </c>
      <c r="L134" s="37">
        <v>-30.73</v>
      </c>
      <c r="M134" s="37">
        <v>0.98760000000000003</v>
      </c>
      <c r="N134" s="37">
        <v>8865.8799999999992</v>
      </c>
      <c r="O134" s="37">
        <v>2479.16</v>
      </c>
      <c r="P134" s="37">
        <v>6386.72</v>
      </c>
      <c r="Q134" s="37">
        <v>3.5762</v>
      </c>
      <c r="R134" s="37">
        <v>2452.0300000000002</v>
      </c>
      <c r="S134" s="37">
        <v>2479.16</v>
      </c>
      <c r="T134" s="37">
        <v>-27.13</v>
      </c>
      <c r="U134" s="37">
        <v>0.98909999999999998</v>
      </c>
      <c r="V134" s="37">
        <v>2288.63</v>
      </c>
      <c r="W134" s="37">
        <v>2479.16</v>
      </c>
      <c r="X134" s="37">
        <v>-190.53</v>
      </c>
      <c r="Y134" s="37">
        <v>0.92310000000000003</v>
      </c>
      <c r="Z134" s="37">
        <v>4895.37</v>
      </c>
      <c r="AA134" s="37">
        <v>2479.16</v>
      </c>
      <c r="AB134" s="37">
        <v>2416.21</v>
      </c>
      <c r="AC134" s="37">
        <v>1.9745999999999999</v>
      </c>
      <c r="AD134" s="37">
        <v>3610.57</v>
      </c>
      <c r="AE134" s="37">
        <v>2479.16</v>
      </c>
      <c r="AF134" s="37">
        <v>1131.4100000000001</v>
      </c>
      <c r="AG134" s="37">
        <v>1.4563999999999999</v>
      </c>
      <c r="AH134" s="37">
        <v>2101.5500000000002</v>
      </c>
      <c r="AI134" s="37">
        <v>2479.16</v>
      </c>
      <c r="AJ134" s="37">
        <v>-377.61</v>
      </c>
      <c r="AK134" s="37">
        <v>0.84770000000000001</v>
      </c>
      <c r="AL134" s="37">
        <v>11792.12</v>
      </c>
      <c r="AM134" s="37">
        <v>2479.16</v>
      </c>
      <c r="AN134" s="37">
        <v>9312.9599999999991</v>
      </c>
      <c r="AO134" s="37">
        <v>4.7565</v>
      </c>
      <c r="AP134" s="37">
        <v>702.13</v>
      </c>
      <c r="AQ134" s="37">
        <v>2479.16</v>
      </c>
      <c r="AR134" s="37">
        <v>-1777.03</v>
      </c>
      <c r="AS134" s="37">
        <v>0.28320000000000001</v>
      </c>
      <c r="AT134" s="37">
        <v>0</v>
      </c>
      <c r="AU134" s="37">
        <v>2479.2399999999998</v>
      </c>
      <c r="AV134" s="37">
        <v>-2479.2399999999998</v>
      </c>
      <c r="AW134" s="37">
        <v>0</v>
      </c>
      <c r="AX134" s="37">
        <v>47664.5</v>
      </c>
      <c r="AY134" s="37">
        <v>29750</v>
      </c>
      <c r="AZ134" s="37">
        <v>17914.5</v>
      </c>
      <c r="BA134" s="45">
        <v>1.6022000000000001</v>
      </c>
    </row>
    <row r="135" spans="1:53" ht="15" x14ac:dyDescent="0.25">
      <c r="A135" s="43" t="s">
        <v>548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>
        <v>0</v>
      </c>
      <c r="AY135" s="37">
        <v>0</v>
      </c>
      <c r="AZ135" s="37">
        <v>0</v>
      </c>
      <c r="BA135" s="45">
        <v>0</v>
      </c>
    </row>
    <row r="136" spans="1:53" ht="15" x14ac:dyDescent="0.25">
      <c r="A136" s="43" t="s">
        <v>347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>
        <v>0</v>
      </c>
      <c r="AY136" s="37">
        <v>0</v>
      </c>
      <c r="AZ136" s="37">
        <v>0</v>
      </c>
      <c r="BA136" s="45">
        <v>0</v>
      </c>
    </row>
    <row r="137" spans="1:53" ht="15" x14ac:dyDescent="0.25">
      <c r="A137" s="43" t="s">
        <v>348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>
        <v>125</v>
      </c>
      <c r="AQ137" s="37"/>
      <c r="AR137" s="37">
        <v>125</v>
      </c>
      <c r="AS137" s="37"/>
      <c r="AT137" s="37"/>
      <c r="AU137" s="37"/>
      <c r="AV137" s="37"/>
      <c r="AW137" s="37"/>
      <c r="AX137" s="37">
        <v>125</v>
      </c>
      <c r="AY137" s="37">
        <v>0</v>
      </c>
      <c r="AZ137" s="37">
        <v>125</v>
      </c>
      <c r="BA137" s="45">
        <v>0</v>
      </c>
    </row>
    <row r="138" spans="1:53" ht="15" x14ac:dyDescent="0.25">
      <c r="A138" s="43" t="s">
        <v>549</v>
      </c>
      <c r="B138" s="37"/>
      <c r="C138" s="37">
        <v>41.67</v>
      </c>
      <c r="D138" s="37">
        <v>-41.67</v>
      </c>
      <c r="E138" s="37"/>
      <c r="F138" s="37"/>
      <c r="G138" s="37">
        <v>41.67</v>
      </c>
      <c r="H138" s="37">
        <v>-41.67</v>
      </c>
      <c r="I138" s="37"/>
      <c r="J138" s="37"/>
      <c r="K138" s="37">
        <v>41.67</v>
      </c>
      <c r="L138" s="37">
        <v>-41.67</v>
      </c>
      <c r="M138" s="37"/>
      <c r="N138" s="37"/>
      <c r="O138" s="37">
        <v>41.67</v>
      </c>
      <c r="P138" s="37">
        <v>-41.67</v>
      </c>
      <c r="Q138" s="37"/>
      <c r="R138" s="37"/>
      <c r="S138" s="37">
        <v>41.67</v>
      </c>
      <c r="T138" s="37">
        <v>-41.67</v>
      </c>
      <c r="U138" s="37"/>
      <c r="V138" s="37"/>
      <c r="W138" s="37">
        <v>41.67</v>
      </c>
      <c r="X138" s="37">
        <v>-41.67</v>
      </c>
      <c r="Y138" s="37"/>
      <c r="Z138" s="37"/>
      <c r="AA138" s="37">
        <v>41.67</v>
      </c>
      <c r="AB138" s="37">
        <v>-41.67</v>
      </c>
      <c r="AC138" s="37"/>
      <c r="AD138" s="37"/>
      <c r="AE138" s="37">
        <v>41.67</v>
      </c>
      <c r="AF138" s="37">
        <v>-41.67</v>
      </c>
      <c r="AG138" s="37"/>
      <c r="AH138" s="37"/>
      <c r="AI138" s="37">
        <v>41.67</v>
      </c>
      <c r="AJ138" s="37">
        <v>-41.67</v>
      </c>
      <c r="AK138" s="37"/>
      <c r="AL138" s="37"/>
      <c r="AM138" s="37">
        <v>41.67</v>
      </c>
      <c r="AN138" s="37">
        <v>-41.67</v>
      </c>
      <c r="AO138" s="37"/>
      <c r="AP138" s="37"/>
      <c r="AQ138" s="37">
        <v>41.67</v>
      </c>
      <c r="AR138" s="37">
        <v>-41.67</v>
      </c>
      <c r="AS138" s="37"/>
      <c r="AT138" s="37"/>
      <c r="AU138" s="37">
        <v>41.63</v>
      </c>
      <c r="AV138" s="37">
        <v>-41.63</v>
      </c>
      <c r="AW138" s="37"/>
      <c r="AX138" s="37">
        <v>0</v>
      </c>
      <c r="AY138" s="37">
        <v>500</v>
      </c>
      <c r="AZ138" s="37">
        <v>-500</v>
      </c>
      <c r="BA138" s="45">
        <v>0</v>
      </c>
    </row>
    <row r="139" spans="1:53" ht="15" x14ac:dyDescent="0.25">
      <c r="A139" s="43" t="s">
        <v>550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>
        <v>0</v>
      </c>
      <c r="AY139" s="37">
        <v>0</v>
      </c>
      <c r="AZ139" s="37">
        <v>0</v>
      </c>
      <c r="BA139" s="45">
        <v>0</v>
      </c>
    </row>
    <row r="140" spans="1:53" ht="15" x14ac:dyDescent="0.25">
      <c r="A140" s="43" t="s">
        <v>349</v>
      </c>
      <c r="B140" s="37">
        <v>6110</v>
      </c>
      <c r="C140" s="37">
        <v>833.33</v>
      </c>
      <c r="D140" s="37">
        <v>5276.67</v>
      </c>
      <c r="E140" s="37">
        <v>7.3319999999999999</v>
      </c>
      <c r="F140" s="37">
        <v>2362.5</v>
      </c>
      <c r="G140" s="37">
        <v>833.33</v>
      </c>
      <c r="H140" s="37">
        <v>1529.17</v>
      </c>
      <c r="I140" s="37">
        <v>2.835</v>
      </c>
      <c r="J140" s="37">
        <v>942.5</v>
      </c>
      <c r="K140" s="37">
        <v>833.33</v>
      </c>
      <c r="L140" s="37">
        <v>109.17</v>
      </c>
      <c r="M140" s="37">
        <v>1.131</v>
      </c>
      <c r="N140" s="37">
        <v>380</v>
      </c>
      <c r="O140" s="37">
        <v>833.33</v>
      </c>
      <c r="P140" s="37">
        <v>-453.33</v>
      </c>
      <c r="Q140" s="37">
        <v>0.45600000000000002</v>
      </c>
      <c r="R140" s="37">
        <v>1467.5</v>
      </c>
      <c r="S140" s="37">
        <v>833.33</v>
      </c>
      <c r="T140" s="37">
        <v>634.16999999999996</v>
      </c>
      <c r="U140" s="37">
        <v>1.7609999999999999</v>
      </c>
      <c r="V140" s="37"/>
      <c r="W140" s="37">
        <v>833.33</v>
      </c>
      <c r="X140" s="37">
        <v>-833.33</v>
      </c>
      <c r="Y140" s="37"/>
      <c r="Z140" s="37">
        <v>2685</v>
      </c>
      <c r="AA140" s="37">
        <v>833.33</v>
      </c>
      <c r="AB140" s="37">
        <v>1851.67</v>
      </c>
      <c r="AC140" s="37">
        <v>3.222</v>
      </c>
      <c r="AD140" s="37">
        <v>1696.2</v>
      </c>
      <c r="AE140" s="37">
        <v>833.33</v>
      </c>
      <c r="AF140" s="37">
        <v>862.87</v>
      </c>
      <c r="AG140" s="37">
        <v>2.0354000000000001</v>
      </c>
      <c r="AH140" s="37">
        <v>3077.5</v>
      </c>
      <c r="AI140" s="37">
        <v>833.33</v>
      </c>
      <c r="AJ140" s="37">
        <v>2244.17</v>
      </c>
      <c r="AK140" s="37">
        <v>3.6930000000000001</v>
      </c>
      <c r="AL140" s="37">
        <v>2159.9</v>
      </c>
      <c r="AM140" s="37">
        <v>833.33</v>
      </c>
      <c r="AN140" s="37">
        <v>1326.57</v>
      </c>
      <c r="AO140" s="37">
        <v>2.5918999999999999</v>
      </c>
      <c r="AP140" s="37"/>
      <c r="AQ140" s="37">
        <v>833.33</v>
      </c>
      <c r="AR140" s="37">
        <v>-833.33</v>
      </c>
      <c r="AS140" s="37"/>
      <c r="AT140" s="37"/>
      <c r="AU140" s="37">
        <v>833.37</v>
      </c>
      <c r="AV140" s="37">
        <v>-833.37</v>
      </c>
      <c r="AW140" s="37"/>
      <c r="AX140" s="37">
        <v>20881.099999999999</v>
      </c>
      <c r="AY140" s="37">
        <v>10000</v>
      </c>
      <c r="AZ140" s="37">
        <v>10881.1</v>
      </c>
      <c r="BA140" s="45">
        <v>2.0880999999999998</v>
      </c>
    </row>
    <row r="141" spans="1:53" ht="15" x14ac:dyDescent="0.25">
      <c r="A141" s="43" t="s">
        <v>350</v>
      </c>
      <c r="B141" s="37">
        <v>488.56</v>
      </c>
      <c r="C141" s="37">
        <v>208.33</v>
      </c>
      <c r="D141" s="37">
        <v>280.23</v>
      </c>
      <c r="E141" s="37">
        <v>2.3451</v>
      </c>
      <c r="F141" s="37">
        <v>160</v>
      </c>
      <c r="G141" s="37">
        <v>208.33</v>
      </c>
      <c r="H141" s="37">
        <v>-48.33</v>
      </c>
      <c r="I141" s="37">
        <v>0.76800000000000002</v>
      </c>
      <c r="J141" s="37">
        <v>488.56</v>
      </c>
      <c r="K141" s="37">
        <v>208.33</v>
      </c>
      <c r="L141" s="37">
        <v>280.23</v>
      </c>
      <c r="M141" s="37">
        <v>2.3451</v>
      </c>
      <c r="N141" s="37">
        <v>480</v>
      </c>
      <c r="O141" s="37">
        <v>208.33</v>
      </c>
      <c r="P141" s="37">
        <v>271.67</v>
      </c>
      <c r="Q141" s="37">
        <v>2.3039999999999998</v>
      </c>
      <c r="R141" s="37">
        <v>320</v>
      </c>
      <c r="S141" s="37">
        <v>208.33</v>
      </c>
      <c r="T141" s="37">
        <v>111.67</v>
      </c>
      <c r="U141" s="37">
        <v>1.536</v>
      </c>
      <c r="V141" s="37">
        <v>320</v>
      </c>
      <c r="W141" s="37">
        <v>208.33</v>
      </c>
      <c r="X141" s="37">
        <v>111.67</v>
      </c>
      <c r="Y141" s="37">
        <v>1.536</v>
      </c>
      <c r="Z141" s="37">
        <v>480</v>
      </c>
      <c r="AA141" s="37">
        <v>208.33</v>
      </c>
      <c r="AB141" s="37">
        <v>271.67</v>
      </c>
      <c r="AC141" s="37">
        <v>2.3039999999999998</v>
      </c>
      <c r="AD141" s="37"/>
      <c r="AE141" s="37">
        <v>208.33</v>
      </c>
      <c r="AF141" s="37">
        <v>-208.33</v>
      </c>
      <c r="AG141" s="37"/>
      <c r="AH141" s="37">
        <v>480</v>
      </c>
      <c r="AI141" s="37">
        <v>208.33</v>
      </c>
      <c r="AJ141" s="37">
        <v>271.67</v>
      </c>
      <c r="AK141" s="37">
        <v>2.3039999999999998</v>
      </c>
      <c r="AL141" s="37">
        <v>800</v>
      </c>
      <c r="AM141" s="37">
        <v>208.33</v>
      </c>
      <c r="AN141" s="37">
        <v>591.66999999999996</v>
      </c>
      <c r="AO141" s="37">
        <v>3.8401000000000001</v>
      </c>
      <c r="AP141" s="37"/>
      <c r="AQ141" s="37">
        <v>208.33</v>
      </c>
      <c r="AR141" s="37">
        <v>-208.33</v>
      </c>
      <c r="AS141" s="37"/>
      <c r="AT141" s="37"/>
      <c r="AU141" s="37">
        <v>208.37</v>
      </c>
      <c r="AV141" s="37">
        <v>-208.37</v>
      </c>
      <c r="AW141" s="37"/>
      <c r="AX141" s="37">
        <v>4017.12</v>
      </c>
      <c r="AY141" s="37">
        <v>2500</v>
      </c>
      <c r="AZ141" s="37">
        <v>1517.12</v>
      </c>
      <c r="BA141" s="45">
        <v>1.6068</v>
      </c>
    </row>
    <row r="142" spans="1:53" ht="15" x14ac:dyDescent="0.25">
      <c r="A142" s="43" t="s">
        <v>351</v>
      </c>
      <c r="B142" s="37">
        <v>250</v>
      </c>
      <c r="C142" s="37">
        <v>125</v>
      </c>
      <c r="D142" s="37">
        <v>125</v>
      </c>
      <c r="E142" s="37">
        <v>2</v>
      </c>
      <c r="F142" s="37"/>
      <c r="G142" s="37">
        <v>125</v>
      </c>
      <c r="H142" s="37">
        <v>-125</v>
      </c>
      <c r="I142" s="37"/>
      <c r="J142" s="37">
        <v>125</v>
      </c>
      <c r="K142" s="37">
        <v>125</v>
      </c>
      <c r="L142" s="37">
        <v>0</v>
      </c>
      <c r="M142" s="37">
        <v>1</v>
      </c>
      <c r="N142" s="37">
        <v>125</v>
      </c>
      <c r="O142" s="37">
        <v>125</v>
      </c>
      <c r="P142" s="37">
        <v>0</v>
      </c>
      <c r="Q142" s="37">
        <v>1</v>
      </c>
      <c r="R142" s="37">
        <v>125</v>
      </c>
      <c r="S142" s="37">
        <v>125</v>
      </c>
      <c r="T142" s="37">
        <v>0</v>
      </c>
      <c r="U142" s="37">
        <v>1</v>
      </c>
      <c r="V142" s="37">
        <v>125</v>
      </c>
      <c r="W142" s="37">
        <v>125</v>
      </c>
      <c r="X142" s="37">
        <v>0</v>
      </c>
      <c r="Y142" s="37">
        <v>1</v>
      </c>
      <c r="Z142" s="37">
        <v>125</v>
      </c>
      <c r="AA142" s="37">
        <v>125</v>
      </c>
      <c r="AB142" s="37">
        <v>0</v>
      </c>
      <c r="AC142" s="37">
        <v>1</v>
      </c>
      <c r="AD142" s="37">
        <v>125</v>
      </c>
      <c r="AE142" s="37">
        <v>125</v>
      </c>
      <c r="AF142" s="37">
        <v>0</v>
      </c>
      <c r="AG142" s="37">
        <v>1</v>
      </c>
      <c r="AH142" s="37"/>
      <c r="AI142" s="37">
        <v>125</v>
      </c>
      <c r="AJ142" s="37">
        <v>-125</v>
      </c>
      <c r="AK142" s="37"/>
      <c r="AL142" s="37">
        <v>0</v>
      </c>
      <c r="AM142" s="37">
        <v>125</v>
      </c>
      <c r="AN142" s="37">
        <v>-125</v>
      </c>
      <c r="AO142" s="37">
        <v>0</v>
      </c>
      <c r="AP142" s="37"/>
      <c r="AQ142" s="37">
        <v>125</v>
      </c>
      <c r="AR142" s="37">
        <v>-125</v>
      </c>
      <c r="AS142" s="37"/>
      <c r="AT142" s="37"/>
      <c r="AU142" s="37">
        <v>125</v>
      </c>
      <c r="AV142" s="37">
        <v>-125</v>
      </c>
      <c r="AW142" s="37"/>
      <c r="AX142" s="37">
        <v>1000</v>
      </c>
      <c r="AY142" s="37">
        <v>1500</v>
      </c>
      <c r="AZ142" s="37">
        <v>-500</v>
      </c>
      <c r="BA142" s="45">
        <v>0.66669999999999996</v>
      </c>
    </row>
    <row r="143" spans="1:53" ht="15" x14ac:dyDescent="0.25">
      <c r="A143" s="43" t="s">
        <v>551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>
        <v>0</v>
      </c>
      <c r="AY143" s="37">
        <v>0</v>
      </c>
      <c r="AZ143" s="37">
        <v>0</v>
      </c>
      <c r="BA143" s="45">
        <v>0</v>
      </c>
    </row>
    <row r="144" spans="1:53" ht="15" x14ac:dyDescent="0.25">
      <c r="A144" s="43" t="s">
        <v>352</v>
      </c>
      <c r="B144" s="37">
        <v>46.55</v>
      </c>
      <c r="C144" s="37">
        <v>45.83</v>
      </c>
      <c r="D144" s="37">
        <v>0.72</v>
      </c>
      <c r="E144" s="37">
        <v>1.0157</v>
      </c>
      <c r="F144" s="37">
        <v>46.55</v>
      </c>
      <c r="G144" s="37">
        <v>45.83</v>
      </c>
      <c r="H144" s="37">
        <v>0.72</v>
      </c>
      <c r="I144" s="37">
        <v>1.0157</v>
      </c>
      <c r="J144" s="37">
        <v>46.55</v>
      </c>
      <c r="K144" s="37">
        <v>45.83</v>
      </c>
      <c r="L144" s="37">
        <v>0.72</v>
      </c>
      <c r="M144" s="37">
        <v>1.0157</v>
      </c>
      <c r="N144" s="37">
        <v>46.55</v>
      </c>
      <c r="O144" s="37">
        <v>45.83</v>
      </c>
      <c r="P144" s="37">
        <v>0.72</v>
      </c>
      <c r="Q144" s="37">
        <v>1.0157</v>
      </c>
      <c r="R144" s="37">
        <v>46.55</v>
      </c>
      <c r="S144" s="37">
        <v>45.83</v>
      </c>
      <c r="T144" s="37">
        <v>0.72</v>
      </c>
      <c r="U144" s="37">
        <v>1.0157</v>
      </c>
      <c r="V144" s="37">
        <v>46.55</v>
      </c>
      <c r="W144" s="37">
        <v>45.83</v>
      </c>
      <c r="X144" s="37">
        <v>0.72</v>
      </c>
      <c r="Y144" s="37">
        <v>1.0157</v>
      </c>
      <c r="Z144" s="37">
        <v>46.55</v>
      </c>
      <c r="AA144" s="37">
        <v>45.83</v>
      </c>
      <c r="AB144" s="37">
        <v>0.72</v>
      </c>
      <c r="AC144" s="37">
        <v>1.0157</v>
      </c>
      <c r="AD144" s="37">
        <v>46.55</v>
      </c>
      <c r="AE144" s="37">
        <v>45.83</v>
      </c>
      <c r="AF144" s="37">
        <v>0.72</v>
      </c>
      <c r="AG144" s="37">
        <v>1.0157</v>
      </c>
      <c r="AH144" s="37">
        <v>46.55</v>
      </c>
      <c r="AI144" s="37">
        <v>45.83</v>
      </c>
      <c r="AJ144" s="37">
        <v>0.72</v>
      </c>
      <c r="AK144" s="37">
        <v>1.0157</v>
      </c>
      <c r="AL144" s="37">
        <v>46.55</v>
      </c>
      <c r="AM144" s="37">
        <v>45.83</v>
      </c>
      <c r="AN144" s="37">
        <v>0.72</v>
      </c>
      <c r="AO144" s="37">
        <v>1.0157</v>
      </c>
      <c r="AP144" s="37"/>
      <c r="AQ144" s="37">
        <v>45.83</v>
      </c>
      <c r="AR144" s="37">
        <v>-45.83</v>
      </c>
      <c r="AS144" s="37"/>
      <c r="AT144" s="37"/>
      <c r="AU144" s="37">
        <v>45.87</v>
      </c>
      <c r="AV144" s="37">
        <v>-45.87</v>
      </c>
      <c r="AW144" s="37"/>
      <c r="AX144" s="37">
        <v>465.5</v>
      </c>
      <c r="AY144" s="37">
        <v>550</v>
      </c>
      <c r="AZ144" s="37">
        <v>-84.5</v>
      </c>
      <c r="BA144" s="45">
        <v>0.84640000000000004</v>
      </c>
    </row>
    <row r="145" spans="1:53" ht="15" x14ac:dyDescent="0.25">
      <c r="A145" s="43" t="s">
        <v>353</v>
      </c>
      <c r="B145" s="37">
        <v>800</v>
      </c>
      <c r="C145" s="37">
        <v>800</v>
      </c>
      <c r="D145" s="37">
        <v>0</v>
      </c>
      <c r="E145" s="37">
        <v>1</v>
      </c>
      <c r="F145" s="37">
        <v>800</v>
      </c>
      <c r="G145" s="37">
        <v>800</v>
      </c>
      <c r="H145" s="37">
        <v>0</v>
      </c>
      <c r="I145" s="37">
        <v>1</v>
      </c>
      <c r="J145" s="37">
        <v>800</v>
      </c>
      <c r="K145" s="37">
        <v>800</v>
      </c>
      <c r="L145" s="37">
        <v>0</v>
      </c>
      <c r="M145" s="37">
        <v>1</v>
      </c>
      <c r="N145" s="37">
        <v>800</v>
      </c>
      <c r="O145" s="37">
        <v>800</v>
      </c>
      <c r="P145" s="37">
        <v>0</v>
      </c>
      <c r="Q145" s="37">
        <v>1</v>
      </c>
      <c r="R145" s="37">
        <v>800</v>
      </c>
      <c r="S145" s="37">
        <v>800</v>
      </c>
      <c r="T145" s="37">
        <v>0</v>
      </c>
      <c r="U145" s="37">
        <v>1</v>
      </c>
      <c r="V145" s="37">
        <v>800</v>
      </c>
      <c r="W145" s="37">
        <v>800</v>
      </c>
      <c r="X145" s="37">
        <v>0</v>
      </c>
      <c r="Y145" s="37">
        <v>1</v>
      </c>
      <c r="Z145" s="37">
        <v>800</v>
      </c>
      <c r="AA145" s="37">
        <v>800</v>
      </c>
      <c r="AB145" s="37">
        <v>0</v>
      </c>
      <c r="AC145" s="37">
        <v>1</v>
      </c>
      <c r="AD145" s="37">
        <v>800</v>
      </c>
      <c r="AE145" s="37">
        <v>800</v>
      </c>
      <c r="AF145" s="37">
        <v>0</v>
      </c>
      <c r="AG145" s="37">
        <v>1</v>
      </c>
      <c r="AH145" s="37">
        <v>800</v>
      </c>
      <c r="AI145" s="37">
        <v>800</v>
      </c>
      <c r="AJ145" s="37">
        <v>0</v>
      </c>
      <c r="AK145" s="37">
        <v>1</v>
      </c>
      <c r="AL145" s="37">
        <v>800</v>
      </c>
      <c r="AM145" s="37">
        <v>800</v>
      </c>
      <c r="AN145" s="37">
        <v>0</v>
      </c>
      <c r="AO145" s="37">
        <v>1</v>
      </c>
      <c r="AP145" s="37"/>
      <c r="AQ145" s="37">
        <v>800</v>
      </c>
      <c r="AR145" s="37">
        <v>-800</v>
      </c>
      <c r="AS145" s="37"/>
      <c r="AT145" s="37"/>
      <c r="AU145" s="37">
        <v>800</v>
      </c>
      <c r="AV145" s="37">
        <v>-800</v>
      </c>
      <c r="AW145" s="37"/>
      <c r="AX145" s="37">
        <v>8000</v>
      </c>
      <c r="AY145" s="37">
        <v>9600</v>
      </c>
      <c r="AZ145" s="37">
        <v>-1600</v>
      </c>
      <c r="BA145" s="45">
        <v>0.83330000000000004</v>
      </c>
    </row>
    <row r="146" spans="1:53" ht="15" x14ac:dyDescent="0.25">
      <c r="A146" s="43" t="s">
        <v>408</v>
      </c>
      <c r="B146" s="37">
        <v>7695.11</v>
      </c>
      <c r="C146" s="37">
        <v>2054.16</v>
      </c>
      <c r="D146" s="37">
        <v>5640.95</v>
      </c>
      <c r="E146" s="37">
        <v>3.7461000000000002</v>
      </c>
      <c r="F146" s="37">
        <v>3369.05</v>
      </c>
      <c r="G146" s="37">
        <v>2054.16</v>
      </c>
      <c r="H146" s="37">
        <v>1314.89</v>
      </c>
      <c r="I146" s="37">
        <v>1.6400999999999999</v>
      </c>
      <c r="J146" s="37">
        <v>2402.61</v>
      </c>
      <c r="K146" s="37">
        <v>2054.16</v>
      </c>
      <c r="L146" s="37">
        <v>348.45</v>
      </c>
      <c r="M146" s="37">
        <v>1.1696</v>
      </c>
      <c r="N146" s="37">
        <v>1831.55</v>
      </c>
      <c r="O146" s="37">
        <v>2054.16</v>
      </c>
      <c r="P146" s="37">
        <v>-222.61</v>
      </c>
      <c r="Q146" s="37">
        <v>0.89159999999999995</v>
      </c>
      <c r="R146" s="37">
        <v>2759.05</v>
      </c>
      <c r="S146" s="37">
        <v>2054.16</v>
      </c>
      <c r="T146" s="37">
        <v>704.89</v>
      </c>
      <c r="U146" s="37">
        <v>1.3431999999999999</v>
      </c>
      <c r="V146" s="37">
        <v>1291.55</v>
      </c>
      <c r="W146" s="37">
        <v>2054.16</v>
      </c>
      <c r="X146" s="37">
        <v>-762.61</v>
      </c>
      <c r="Y146" s="37">
        <v>0.62870000000000004</v>
      </c>
      <c r="Z146" s="37">
        <v>4136.55</v>
      </c>
      <c r="AA146" s="37">
        <v>2054.16</v>
      </c>
      <c r="AB146" s="37">
        <v>2082.39</v>
      </c>
      <c r="AC146" s="37">
        <v>2.0137</v>
      </c>
      <c r="AD146" s="37">
        <v>2667.75</v>
      </c>
      <c r="AE146" s="37">
        <v>2054.16</v>
      </c>
      <c r="AF146" s="37">
        <v>613.59</v>
      </c>
      <c r="AG146" s="37">
        <v>1.2987</v>
      </c>
      <c r="AH146" s="37">
        <v>4404.05</v>
      </c>
      <c r="AI146" s="37">
        <v>2054.16</v>
      </c>
      <c r="AJ146" s="37">
        <v>2349.89</v>
      </c>
      <c r="AK146" s="37">
        <v>2.1440000000000001</v>
      </c>
      <c r="AL146" s="37">
        <v>3806.45</v>
      </c>
      <c r="AM146" s="37">
        <v>2054.16</v>
      </c>
      <c r="AN146" s="37">
        <v>1752.29</v>
      </c>
      <c r="AO146" s="37">
        <v>1.853</v>
      </c>
      <c r="AP146" s="37">
        <v>125</v>
      </c>
      <c r="AQ146" s="37">
        <v>2054.16</v>
      </c>
      <c r="AR146" s="37">
        <v>-1929.16</v>
      </c>
      <c r="AS146" s="37">
        <v>6.0900000000000003E-2</v>
      </c>
      <c r="AT146" s="37">
        <v>0</v>
      </c>
      <c r="AU146" s="37">
        <v>2054.2399999999998</v>
      </c>
      <c r="AV146" s="37">
        <v>-2054.2399999999998</v>
      </c>
      <c r="AW146" s="37">
        <v>0</v>
      </c>
      <c r="AX146" s="37">
        <v>34488.720000000001</v>
      </c>
      <c r="AY146" s="37">
        <v>24650</v>
      </c>
      <c r="AZ146" s="37">
        <v>9838.7199999999993</v>
      </c>
      <c r="BA146" s="45">
        <v>1.3991</v>
      </c>
    </row>
    <row r="147" spans="1:53" ht="15" x14ac:dyDescent="0.25">
      <c r="A147" s="43" t="s">
        <v>354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>
        <v>0</v>
      </c>
      <c r="AY147" s="37">
        <v>0</v>
      </c>
      <c r="AZ147" s="37">
        <v>0</v>
      </c>
      <c r="BA147" s="45">
        <v>0</v>
      </c>
    </row>
    <row r="148" spans="1:53" ht="15" x14ac:dyDescent="0.25">
      <c r="A148" s="43" t="s">
        <v>355</v>
      </c>
      <c r="B148" s="37">
        <v>525</v>
      </c>
      <c r="C148" s="37">
        <v>208.33</v>
      </c>
      <c r="D148" s="37">
        <v>316.67</v>
      </c>
      <c r="E148" s="37">
        <v>2.52</v>
      </c>
      <c r="F148" s="37"/>
      <c r="G148" s="37">
        <v>208.33</v>
      </c>
      <c r="H148" s="37">
        <v>-208.33</v>
      </c>
      <c r="I148" s="37"/>
      <c r="J148" s="37">
        <v>280</v>
      </c>
      <c r="K148" s="37">
        <v>208.33</v>
      </c>
      <c r="L148" s="37">
        <v>71.67</v>
      </c>
      <c r="M148" s="37">
        <v>1.3440000000000001</v>
      </c>
      <c r="N148" s="37"/>
      <c r="O148" s="37">
        <v>208.33</v>
      </c>
      <c r="P148" s="37">
        <v>-208.33</v>
      </c>
      <c r="Q148" s="37"/>
      <c r="R148" s="37"/>
      <c r="S148" s="37">
        <v>208.33</v>
      </c>
      <c r="T148" s="37">
        <v>-208.33</v>
      </c>
      <c r="U148" s="37"/>
      <c r="V148" s="37">
        <v>385</v>
      </c>
      <c r="W148" s="37">
        <v>208.33</v>
      </c>
      <c r="X148" s="37">
        <v>176.67</v>
      </c>
      <c r="Y148" s="37">
        <v>1.8480000000000001</v>
      </c>
      <c r="Z148" s="37"/>
      <c r="AA148" s="37">
        <v>208.33</v>
      </c>
      <c r="AB148" s="37">
        <v>-208.33</v>
      </c>
      <c r="AC148" s="37"/>
      <c r="AD148" s="37"/>
      <c r="AE148" s="37">
        <v>208.33</v>
      </c>
      <c r="AF148" s="37">
        <v>-208.33</v>
      </c>
      <c r="AG148" s="37"/>
      <c r="AH148" s="37">
        <v>255</v>
      </c>
      <c r="AI148" s="37">
        <v>208.33</v>
      </c>
      <c r="AJ148" s="37">
        <v>46.67</v>
      </c>
      <c r="AK148" s="37">
        <v>1.224</v>
      </c>
      <c r="AL148" s="37">
        <v>79.86</v>
      </c>
      <c r="AM148" s="37">
        <v>208.33</v>
      </c>
      <c r="AN148" s="37">
        <v>-128.47</v>
      </c>
      <c r="AO148" s="37">
        <v>0.38329999999999997</v>
      </c>
      <c r="AP148" s="37">
        <v>98.71</v>
      </c>
      <c r="AQ148" s="37">
        <v>208.33</v>
      </c>
      <c r="AR148" s="37">
        <v>-109.62</v>
      </c>
      <c r="AS148" s="37">
        <v>0.4738</v>
      </c>
      <c r="AT148" s="37"/>
      <c r="AU148" s="37">
        <v>208.37</v>
      </c>
      <c r="AV148" s="37">
        <v>-208.37</v>
      </c>
      <c r="AW148" s="37"/>
      <c r="AX148" s="37">
        <v>1623.57</v>
      </c>
      <c r="AY148" s="37">
        <v>2500</v>
      </c>
      <c r="AZ148" s="37">
        <v>-876.43</v>
      </c>
      <c r="BA148" s="45">
        <v>0.64939999999999998</v>
      </c>
    </row>
    <row r="149" spans="1:53" ht="15" x14ac:dyDescent="0.25">
      <c r="A149" s="43" t="s">
        <v>552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>
        <v>0</v>
      </c>
      <c r="AY149" s="37">
        <v>0</v>
      </c>
      <c r="AZ149" s="37">
        <v>0</v>
      </c>
      <c r="BA149" s="45">
        <v>0</v>
      </c>
    </row>
    <row r="150" spans="1:53" ht="15" x14ac:dyDescent="0.25">
      <c r="A150" s="43" t="s">
        <v>553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>
        <v>0</v>
      </c>
      <c r="AY150" s="37">
        <v>0</v>
      </c>
      <c r="AZ150" s="37">
        <v>0</v>
      </c>
      <c r="BA150" s="45">
        <v>0</v>
      </c>
    </row>
    <row r="151" spans="1:53" ht="15" x14ac:dyDescent="0.25">
      <c r="A151" s="43" t="s">
        <v>409</v>
      </c>
      <c r="B151" s="37">
        <v>525</v>
      </c>
      <c r="C151" s="37">
        <v>208.33</v>
      </c>
      <c r="D151" s="37">
        <v>316.67</v>
      </c>
      <c r="E151" s="37">
        <v>2.52</v>
      </c>
      <c r="F151" s="37">
        <v>0</v>
      </c>
      <c r="G151" s="37">
        <v>208.33</v>
      </c>
      <c r="H151" s="37">
        <v>-208.33</v>
      </c>
      <c r="I151" s="37">
        <v>0</v>
      </c>
      <c r="J151" s="37">
        <v>280</v>
      </c>
      <c r="K151" s="37">
        <v>208.33</v>
      </c>
      <c r="L151" s="37">
        <v>71.67</v>
      </c>
      <c r="M151" s="37">
        <v>1.3440000000000001</v>
      </c>
      <c r="N151" s="37">
        <v>0</v>
      </c>
      <c r="O151" s="37">
        <v>208.33</v>
      </c>
      <c r="P151" s="37">
        <v>-208.33</v>
      </c>
      <c r="Q151" s="37">
        <v>0</v>
      </c>
      <c r="R151" s="37">
        <v>0</v>
      </c>
      <c r="S151" s="37">
        <v>208.33</v>
      </c>
      <c r="T151" s="37">
        <v>-208.33</v>
      </c>
      <c r="U151" s="37">
        <v>0</v>
      </c>
      <c r="V151" s="37">
        <v>385</v>
      </c>
      <c r="W151" s="37">
        <v>208.33</v>
      </c>
      <c r="X151" s="37">
        <v>176.67</v>
      </c>
      <c r="Y151" s="37">
        <v>1.8480000000000001</v>
      </c>
      <c r="Z151" s="37">
        <v>0</v>
      </c>
      <c r="AA151" s="37">
        <v>208.33</v>
      </c>
      <c r="AB151" s="37">
        <v>-208.33</v>
      </c>
      <c r="AC151" s="37">
        <v>0</v>
      </c>
      <c r="AD151" s="37">
        <v>0</v>
      </c>
      <c r="AE151" s="37">
        <v>208.33</v>
      </c>
      <c r="AF151" s="37">
        <v>-208.33</v>
      </c>
      <c r="AG151" s="37">
        <v>0</v>
      </c>
      <c r="AH151" s="37">
        <v>255</v>
      </c>
      <c r="AI151" s="37">
        <v>208.33</v>
      </c>
      <c r="AJ151" s="37">
        <v>46.67</v>
      </c>
      <c r="AK151" s="37">
        <v>1.224</v>
      </c>
      <c r="AL151" s="37">
        <v>79.86</v>
      </c>
      <c r="AM151" s="37">
        <v>208.33</v>
      </c>
      <c r="AN151" s="37">
        <v>-128.47</v>
      </c>
      <c r="AO151" s="37">
        <v>0.38329999999999997</v>
      </c>
      <c r="AP151" s="37">
        <v>98.71</v>
      </c>
      <c r="AQ151" s="37">
        <v>208.33</v>
      </c>
      <c r="AR151" s="37">
        <v>-109.62</v>
      </c>
      <c r="AS151" s="37">
        <v>0.4738</v>
      </c>
      <c r="AT151" s="37">
        <v>0</v>
      </c>
      <c r="AU151" s="37">
        <v>208.37</v>
      </c>
      <c r="AV151" s="37">
        <v>-208.37</v>
      </c>
      <c r="AW151" s="37">
        <v>0</v>
      </c>
      <c r="AX151" s="37">
        <v>1623.57</v>
      </c>
      <c r="AY151" s="37">
        <v>2500</v>
      </c>
      <c r="AZ151" s="37">
        <v>-876.43</v>
      </c>
      <c r="BA151" s="45">
        <v>0.64939999999999998</v>
      </c>
    </row>
    <row r="152" spans="1:53" ht="15" x14ac:dyDescent="0.25">
      <c r="A152" s="43" t="s">
        <v>356</v>
      </c>
      <c r="B152" s="37">
        <v>3565</v>
      </c>
      <c r="C152" s="37">
        <v>3890.83</v>
      </c>
      <c r="D152" s="37">
        <v>-325.83</v>
      </c>
      <c r="E152" s="37">
        <v>0.9163</v>
      </c>
      <c r="F152" s="37">
        <v>5387.31</v>
      </c>
      <c r="G152" s="37">
        <v>3890.83</v>
      </c>
      <c r="H152" s="37">
        <v>1496.48</v>
      </c>
      <c r="I152" s="37">
        <v>1.3846000000000001</v>
      </c>
      <c r="J152" s="37">
        <v>3641.54</v>
      </c>
      <c r="K152" s="37">
        <v>3890.83</v>
      </c>
      <c r="L152" s="37">
        <v>-249.29</v>
      </c>
      <c r="M152" s="37">
        <v>0.93589999999999995</v>
      </c>
      <c r="N152" s="37">
        <v>2467.5</v>
      </c>
      <c r="O152" s="37">
        <v>3890.83</v>
      </c>
      <c r="P152" s="37">
        <v>-1423.33</v>
      </c>
      <c r="Q152" s="37">
        <v>0.63419999999999999</v>
      </c>
      <c r="R152" s="37">
        <v>2495.63</v>
      </c>
      <c r="S152" s="37">
        <v>3890.83</v>
      </c>
      <c r="T152" s="37">
        <v>-1395.2</v>
      </c>
      <c r="U152" s="37">
        <v>0.64139999999999997</v>
      </c>
      <c r="V152" s="37">
        <v>2529.38</v>
      </c>
      <c r="W152" s="37">
        <v>3890.83</v>
      </c>
      <c r="X152" s="37">
        <v>-1361.45</v>
      </c>
      <c r="Y152" s="37">
        <v>0.65010000000000001</v>
      </c>
      <c r="Z152" s="37">
        <v>2388.75</v>
      </c>
      <c r="AA152" s="37">
        <v>3890.83</v>
      </c>
      <c r="AB152" s="37">
        <v>-1502.08</v>
      </c>
      <c r="AC152" s="37">
        <v>0.6139</v>
      </c>
      <c r="AD152" s="37">
        <v>4020</v>
      </c>
      <c r="AE152" s="37">
        <v>3890.83</v>
      </c>
      <c r="AF152" s="37">
        <v>129.16999999999999</v>
      </c>
      <c r="AG152" s="37">
        <v>1.0331999999999999</v>
      </c>
      <c r="AH152" s="37">
        <v>2568.75</v>
      </c>
      <c r="AI152" s="37">
        <v>3890.83</v>
      </c>
      <c r="AJ152" s="37">
        <v>-1322.08</v>
      </c>
      <c r="AK152" s="37">
        <v>0.66020000000000001</v>
      </c>
      <c r="AL152" s="37">
        <v>2726.25</v>
      </c>
      <c r="AM152" s="37">
        <v>3890.83</v>
      </c>
      <c r="AN152" s="37">
        <v>-1164.58</v>
      </c>
      <c r="AO152" s="37">
        <v>0.70069999999999999</v>
      </c>
      <c r="AP152" s="37"/>
      <c r="AQ152" s="37">
        <v>3890.83</v>
      </c>
      <c r="AR152" s="37">
        <v>-3890.83</v>
      </c>
      <c r="AS152" s="37"/>
      <c r="AT152" s="37"/>
      <c r="AU152" s="37">
        <v>3890.87</v>
      </c>
      <c r="AV152" s="37">
        <v>-3890.87</v>
      </c>
      <c r="AW152" s="37"/>
      <c r="AX152" s="37">
        <v>31790.11</v>
      </c>
      <c r="AY152" s="37">
        <v>46690</v>
      </c>
      <c r="AZ152" s="37">
        <v>-14899.89</v>
      </c>
      <c r="BA152" s="45">
        <v>0.68089999999999995</v>
      </c>
    </row>
    <row r="153" spans="1:53" ht="15" x14ac:dyDescent="0.25">
      <c r="A153" s="43" t="s">
        <v>357</v>
      </c>
      <c r="B153" s="37"/>
      <c r="C153" s="37">
        <v>700</v>
      </c>
      <c r="D153" s="37">
        <v>-700</v>
      </c>
      <c r="E153" s="37"/>
      <c r="F153" s="37">
        <v>1434.06</v>
      </c>
      <c r="G153" s="37">
        <v>700</v>
      </c>
      <c r="H153" s="37">
        <v>734.06</v>
      </c>
      <c r="I153" s="37">
        <v>2.0487000000000002</v>
      </c>
      <c r="J153" s="37">
        <v>795.76</v>
      </c>
      <c r="K153" s="37">
        <v>700</v>
      </c>
      <c r="L153" s="37">
        <v>95.76</v>
      </c>
      <c r="M153" s="37">
        <v>1.1368</v>
      </c>
      <c r="N153" s="37">
        <v>289.61</v>
      </c>
      <c r="O153" s="37">
        <v>700</v>
      </c>
      <c r="P153" s="37">
        <v>-410.39</v>
      </c>
      <c r="Q153" s="37">
        <v>0.41370000000000001</v>
      </c>
      <c r="R153" s="37">
        <v>53.88</v>
      </c>
      <c r="S153" s="37">
        <v>700</v>
      </c>
      <c r="T153" s="37">
        <v>-646.12</v>
      </c>
      <c r="U153" s="37">
        <v>7.6999999999999999E-2</v>
      </c>
      <c r="V153" s="37">
        <v>127.2</v>
      </c>
      <c r="W153" s="37">
        <v>700</v>
      </c>
      <c r="X153" s="37">
        <v>-572.79999999999995</v>
      </c>
      <c r="Y153" s="37">
        <v>0.1817</v>
      </c>
      <c r="Z153" s="37">
        <v>336.35</v>
      </c>
      <c r="AA153" s="37">
        <v>700</v>
      </c>
      <c r="AB153" s="37">
        <v>-363.65</v>
      </c>
      <c r="AC153" s="37">
        <v>0.48049999999999998</v>
      </c>
      <c r="AD153" s="37">
        <v>185.69</v>
      </c>
      <c r="AE153" s="37">
        <v>700</v>
      </c>
      <c r="AF153" s="37">
        <v>-514.30999999999995</v>
      </c>
      <c r="AG153" s="37">
        <v>0.26529999999999998</v>
      </c>
      <c r="AH153" s="37">
        <v>101.84</v>
      </c>
      <c r="AI153" s="37">
        <v>700</v>
      </c>
      <c r="AJ153" s="37">
        <v>-598.16</v>
      </c>
      <c r="AK153" s="37">
        <v>0.14549999999999999</v>
      </c>
      <c r="AL153" s="37">
        <v>80</v>
      </c>
      <c r="AM153" s="37">
        <v>700</v>
      </c>
      <c r="AN153" s="37">
        <v>-620</v>
      </c>
      <c r="AO153" s="37">
        <v>0.1143</v>
      </c>
      <c r="AP153" s="37"/>
      <c r="AQ153" s="37">
        <v>700</v>
      </c>
      <c r="AR153" s="37">
        <v>-700</v>
      </c>
      <c r="AS153" s="37"/>
      <c r="AT153" s="37"/>
      <c r="AU153" s="37">
        <v>700</v>
      </c>
      <c r="AV153" s="37">
        <v>-700</v>
      </c>
      <c r="AW153" s="37"/>
      <c r="AX153" s="37">
        <v>3404.39</v>
      </c>
      <c r="AY153" s="37">
        <v>8400</v>
      </c>
      <c r="AZ153" s="37">
        <v>-4995.6099999999997</v>
      </c>
      <c r="BA153" s="45">
        <v>0.40529999999999999</v>
      </c>
    </row>
    <row r="154" spans="1:53" ht="15" x14ac:dyDescent="0.25">
      <c r="A154" s="43" t="s">
        <v>358</v>
      </c>
      <c r="B154" s="37">
        <v>272.73</v>
      </c>
      <c r="C154" s="37">
        <v>311.25</v>
      </c>
      <c r="D154" s="37">
        <v>-38.520000000000003</v>
      </c>
      <c r="E154" s="37">
        <v>0.87619999999999998</v>
      </c>
      <c r="F154" s="37">
        <v>412.13</v>
      </c>
      <c r="G154" s="37">
        <v>311.25</v>
      </c>
      <c r="H154" s="37">
        <v>100.88</v>
      </c>
      <c r="I154" s="37">
        <v>1.3241000000000001</v>
      </c>
      <c r="J154" s="37">
        <v>274.75</v>
      </c>
      <c r="K154" s="37">
        <v>311.25</v>
      </c>
      <c r="L154" s="37">
        <v>-36.5</v>
      </c>
      <c r="M154" s="37">
        <v>0.88270000000000004</v>
      </c>
      <c r="N154" s="37">
        <v>191.98</v>
      </c>
      <c r="O154" s="37">
        <v>311.25</v>
      </c>
      <c r="P154" s="37">
        <v>-119.27</v>
      </c>
      <c r="Q154" s="37">
        <v>0.61680000000000001</v>
      </c>
      <c r="R154" s="37">
        <v>194.15</v>
      </c>
      <c r="S154" s="37">
        <v>311.25</v>
      </c>
      <c r="T154" s="37">
        <v>-117.1</v>
      </c>
      <c r="U154" s="37">
        <v>0.62380000000000002</v>
      </c>
      <c r="V154" s="37">
        <v>196.79</v>
      </c>
      <c r="W154" s="37">
        <v>311.25</v>
      </c>
      <c r="X154" s="37">
        <v>-114.46</v>
      </c>
      <c r="Y154" s="37">
        <v>0.63229999999999997</v>
      </c>
      <c r="Z154" s="37">
        <v>184.7</v>
      </c>
      <c r="AA154" s="37">
        <v>311.25</v>
      </c>
      <c r="AB154" s="37">
        <v>-126.55</v>
      </c>
      <c r="AC154" s="37">
        <v>0.59340000000000004</v>
      </c>
      <c r="AD154" s="37">
        <v>307.52999999999997</v>
      </c>
      <c r="AE154" s="37">
        <v>311.25</v>
      </c>
      <c r="AF154" s="37">
        <v>-3.72</v>
      </c>
      <c r="AG154" s="37">
        <v>0.98799999999999999</v>
      </c>
      <c r="AH154" s="37">
        <v>196.51</v>
      </c>
      <c r="AI154" s="37">
        <v>311.25</v>
      </c>
      <c r="AJ154" s="37">
        <v>-114.74</v>
      </c>
      <c r="AK154" s="37">
        <v>0.63139999999999996</v>
      </c>
      <c r="AL154" s="37">
        <v>208.56</v>
      </c>
      <c r="AM154" s="37">
        <v>311.25</v>
      </c>
      <c r="AN154" s="37">
        <v>-102.69</v>
      </c>
      <c r="AO154" s="37">
        <v>0.67010000000000003</v>
      </c>
      <c r="AP154" s="37"/>
      <c r="AQ154" s="37">
        <v>311.25</v>
      </c>
      <c r="AR154" s="37">
        <v>-311.25</v>
      </c>
      <c r="AS154" s="37"/>
      <c r="AT154" s="37"/>
      <c r="AU154" s="37">
        <v>311.25</v>
      </c>
      <c r="AV154" s="37">
        <v>-311.25</v>
      </c>
      <c r="AW154" s="37"/>
      <c r="AX154" s="37">
        <v>2439.83</v>
      </c>
      <c r="AY154" s="37">
        <v>3735</v>
      </c>
      <c r="AZ154" s="37">
        <v>-1295.17</v>
      </c>
      <c r="BA154" s="45">
        <v>0.6532</v>
      </c>
    </row>
    <row r="155" spans="1:53" ht="15" x14ac:dyDescent="0.25">
      <c r="A155" s="43" t="s">
        <v>410</v>
      </c>
      <c r="B155" s="37">
        <v>3837.73</v>
      </c>
      <c r="C155" s="37">
        <v>4902.08</v>
      </c>
      <c r="D155" s="37">
        <v>-1064.3499999999999</v>
      </c>
      <c r="E155" s="37">
        <v>0.78290000000000004</v>
      </c>
      <c r="F155" s="37">
        <v>7233.5</v>
      </c>
      <c r="G155" s="37">
        <v>4902.08</v>
      </c>
      <c r="H155" s="37">
        <v>2331.42</v>
      </c>
      <c r="I155" s="37">
        <v>1.4756</v>
      </c>
      <c r="J155" s="37">
        <v>4712.05</v>
      </c>
      <c r="K155" s="37">
        <v>4902.08</v>
      </c>
      <c r="L155" s="37">
        <v>-190.03</v>
      </c>
      <c r="M155" s="37">
        <v>0.96120000000000005</v>
      </c>
      <c r="N155" s="37">
        <v>2949.09</v>
      </c>
      <c r="O155" s="37">
        <v>4902.08</v>
      </c>
      <c r="P155" s="37">
        <v>-1952.99</v>
      </c>
      <c r="Q155" s="37">
        <v>0.60160000000000002</v>
      </c>
      <c r="R155" s="37">
        <v>2743.66</v>
      </c>
      <c r="S155" s="37">
        <v>4902.08</v>
      </c>
      <c r="T155" s="37">
        <v>-2158.42</v>
      </c>
      <c r="U155" s="37">
        <v>0.55969999999999998</v>
      </c>
      <c r="V155" s="37">
        <v>2853.37</v>
      </c>
      <c r="W155" s="37">
        <v>4902.08</v>
      </c>
      <c r="X155" s="37">
        <v>-2048.71</v>
      </c>
      <c r="Y155" s="37">
        <v>0.58209999999999995</v>
      </c>
      <c r="Z155" s="37">
        <v>2909.8</v>
      </c>
      <c r="AA155" s="37">
        <v>4902.08</v>
      </c>
      <c r="AB155" s="37">
        <v>-1992.28</v>
      </c>
      <c r="AC155" s="37">
        <v>0.59360000000000002</v>
      </c>
      <c r="AD155" s="37">
        <v>4513.22</v>
      </c>
      <c r="AE155" s="37">
        <v>4902.08</v>
      </c>
      <c r="AF155" s="37">
        <v>-388.86</v>
      </c>
      <c r="AG155" s="37">
        <v>0.92069999999999996</v>
      </c>
      <c r="AH155" s="37">
        <v>2867.1</v>
      </c>
      <c r="AI155" s="37">
        <v>4902.08</v>
      </c>
      <c r="AJ155" s="37">
        <v>-2034.98</v>
      </c>
      <c r="AK155" s="37">
        <v>0.58489999999999998</v>
      </c>
      <c r="AL155" s="37">
        <v>3014.81</v>
      </c>
      <c r="AM155" s="37">
        <v>4902.08</v>
      </c>
      <c r="AN155" s="37">
        <v>-1887.27</v>
      </c>
      <c r="AO155" s="37">
        <v>0.61499999999999999</v>
      </c>
      <c r="AP155" s="37">
        <v>0</v>
      </c>
      <c r="AQ155" s="37">
        <v>4902.08</v>
      </c>
      <c r="AR155" s="37">
        <v>-4902.08</v>
      </c>
      <c r="AS155" s="37">
        <v>0</v>
      </c>
      <c r="AT155" s="37">
        <v>0</v>
      </c>
      <c r="AU155" s="37">
        <v>4902.12</v>
      </c>
      <c r="AV155" s="37">
        <v>-4902.12</v>
      </c>
      <c r="AW155" s="37">
        <v>0</v>
      </c>
      <c r="AX155" s="37">
        <v>37634.33</v>
      </c>
      <c r="AY155" s="37">
        <v>58825</v>
      </c>
      <c r="AZ155" s="37">
        <v>-21190.67</v>
      </c>
      <c r="BA155" s="45">
        <v>0.63980000000000004</v>
      </c>
    </row>
    <row r="156" spans="1:53" ht="15" x14ac:dyDescent="0.25">
      <c r="A156" s="43" t="s">
        <v>364</v>
      </c>
      <c r="B156" s="37">
        <v>0</v>
      </c>
      <c r="C156" s="37"/>
      <c r="D156" s="37">
        <v>0</v>
      </c>
      <c r="E156" s="37"/>
      <c r="F156" s="37">
        <v>0</v>
      </c>
      <c r="G156" s="37"/>
      <c r="H156" s="37">
        <v>0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>
        <v>0</v>
      </c>
      <c r="AY156" s="37">
        <v>0</v>
      </c>
      <c r="AZ156" s="37">
        <v>0</v>
      </c>
      <c r="BA156" s="45">
        <v>0</v>
      </c>
    </row>
    <row r="157" spans="1:53" ht="15" x14ac:dyDescent="0.25">
      <c r="A157" s="43" t="s">
        <v>365</v>
      </c>
      <c r="B157" s="37">
        <v>0</v>
      </c>
      <c r="C157" s="37"/>
      <c r="D157" s="37">
        <v>0</v>
      </c>
      <c r="E157" s="37"/>
      <c r="F157" s="37">
        <v>0</v>
      </c>
      <c r="G157" s="37"/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>
        <v>0</v>
      </c>
      <c r="AY157" s="37">
        <v>0</v>
      </c>
      <c r="AZ157" s="37">
        <v>0</v>
      </c>
      <c r="BA157" s="45">
        <v>0</v>
      </c>
    </row>
    <row r="158" spans="1:53" ht="15" x14ac:dyDescent="0.25">
      <c r="A158" s="43" t="s">
        <v>411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45">
        <v>0</v>
      </c>
    </row>
    <row r="159" spans="1:53" ht="15" x14ac:dyDescent="0.25">
      <c r="A159" s="43" t="s">
        <v>554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>
        <v>0</v>
      </c>
      <c r="AY159" s="37">
        <v>0</v>
      </c>
      <c r="AZ159" s="37">
        <v>0</v>
      </c>
      <c r="BA159" s="45">
        <v>0</v>
      </c>
    </row>
    <row r="160" spans="1:53" ht="15" x14ac:dyDescent="0.25">
      <c r="A160" s="43" t="s">
        <v>359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>
        <v>0</v>
      </c>
      <c r="AY160" s="37">
        <v>0</v>
      </c>
      <c r="AZ160" s="37">
        <v>0</v>
      </c>
      <c r="BA160" s="45">
        <v>0</v>
      </c>
    </row>
    <row r="161" spans="1:53" ht="15" x14ac:dyDescent="0.25">
      <c r="A161" s="43" t="s">
        <v>360</v>
      </c>
      <c r="B161" s="37">
        <v>2639</v>
      </c>
      <c r="C161" s="37">
        <v>3155.17</v>
      </c>
      <c r="D161" s="37">
        <v>-516.16999999999996</v>
      </c>
      <c r="E161" s="37">
        <v>0.83640000000000003</v>
      </c>
      <c r="F161" s="37">
        <v>3895.5</v>
      </c>
      <c r="G161" s="37">
        <v>3155.17</v>
      </c>
      <c r="H161" s="37">
        <v>740.33</v>
      </c>
      <c r="I161" s="37">
        <v>1.2345999999999999</v>
      </c>
      <c r="J161" s="37">
        <v>2669.5</v>
      </c>
      <c r="K161" s="37">
        <v>3155.17</v>
      </c>
      <c r="L161" s="37">
        <v>-485.67</v>
      </c>
      <c r="M161" s="37">
        <v>0.84609999999999996</v>
      </c>
      <c r="N161" s="37">
        <v>988</v>
      </c>
      <c r="O161" s="37">
        <v>3155.17</v>
      </c>
      <c r="P161" s="37">
        <v>-2167.17</v>
      </c>
      <c r="Q161" s="37">
        <v>0.31309999999999999</v>
      </c>
      <c r="R161" s="37">
        <v>1001</v>
      </c>
      <c r="S161" s="37">
        <v>3155.17</v>
      </c>
      <c r="T161" s="37">
        <v>-2154.17</v>
      </c>
      <c r="U161" s="37">
        <v>0.31730000000000003</v>
      </c>
      <c r="V161" s="37">
        <v>975</v>
      </c>
      <c r="W161" s="37">
        <v>3155.17</v>
      </c>
      <c r="X161" s="37">
        <v>-2180.17</v>
      </c>
      <c r="Y161" s="37">
        <v>0.309</v>
      </c>
      <c r="Z161" s="37">
        <v>929.5</v>
      </c>
      <c r="AA161" s="37">
        <v>3155.17</v>
      </c>
      <c r="AB161" s="37">
        <v>-2225.67</v>
      </c>
      <c r="AC161" s="37">
        <v>0.29459999999999997</v>
      </c>
      <c r="AD161" s="37">
        <v>1326</v>
      </c>
      <c r="AE161" s="37">
        <v>3155.17</v>
      </c>
      <c r="AF161" s="37">
        <v>-1829.17</v>
      </c>
      <c r="AG161" s="37">
        <v>0.42030000000000001</v>
      </c>
      <c r="AH161" s="37">
        <v>455</v>
      </c>
      <c r="AI161" s="37">
        <v>3155.17</v>
      </c>
      <c r="AJ161" s="37">
        <v>-2700.17</v>
      </c>
      <c r="AK161" s="37">
        <v>0.14419999999999999</v>
      </c>
      <c r="AL161" s="37">
        <v>325</v>
      </c>
      <c r="AM161" s="37">
        <v>3155.17</v>
      </c>
      <c r="AN161" s="37">
        <v>-2830.17</v>
      </c>
      <c r="AO161" s="37">
        <v>0.10299999999999999</v>
      </c>
      <c r="AP161" s="37"/>
      <c r="AQ161" s="37">
        <v>3155.17</v>
      </c>
      <c r="AR161" s="37">
        <v>-3155.17</v>
      </c>
      <c r="AS161" s="37"/>
      <c r="AT161" s="37"/>
      <c r="AU161" s="37">
        <v>3155.13</v>
      </c>
      <c r="AV161" s="37">
        <v>-3155.13</v>
      </c>
      <c r="AW161" s="37"/>
      <c r="AX161" s="37">
        <v>15203.5</v>
      </c>
      <c r="AY161" s="37">
        <v>37862</v>
      </c>
      <c r="AZ161" s="37">
        <v>-22658.5</v>
      </c>
      <c r="BA161" s="45">
        <v>0.40160000000000001</v>
      </c>
    </row>
    <row r="162" spans="1:53" ht="15" x14ac:dyDescent="0.25">
      <c r="A162" s="43" t="s">
        <v>361</v>
      </c>
      <c r="B162" s="37">
        <v>205.3</v>
      </c>
      <c r="C162" s="37">
        <v>252.42</v>
      </c>
      <c r="D162" s="37">
        <v>-47.12</v>
      </c>
      <c r="E162" s="37">
        <v>0.81330000000000002</v>
      </c>
      <c r="F162" s="37">
        <v>302.2</v>
      </c>
      <c r="G162" s="37">
        <v>252.42</v>
      </c>
      <c r="H162" s="37">
        <v>49.78</v>
      </c>
      <c r="I162" s="37">
        <v>1.1972</v>
      </c>
      <c r="J162" s="37">
        <v>205.39</v>
      </c>
      <c r="K162" s="37">
        <v>252.42</v>
      </c>
      <c r="L162" s="37">
        <v>-47.03</v>
      </c>
      <c r="M162" s="37">
        <v>0.81369999999999998</v>
      </c>
      <c r="N162" s="37">
        <v>76.87</v>
      </c>
      <c r="O162" s="37">
        <v>252.42</v>
      </c>
      <c r="P162" s="37">
        <v>-175.55</v>
      </c>
      <c r="Q162" s="37">
        <v>0.30449999999999999</v>
      </c>
      <c r="R162" s="37">
        <v>77.88</v>
      </c>
      <c r="S162" s="37">
        <v>252.42</v>
      </c>
      <c r="T162" s="37">
        <v>-174.54</v>
      </c>
      <c r="U162" s="37">
        <v>0.3085</v>
      </c>
      <c r="V162" s="37">
        <v>75.849999999999994</v>
      </c>
      <c r="W162" s="37">
        <v>252.42</v>
      </c>
      <c r="X162" s="37">
        <v>-176.57</v>
      </c>
      <c r="Y162" s="37">
        <v>0.30049999999999999</v>
      </c>
      <c r="Z162" s="37">
        <v>72.319999999999993</v>
      </c>
      <c r="AA162" s="37">
        <v>252.42</v>
      </c>
      <c r="AB162" s="37">
        <v>-180.1</v>
      </c>
      <c r="AC162" s="37">
        <v>0.28649999999999998</v>
      </c>
      <c r="AD162" s="37">
        <v>103.15</v>
      </c>
      <c r="AE162" s="37">
        <v>252.42</v>
      </c>
      <c r="AF162" s="37">
        <v>-149.27000000000001</v>
      </c>
      <c r="AG162" s="37">
        <v>0.40860000000000002</v>
      </c>
      <c r="AH162" s="37">
        <v>35.4</v>
      </c>
      <c r="AI162" s="37">
        <v>252.42</v>
      </c>
      <c r="AJ162" s="37">
        <v>-217.02</v>
      </c>
      <c r="AK162" s="37">
        <v>0.14019999999999999</v>
      </c>
      <c r="AL162" s="37">
        <v>25.28</v>
      </c>
      <c r="AM162" s="37">
        <v>252.42</v>
      </c>
      <c r="AN162" s="37">
        <v>-227.14</v>
      </c>
      <c r="AO162" s="37">
        <v>0.1002</v>
      </c>
      <c r="AP162" s="37"/>
      <c r="AQ162" s="37">
        <v>252.42</v>
      </c>
      <c r="AR162" s="37">
        <v>-252.42</v>
      </c>
      <c r="AS162" s="37"/>
      <c r="AT162" s="37"/>
      <c r="AU162" s="37">
        <v>252.38</v>
      </c>
      <c r="AV162" s="37">
        <v>-252.38</v>
      </c>
      <c r="AW162" s="37"/>
      <c r="AX162" s="37">
        <v>1179.6400000000001</v>
      </c>
      <c r="AY162" s="37">
        <v>3029</v>
      </c>
      <c r="AZ162" s="37">
        <v>-1849.36</v>
      </c>
      <c r="BA162" s="45">
        <v>0.38940000000000002</v>
      </c>
    </row>
    <row r="163" spans="1:53" ht="15" x14ac:dyDescent="0.25">
      <c r="A163" s="43" t="s">
        <v>412</v>
      </c>
      <c r="B163" s="37">
        <v>2844.3</v>
      </c>
      <c r="C163" s="37">
        <v>3407.59</v>
      </c>
      <c r="D163" s="37">
        <v>-563.29</v>
      </c>
      <c r="E163" s="37">
        <v>0.8347</v>
      </c>
      <c r="F163" s="37">
        <v>4197.7</v>
      </c>
      <c r="G163" s="37">
        <v>3407.59</v>
      </c>
      <c r="H163" s="37">
        <v>790.11</v>
      </c>
      <c r="I163" s="37">
        <v>1.2319</v>
      </c>
      <c r="J163" s="37">
        <v>2874.89</v>
      </c>
      <c r="K163" s="37">
        <v>3407.59</v>
      </c>
      <c r="L163" s="37">
        <v>-532.70000000000005</v>
      </c>
      <c r="M163" s="37">
        <v>0.84370000000000001</v>
      </c>
      <c r="N163" s="37">
        <v>1064.8699999999999</v>
      </c>
      <c r="O163" s="37">
        <v>3407.59</v>
      </c>
      <c r="P163" s="37">
        <v>-2342.7199999999998</v>
      </c>
      <c r="Q163" s="37">
        <v>0.3125</v>
      </c>
      <c r="R163" s="37">
        <v>1078.8800000000001</v>
      </c>
      <c r="S163" s="37">
        <v>3407.59</v>
      </c>
      <c r="T163" s="37">
        <v>-2328.71</v>
      </c>
      <c r="U163" s="37">
        <v>0.31659999999999999</v>
      </c>
      <c r="V163" s="37">
        <v>1050.8499999999999</v>
      </c>
      <c r="W163" s="37">
        <v>3407.59</v>
      </c>
      <c r="X163" s="37">
        <v>-2356.7399999999998</v>
      </c>
      <c r="Y163" s="37">
        <v>0.30840000000000001</v>
      </c>
      <c r="Z163" s="37">
        <v>1001.82</v>
      </c>
      <c r="AA163" s="37">
        <v>3407.59</v>
      </c>
      <c r="AB163" s="37">
        <v>-2405.77</v>
      </c>
      <c r="AC163" s="37">
        <v>0.29399999999999998</v>
      </c>
      <c r="AD163" s="37">
        <v>1429.15</v>
      </c>
      <c r="AE163" s="37">
        <v>3407.59</v>
      </c>
      <c r="AF163" s="37">
        <v>-1978.44</v>
      </c>
      <c r="AG163" s="37">
        <v>0.4194</v>
      </c>
      <c r="AH163" s="37">
        <v>490.4</v>
      </c>
      <c r="AI163" s="37">
        <v>3407.59</v>
      </c>
      <c r="AJ163" s="37">
        <v>-2917.19</v>
      </c>
      <c r="AK163" s="37">
        <v>0.1439</v>
      </c>
      <c r="AL163" s="37">
        <v>350.28</v>
      </c>
      <c r="AM163" s="37">
        <v>3407.59</v>
      </c>
      <c r="AN163" s="37">
        <v>-3057.31</v>
      </c>
      <c r="AO163" s="37">
        <v>0.1028</v>
      </c>
      <c r="AP163" s="37">
        <v>0</v>
      </c>
      <c r="AQ163" s="37">
        <v>3407.59</v>
      </c>
      <c r="AR163" s="37">
        <v>-3407.59</v>
      </c>
      <c r="AS163" s="37">
        <v>0</v>
      </c>
      <c r="AT163" s="37">
        <v>0</v>
      </c>
      <c r="AU163" s="37">
        <v>3407.51</v>
      </c>
      <c r="AV163" s="37">
        <v>-3407.51</v>
      </c>
      <c r="AW163" s="37">
        <v>0</v>
      </c>
      <c r="AX163" s="37">
        <v>16383.14</v>
      </c>
      <c r="AY163" s="37">
        <v>40891</v>
      </c>
      <c r="AZ163" s="37">
        <v>-24507.86</v>
      </c>
      <c r="BA163" s="45">
        <v>0.4007</v>
      </c>
    </row>
    <row r="164" spans="1:53" ht="15" x14ac:dyDescent="0.25">
      <c r="A164" s="43" t="s">
        <v>366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>
        <v>0</v>
      </c>
      <c r="AY164" s="37">
        <v>0</v>
      </c>
      <c r="AZ164" s="37">
        <v>0</v>
      </c>
      <c r="BA164" s="45">
        <v>0</v>
      </c>
    </row>
    <row r="165" spans="1:53" ht="15" x14ac:dyDescent="0.25">
      <c r="A165" s="43" t="s">
        <v>367</v>
      </c>
      <c r="B165" s="37">
        <v>0</v>
      </c>
      <c r="C165" s="37"/>
      <c r="D165" s="37">
        <v>0</v>
      </c>
      <c r="E165" s="37"/>
      <c r="F165" s="37">
        <v>0</v>
      </c>
      <c r="G165" s="37"/>
      <c r="H165" s="37">
        <v>0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>
        <v>0</v>
      </c>
      <c r="AY165" s="37">
        <v>0</v>
      </c>
      <c r="AZ165" s="37">
        <v>0</v>
      </c>
      <c r="BA165" s="45">
        <v>0</v>
      </c>
    </row>
    <row r="166" spans="1:53" ht="15" x14ac:dyDescent="0.25">
      <c r="A166" s="43" t="s">
        <v>413</v>
      </c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45">
        <v>0</v>
      </c>
    </row>
    <row r="167" spans="1:53" ht="15" x14ac:dyDescent="0.25">
      <c r="A167" s="43" t="s">
        <v>362</v>
      </c>
      <c r="B167" s="37"/>
      <c r="C167" s="37"/>
      <c r="D167" s="37"/>
      <c r="E167" s="37"/>
      <c r="F167" s="37">
        <v>31.5</v>
      </c>
      <c r="G167" s="37"/>
      <c r="H167" s="37">
        <v>31.5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>
        <v>31.5</v>
      </c>
      <c r="AY167" s="37">
        <v>0</v>
      </c>
      <c r="AZ167" s="37">
        <v>31.5</v>
      </c>
      <c r="BA167" s="45">
        <v>0</v>
      </c>
    </row>
    <row r="168" spans="1:53" ht="15" x14ac:dyDescent="0.25">
      <c r="A168" s="43" t="s">
        <v>555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>
        <v>0</v>
      </c>
      <c r="AY168" s="37">
        <v>0</v>
      </c>
      <c r="AZ168" s="37">
        <v>0</v>
      </c>
      <c r="BA168" s="45">
        <v>0</v>
      </c>
    </row>
    <row r="169" spans="1:53" ht="15" x14ac:dyDescent="0.25">
      <c r="A169" s="43" t="s">
        <v>363</v>
      </c>
      <c r="B169" s="37"/>
      <c r="C169" s="37"/>
      <c r="D169" s="37"/>
      <c r="E169" s="37"/>
      <c r="F169" s="37">
        <v>2.4500000000000002</v>
      </c>
      <c r="G169" s="37"/>
      <c r="H169" s="37">
        <v>2.4500000000000002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>
        <v>2.4500000000000002</v>
      </c>
      <c r="AY169" s="37">
        <v>0</v>
      </c>
      <c r="AZ169" s="37">
        <v>2.4500000000000002</v>
      </c>
      <c r="BA169" s="45">
        <v>0</v>
      </c>
    </row>
    <row r="170" spans="1:53" ht="15" x14ac:dyDescent="0.25">
      <c r="A170" s="43" t="s">
        <v>556</v>
      </c>
      <c r="B170" s="37"/>
      <c r="C170" s="37">
        <v>83.33</v>
      </c>
      <c r="D170" s="37">
        <v>-83.33</v>
      </c>
      <c r="E170" s="37"/>
      <c r="F170" s="37"/>
      <c r="G170" s="37">
        <v>83.33</v>
      </c>
      <c r="H170" s="37">
        <v>-83.33</v>
      </c>
      <c r="I170" s="37"/>
      <c r="J170" s="37"/>
      <c r="K170" s="37">
        <v>83.33</v>
      </c>
      <c r="L170" s="37">
        <v>-83.33</v>
      </c>
      <c r="M170" s="37"/>
      <c r="N170" s="37"/>
      <c r="O170" s="37">
        <v>83.33</v>
      </c>
      <c r="P170" s="37">
        <v>-83.33</v>
      </c>
      <c r="Q170" s="37"/>
      <c r="R170" s="37"/>
      <c r="S170" s="37">
        <v>83.33</v>
      </c>
      <c r="T170" s="37">
        <v>-83.33</v>
      </c>
      <c r="U170" s="37"/>
      <c r="V170" s="37"/>
      <c r="W170" s="37">
        <v>83.33</v>
      </c>
      <c r="X170" s="37">
        <v>-83.33</v>
      </c>
      <c r="Y170" s="37"/>
      <c r="Z170" s="37"/>
      <c r="AA170" s="37">
        <v>83.33</v>
      </c>
      <c r="AB170" s="37">
        <v>-83.33</v>
      </c>
      <c r="AC170" s="37"/>
      <c r="AD170" s="37"/>
      <c r="AE170" s="37">
        <v>83.33</v>
      </c>
      <c r="AF170" s="37">
        <v>-83.33</v>
      </c>
      <c r="AG170" s="37"/>
      <c r="AH170" s="37"/>
      <c r="AI170" s="37">
        <v>83.33</v>
      </c>
      <c r="AJ170" s="37">
        <v>-83.33</v>
      </c>
      <c r="AK170" s="37"/>
      <c r="AL170" s="37"/>
      <c r="AM170" s="37">
        <v>83.33</v>
      </c>
      <c r="AN170" s="37">
        <v>-83.33</v>
      </c>
      <c r="AO170" s="37"/>
      <c r="AP170" s="37"/>
      <c r="AQ170" s="37">
        <v>83.33</v>
      </c>
      <c r="AR170" s="37">
        <v>-83.33</v>
      </c>
      <c r="AS170" s="37"/>
      <c r="AT170" s="37"/>
      <c r="AU170" s="37">
        <v>83.37</v>
      </c>
      <c r="AV170" s="37">
        <v>-83.37</v>
      </c>
      <c r="AW170" s="37"/>
      <c r="AX170" s="37">
        <v>0</v>
      </c>
      <c r="AY170" s="37">
        <v>1000</v>
      </c>
      <c r="AZ170" s="37">
        <v>-1000</v>
      </c>
      <c r="BA170" s="45">
        <v>0</v>
      </c>
    </row>
    <row r="171" spans="1:53" ht="15" x14ac:dyDescent="0.25">
      <c r="A171" s="43" t="s">
        <v>557</v>
      </c>
      <c r="B171" s="37"/>
      <c r="C171" s="37">
        <v>125</v>
      </c>
      <c r="D171" s="37">
        <v>-125</v>
      </c>
      <c r="E171" s="37"/>
      <c r="F171" s="37"/>
      <c r="G171" s="37">
        <v>125</v>
      </c>
      <c r="H171" s="37">
        <v>-125</v>
      </c>
      <c r="I171" s="37"/>
      <c r="J171" s="37"/>
      <c r="K171" s="37">
        <v>125</v>
      </c>
      <c r="L171" s="37">
        <v>-125</v>
      </c>
      <c r="M171" s="37"/>
      <c r="N171" s="37"/>
      <c r="O171" s="37">
        <v>125</v>
      </c>
      <c r="P171" s="37">
        <v>-125</v>
      </c>
      <c r="Q171" s="37"/>
      <c r="R171" s="37"/>
      <c r="S171" s="37">
        <v>125</v>
      </c>
      <c r="T171" s="37">
        <v>-125</v>
      </c>
      <c r="U171" s="37"/>
      <c r="V171" s="37"/>
      <c r="W171" s="37">
        <v>125</v>
      </c>
      <c r="X171" s="37">
        <v>-125</v>
      </c>
      <c r="Y171" s="37"/>
      <c r="Z171" s="37"/>
      <c r="AA171" s="37">
        <v>125</v>
      </c>
      <c r="AB171" s="37">
        <v>-125</v>
      </c>
      <c r="AC171" s="37"/>
      <c r="AD171" s="37">
        <v>107.16</v>
      </c>
      <c r="AE171" s="37">
        <v>125</v>
      </c>
      <c r="AF171" s="37">
        <v>-17.84</v>
      </c>
      <c r="AG171" s="37">
        <v>0.85729999999999995</v>
      </c>
      <c r="AH171" s="37"/>
      <c r="AI171" s="37">
        <v>125</v>
      </c>
      <c r="AJ171" s="37">
        <v>-125</v>
      </c>
      <c r="AK171" s="37"/>
      <c r="AL171" s="37"/>
      <c r="AM171" s="37">
        <v>125</v>
      </c>
      <c r="AN171" s="37">
        <v>-125</v>
      </c>
      <c r="AO171" s="37"/>
      <c r="AP171" s="37"/>
      <c r="AQ171" s="37">
        <v>125</v>
      </c>
      <c r="AR171" s="37">
        <v>-125</v>
      </c>
      <c r="AS171" s="37"/>
      <c r="AT171" s="37"/>
      <c r="AU171" s="37">
        <v>125</v>
      </c>
      <c r="AV171" s="37">
        <v>-125</v>
      </c>
      <c r="AW171" s="37"/>
      <c r="AX171" s="37">
        <v>107.16</v>
      </c>
      <c r="AY171" s="37">
        <v>1500</v>
      </c>
      <c r="AZ171" s="37">
        <v>-1392.84</v>
      </c>
      <c r="BA171" s="45">
        <v>7.1400000000000005E-2</v>
      </c>
    </row>
    <row r="172" spans="1:53" ht="15" x14ac:dyDescent="0.25">
      <c r="A172" s="43" t="s">
        <v>558</v>
      </c>
      <c r="B172" s="37">
        <v>0</v>
      </c>
      <c r="C172" s="37">
        <v>208.33</v>
      </c>
      <c r="D172" s="37">
        <v>-208.33</v>
      </c>
      <c r="E172" s="37">
        <v>0</v>
      </c>
      <c r="F172" s="37">
        <v>0</v>
      </c>
      <c r="G172" s="37">
        <v>208.33</v>
      </c>
      <c r="H172" s="37">
        <v>-208.33</v>
      </c>
      <c r="I172" s="37">
        <v>0</v>
      </c>
      <c r="J172" s="37">
        <v>0</v>
      </c>
      <c r="K172" s="37">
        <v>208.33</v>
      </c>
      <c r="L172" s="37">
        <v>-208.33</v>
      </c>
      <c r="M172" s="37">
        <v>0</v>
      </c>
      <c r="N172" s="37">
        <v>0</v>
      </c>
      <c r="O172" s="37">
        <v>208.33</v>
      </c>
      <c r="P172" s="37">
        <v>-208.33</v>
      </c>
      <c r="Q172" s="37">
        <v>0</v>
      </c>
      <c r="R172" s="37">
        <v>0</v>
      </c>
      <c r="S172" s="37">
        <v>208.33</v>
      </c>
      <c r="T172" s="37">
        <v>-208.33</v>
      </c>
      <c r="U172" s="37">
        <v>0</v>
      </c>
      <c r="V172" s="37">
        <v>0</v>
      </c>
      <c r="W172" s="37">
        <v>208.33</v>
      </c>
      <c r="X172" s="37">
        <v>-208.33</v>
      </c>
      <c r="Y172" s="37">
        <v>0</v>
      </c>
      <c r="Z172" s="37">
        <v>0</v>
      </c>
      <c r="AA172" s="37">
        <v>208.33</v>
      </c>
      <c r="AB172" s="37">
        <v>-208.33</v>
      </c>
      <c r="AC172" s="37">
        <v>0</v>
      </c>
      <c r="AD172" s="37">
        <v>107.16</v>
      </c>
      <c r="AE172" s="37">
        <v>208.33</v>
      </c>
      <c r="AF172" s="37">
        <v>-101.17</v>
      </c>
      <c r="AG172" s="37">
        <v>0.51439999999999997</v>
      </c>
      <c r="AH172" s="37">
        <v>0</v>
      </c>
      <c r="AI172" s="37">
        <v>208.33</v>
      </c>
      <c r="AJ172" s="37">
        <v>-208.33</v>
      </c>
      <c r="AK172" s="37">
        <v>0</v>
      </c>
      <c r="AL172" s="37">
        <v>0</v>
      </c>
      <c r="AM172" s="37">
        <v>208.33</v>
      </c>
      <c r="AN172" s="37">
        <v>-208.33</v>
      </c>
      <c r="AO172" s="37">
        <v>0</v>
      </c>
      <c r="AP172" s="37">
        <v>0</v>
      </c>
      <c r="AQ172" s="37">
        <v>208.33</v>
      </c>
      <c r="AR172" s="37">
        <v>-208.33</v>
      </c>
      <c r="AS172" s="37">
        <v>0</v>
      </c>
      <c r="AT172" s="37">
        <v>0</v>
      </c>
      <c r="AU172" s="37">
        <v>208.37</v>
      </c>
      <c r="AV172" s="37">
        <v>-208.37</v>
      </c>
      <c r="AW172" s="37">
        <v>0</v>
      </c>
      <c r="AX172" s="37">
        <v>107.16</v>
      </c>
      <c r="AY172" s="37">
        <v>2500</v>
      </c>
      <c r="AZ172" s="37">
        <v>-2392.84</v>
      </c>
      <c r="BA172" s="45">
        <v>4.2900000000000001E-2</v>
      </c>
    </row>
    <row r="173" spans="1:53" ht="15" x14ac:dyDescent="0.25">
      <c r="A173" s="43" t="s">
        <v>414</v>
      </c>
      <c r="B173" s="37">
        <v>14902.14</v>
      </c>
      <c r="C173" s="37">
        <v>10780.49</v>
      </c>
      <c r="D173" s="37">
        <v>4121.6499999999996</v>
      </c>
      <c r="E173" s="37">
        <v>1.3823000000000001</v>
      </c>
      <c r="F173" s="37">
        <v>14834.2</v>
      </c>
      <c r="G173" s="37">
        <v>10780.49</v>
      </c>
      <c r="H173" s="37">
        <v>4053.71</v>
      </c>
      <c r="I173" s="37">
        <v>1.3759999999999999</v>
      </c>
      <c r="J173" s="37">
        <v>10269.549999999999</v>
      </c>
      <c r="K173" s="37">
        <v>10780.49</v>
      </c>
      <c r="L173" s="37">
        <v>-510.94</v>
      </c>
      <c r="M173" s="37">
        <v>0.9526</v>
      </c>
      <c r="N173" s="37">
        <v>5845.51</v>
      </c>
      <c r="O173" s="37">
        <v>10780.49</v>
      </c>
      <c r="P173" s="37">
        <v>-4934.9799999999996</v>
      </c>
      <c r="Q173" s="37">
        <v>0.54220000000000002</v>
      </c>
      <c r="R173" s="37">
        <v>6581.59</v>
      </c>
      <c r="S173" s="37">
        <v>10780.49</v>
      </c>
      <c r="T173" s="37">
        <v>-4198.8999999999996</v>
      </c>
      <c r="U173" s="37">
        <v>0.61050000000000004</v>
      </c>
      <c r="V173" s="37">
        <v>5580.77</v>
      </c>
      <c r="W173" s="37">
        <v>10780.49</v>
      </c>
      <c r="X173" s="37">
        <v>-5199.72</v>
      </c>
      <c r="Y173" s="37">
        <v>0.51770000000000005</v>
      </c>
      <c r="Z173" s="37">
        <v>8048.17</v>
      </c>
      <c r="AA173" s="37">
        <v>10780.49</v>
      </c>
      <c r="AB173" s="37">
        <v>-2732.32</v>
      </c>
      <c r="AC173" s="37">
        <v>0.74650000000000005</v>
      </c>
      <c r="AD173" s="37">
        <v>8717.2800000000007</v>
      </c>
      <c r="AE173" s="37">
        <v>10780.49</v>
      </c>
      <c r="AF173" s="37">
        <v>-2063.21</v>
      </c>
      <c r="AG173" s="37">
        <v>0.80859999999999999</v>
      </c>
      <c r="AH173" s="37">
        <v>8016.55</v>
      </c>
      <c r="AI173" s="37">
        <v>10780.49</v>
      </c>
      <c r="AJ173" s="37">
        <v>-2763.94</v>
      </c>
      <c r="AK173" s="37">
        <v>0.74360000000000004</v>
      </c>
      <c r="AL173" s="37">
        <v>7251.4</v>
      </c>
      <c r="AM173" s="37">
        <v>10780.49</v>
      </c>
      <c r="AN173" s="37">
        <v>-3529.09</v>
      </c>
      <c r="AO173" s="37">
        <v>0.67259999999999998</v>
      </c>
      <c r="AP173" s="37">
        <v>223.71</v>
      </c>
      <c r="AQ173" s="37">
        <v>10780.49</v>
      </c>
      <c r="AR173" s="37">
        <v>-10556.78</v>
      </c>
      <c r="AS173" s="37">
        <v>2.0799999999999999E-2</v>
      </c>
      <c r="AT173" s="37">
        <v>0</v>
      </c>
      <c r="AU173" s="37">
        <v>10780.61</v>
      </c>
      <c r="AV173" s="37">
        <v>-10780.61</v>
      </c>
      <c r="AW173" s="37">
        <v>0</v>
      </c>
      <c r="AX173" s="37">
        <v>90270.87</v>
      </c>
      <c r="AY173" s="37">
        <v>129366</v>
      </c>
      <c r="AZ173" s="37">
        <v>-39095.129999999997</v>
      </c>
      <c r="BA173" s="45">
        <v>0.69779999999999998</v>
      </c>
    </row>
    <row r="174" spans="1:53" ht="15" x14ac:dyDescent="0.25">
      <c r="A174" s="43" t="s">
        <v>559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>
        <v>0</v>
      </c>
      <c r="AY174" s="37">
        <v>0</v>
      </c>
      <c r="AZ174" s="37">
        <v>0</v>
      </c>
      <c r="BA174" s="45">
        <v>0</v>
      </c>
    </row>
    <row r="175" spans="1:53" ht="15" x14ac:dyDescent="0.25">
      <c r="A175" s="43" t="s">
        <v>368</v>
      </c>
      <c r="B175" s="37">
        <v>0</v>
      </c>
      <c r="C175" s="37"/>
      <c r="D175" s="37">
        <v>0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>
        <v>232</v>
      </c>
      <c r="AA175" s="37"/>
      <c r="AB175" s="37">
        <v>232</v>
      </c>
      <c r="AC175" s="37"/>
      <c r="AD175" s="37">
        <v>-232</v>
      </c>
      <c r="AE175" s="37"/>
      <c r="AF175" s="37">
        <v>-232</v>
      </c>
      <c r="AG175" s="37"/>
      <c r="AH175" s="37">
        <v>0</v>
      </c>
      <c r="AI175" s="37"/>
      <c r="AJ175" s="37">
        <v>0</v>
      </c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>
        <v>0</v>
      </c>
      <c r="AY175" s="37">
        <v>0</v>
      </c>
      <c r="AZ175" s="37">
        <v>0</v>
      </c>
      <c r="BA175" s="45">
        <v>0</v>
      </c>
    </row>
    <row r="176" spans="1:53" ht="15" x14ac:dyDescent="0.25">
      <c r="A176" s="43" t="s">
        <v>560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>
        <v>0</v>
      </c>
      <c r="AY176" s="37">
        <v>0</v>
      </c>
      <c r="AZ176" s="37">
        <v>0</v>
      </c>
      <c r="BA176" s="45">
        <v>0</v>
      </c>
    </row>
    <row r="177" spans="1:53" ht="15" x14ac:dyDescent="0.25">
      <c r="A177" s="43" t="s">
        <v>369</v>
      </c>
      <c r="B177" s="37">
        <v>1989.8</v>
      </c>
      <c r="C177" s="37">
        <v>250</v>
      </c>
      <c r="D177" s="37">
        <v>1739.8</v>
      </c>
      <c r="E177" s="37">
        <v>7.9592000000000001</v>
      </c>
      <c r="F177" s="37"/>
      <c r="G177" s="37">
        <v>250</v>
      </c>
      <c r="H177" s="37">
        <v>-250</v>
      </c>
      <c r="I177" s="37"/>
      <c r="J177" s="37"/>
      <c r="K177" s="37">
        <v>250</v>
      </c>
      <c r="L177" s="37">
        <v>-250</v>
      </c>
      <c r="M177" s="37"/>
      <c r="N177" s="37"/>
      <c r="O177" s="37">
        <v>250</v>
      </c>
      <c r="P177" s="37">
        <v>-250</v>
      </c>
      <c r="Q177" s="37"/>
      <c r="R177" s="37"/>
      <c r="S177" s="37">
        <v>250</v>
      </c>
      <c r="T177" s="37">
        <v>-250</v>
      </c>
      <c r="U177" s="37"/>
      <c r="V177" s="37"/>
      <c r="W177" s="37">
        <v>250</v>
      </c>
      <c r="X177" s="37">
        <v>-250</v>
      </c>
      <c r="Y177" s="37"/>
      <c r="Z177" s="37"/>
      <c r="AA177" s="37">
        <v>250</v>
      </c>
      <c r="AB177" s="37">
        <v>-250</v>
      </c>
      <c r="AC177" s="37"/>
      <c r="AD177" s="37"/>
      <c r="AE177" s="37">
        <v>250</v>
      </c>
      <c r="AF177" s="37">
        <v>-250</v>
      </c>
      <c r="AG177" s="37"/>
      <c r="AH177" s="37"/>
      <c r="AI177" s="37">
        <v>250</v>
      </c>
      <c r="AJ177" s="37">
        <v>-250</v>
      </c>
      <c r="AK177" s="37"/>
      <c r="AL177" s="37"/>
      <c r="AM177" s="37">
        <v>250</v>
      </c>
      <c r="AN177" s="37">
        <v>-250</v>
      </c>
      <c r="AO177" s="37"/>
      <c r="AP177" s="37"/>
      <c r="AQ177" s="37">
        <v>250</v>
      </c>
      <c r="AR177" s="37">
        <v>-250</v>
      </c>
      <c r="AS177" s="37"/>
      <c r="AT177" s="37"/>
      <c r="AU177" s="37">
        <v>250</v>
      </c>
      <c r="AV177" s="37">
        <v>-250</v>
      </c>
      <c r="AW177" s="37"/>
      <c r="AX177" s="37">
        <v>1989.8</v>
      </c>
      <c r="AY177" s="37">
        <v>3000</v>
      </c>
      <c r="AZ177" s="37">
        <v>-1010.2</v>
      </c>
      <c r="BA177" s="45">
        <v>0.6633</v>
      </c>
    </row>
    <row r="178" spans="1:53" ht="15" x14ac:dyDescent="0.25">
      <c r="A178" s="43" t="s">
        <v>561</v>
      </c>
      <c r="B178" s="37"/>
      <c r="C178" s="37">
        <v>3554.17</v>
      </c>
      <c r="D178" s="37">
        <v>-3554.17</v>
      </c>
      <c r="E178" s="37"/>
      <c r="F178" s="37"/>
      <c r="G178" s="37">
        <v>3554.17</v>
      </c>
      <c r="H178" s="37">
        <v>-3554.17</v>
      </c>
      <c r="I178" s="37"/>
      <c r="J178" s="37"/>
      <c r="K178" s="37">
        <v>3554.17</v>
      </c>
      <c r="L178" s="37">
        <v>-3554.17</v>
      </c>
      <c r="M178" s="37"/>
      <c r="N178" s="37">
        <v>4125</v>
      </c>
      <c r="O178" s="37">
        <v>3554.17</v>
      </c>
      <c r="P178" s="37">
        <v>570.83000000000004</v>
      </c>
      <c r="Q178" s="37">
        <v>1.1606000000000001</v>
      </c>
      <c r="R178" s="37"/>
      <c r="S178" s="37">
        <v>3554.17</v>
      </c>
      <c r="T178" s="37">
        <v>-3554.17</v>
      </c>
      <c r="U178" s="37"/>
      <c r="V178" s="37"/>
      <c r="W178" s="37">
        <v>3554.17</v>
      </c>
      <c r="X178" s="37">
        <v>-3554.17</v>
      </c>
      <c r="Y178" s="37"/>
      <c r="Z178" s="37">
        <v>12050</v>
      </c>
      <c r="AA178" s="37">
        <v>3554.17</v>
      </c>
      <c r="AB178" s="37">
        <v>8495.83</v>
      </c>
      <c r="AC178" s="37">
        <v>3.3904000000000001</v>
      </c>
      <c r="AD178" s="37"/>
      <c r="AE178" s="37">
        <v>3554.17</v>
      </c>
      <c r="AF178" s="37">
        <v>-3554.17</v>
      </c>
      <c r="AG178" s="37"/>
      <c r="AH178" s="37"/>
      <c r="AI178" s="37">
        <v>3554.17</v>
      </c>
      <c r="AJ178" s="37">
        <v>-3554.17</v>
      </c>
      <c r="AK178" s="37"/>
      <c r="AL178" s="37">
        <v>540</v>
      </c>
      <c r="AM178" s="37">
        <v>3554.17</v>
      </c>
      <c r="AN178" s="37">
        <v>-3014.17</v>
      </c>
      <c r="AO178" s="37">
        <v>0.15190000000000001</v>
      </c>
      <c r="AP178" s="37">
        <v>150</v>
      </c>
      <c r="AQ178" s="37">
        <v>3554.17</v>
      </c>
      <c r="AR178" s="37">
        <v>-3404.17</v>
      </c>
      <c r="AS178" s="37">
        <v>4.2200000000000001E-2</v>
      </c>
      <c r="AT178" s="37"/>
      <c r="AU178" s="37">
        <v>3554.13</v>
      </c>
      <c r="AV178" s="37">
        <v>-3554.13</v>
      </c>
      <c r="AW178" s="37"/>
      <c r="AX178" s="37">
        <v>16865</v>
      </c>
      <c r="AY178" s="37">
        <v>42650</v>
      </c>
      <c r="AZ178" s="37">
        <v>-25785</v>
      </c>
      <c r="BA178" s="45">
        <v>0.39539999999999997</v>
      </c>
    </row>
    <row r="179" spans="1:53" ht="15" x14ac:dyDescent="0.25">
      <c r="A179" s="43" t="s">
        <v>370</v>
      </c>
      <c r="B179" s="37">
        <v>656.76</v>
      </c>
      <c r="C179" s="37">
        <v>931.25</v>
      </c>
      <c r="D179" s="37">
        <v>-274.49</v>
      </c>
      <c r="E179" s="37">
        <v>0.70520000000000005</v>
      </c>
      <c r="F179" s="37">
        <v>1017.78</v>
      </c>
      <c r="G179" s="37">
        <v>931.25</v>
      </c>
      <c r="H179" s="37">
        <v>86.53</v>
      </c>
      <c r="I179" s="37">
        <v>1.0929</v>
      </c>
      <c r="J179" s="37">
        <v>680.12</v>
      </c>
      <c r="K179" s="37">
        <v>931.25</v>
      </c>
      <c r="L179" s="37">
        <v>-251.13</v>
      </c>
      <c r="M179" s="37">
        <v>0.73029999999999995</v>
      </c>
      <c r="N179" s="37">
        <v>732.31</v>
      </c>
      <c r="O179" s="37">
        <v>931.25</v>
      </c>
      <c r="P179" s="37">
        <v>-198.94</v>
      </c>
      <c r="Q179" s="37">
        <v>0.78639999999999999</v>
      </c>
      <c r="R179" s="37">
        <v>690.4</v>
      </c>
      <c r="S179" s="37">
        <v>931.25</v>
      </c>
      <c r="T179" s="37">
        <v>-240.85</v>
      </c>
      <c r="U179" s="37">
        <v>0.74139999999999995</v>
      </c>
      <c r="V179" s="37">
        <v>683.66</v>
      </c>
      <c r="W179" s="37">
        <v>931.25</v>
      </c>
      <c r="X179" s="37">
        <v>-247.59</v>
      </c>
      <c r="Y179" s="37">
        <v>0.73409999999999997</v>
      </c>
      <c r="Z179" s="37">
        <v>644.38</v>
      </c>
      <c r="AA179" s="37">
        <v>931.25</v>
      </c>
      <c r="AB179" s="37">
        <v>-286.87</v>
      </c>
      <c r="AC179" s="37">
        <v>0.69199999999999995</v>
      </c>
      <c r="AD179" s="37">
        <v>1150.6099999999999</v>
      </c>
      <c r="AE179" s="37">
        <v>931.25</v>
      </c>
      <c r="AF179" s="37">
        <v>219.36</v>
      </c>
      <c r="AG179" s="37">
        <v>1.2356</v>
      </c>
      <c r="AH179" s="37">
        <v>768.76</v>
      </c>
      <c r="AI179" s="37">
        <v>931.25</v>
      </c>
      <c r="AJ179" s="37">
        <v>-162.49</v>
      </c>
      <c r="AK179" s="37">
        <v>0.82550000000000001</v>
      </c>
      <c r="AL179" s="37">
        <v>893.27</v>
      </c>
      <c r="AM179" s="37">
        <v>931.25</v>
      </c>
      <c r="AN179" s="37">
        <v>-37.979999999999997</v>
      </c>
      <c r="AO179" s="37">
        <v>0.95920000000000005</v>
      </c>
      <c r="AP179" s="37"/>
      <c r="AQ179" s="37">
        <v>931.25</v>
      </c>
      <c r="AR179" s="37">
        <v>-931.25</v>
      </c>
      <c r="AS179" s="37"/>
      <c r="AT179" s="37"/>
      <c r="AU179" s="37">
        <v>931.25</v>
      </c>
      <c r="AV179" s="37">
        <v>-931.25</v>
      </c>
      <c r="AW179" s="37"/>
      <c r="AX179" s="37">
        <v>7918.05</v>
      </c>
      <c r="AY179" s="37">
        <v>11175</v>
      </c>
      <c r="AZ179" s="37">
        <v>-3256.95</v>
      </c>
      <c r="BA179" s="45">
        <v>0.70860000000000001</v>
      </c>
    </row>
    <row r="180" spans="1:53" ht="15" x14ac:dyDescent="0.25">
      <c r="A180" s="43" t="s">
        <v>371</v>
      </c>
      <c r="B180" s="37">
        <v>8584.98</v>
      </c>
      <c r="C180" s="37">
        <v>11640.33</v>
      </c>
      <c r="D180" s="37">
        <v>-3055.35</v>
      </c>
      <c r="E180" s="37">
        <v>0.73750000000000004</v>
      </c>
      <c r="F180" s="37">
        <v>13784.48</v>
      </c>
      <c r="G180" s="37">
        <v>11640.33</v>
      </c>
      <c r="H180" s="37">
        <v>2144.15</v>
      </c>
      <c r="I180" s="37">
        <v>1.1841999999999999</v>
      </c>
      <c r="J180" s="37">
        <v>8890.32</v>
      </c>
      <c r="K180" s="37">
        <v>11640.33</v>
      </c>
      <c r="L180" s="37">
        <v>-2750.01</v>
      </c>
      <c r="M180" s="37">
        <v>0.76380000000000003</v>
      </c>
      <c r="N180" s="37">
        <v>9412.82</v>
      </c>
      <c r="O180" s="37">
        <v>11640.33</v>
      </c>
      <c r="P180" s="37">
        <v>-2227.5100000000002</v>
      </c>
      <c r="Q180" s="37">
        <v>0.80859999999999999</v>
      </c>
      <c r="R180" s="37">
        <v>8873.82</v>
      </c>
      <c r="S180" s="37">
        <v>11640.33</v>
      </c>
      <c r="T180" s="37">
        <v>-2766.51</v>
      </c>
      <c r="U180" s="37">
        <v>0.76229999999999998</v>
      </c>
      <c r="V180" s="37">
        <v>8787.32</v>
      </c>
      <c r="W180" s="37">
        <v>11640.33</v>
      </c>
      <c r="X180" s="37">
        <v>-2853.01</v>
      </c>
      <c r="Y180" s="37">
        <v>0.75490000000000002</v>
      </c>
      <c r="Z180" s="37">
        <v>8061.32</v>
      </c>
      <c r="AA180" s="37">
        <v>11640.33</v>
      </c>
      <c r="AB180" s="37">
        <v>-3579.01</v>
      </c>
      <c r="AC180" s="37">
        <v>0.6925</v>
      </c>
      <c r="AD180" s="37">
        <v>15197.73</v>
      </c>
      <c r="AE180" s="37">
        <v>11640.33</v>
      </c>
      <c r="AF180" s="37">
        <v>3557.4</v>
      </c>
      <c r="AG180" s="37">
        <v>1.3056000000000001</v>
      </c>
      <c r="AH180" s="37">
        <v>10012.57</v>
      </c>
      <c r="AI180" s="37">
        <v>11640.33</v>
      </c>
      <c r="AJ180" s="37">
        <v>-1627.76</v>
      </c>
      <c r="AK180" s="37">
        <v>0.86019999999999996</v>
      </c>
      <c r="AL180" s="37">
        <v>11612.57</v>
      </c>
      <c r="AM180" s="37">
        <v>11640.33</v>
      </c>
      <c r="AN180" s="37">
        <v>-27.76</v>
      </c>
      <c r="AO180" s="37">
        <v>0.99760000000000004</v>
      </c>
      <c r="AP180" s="37"/>
      <c r="AQ180" s="37">
        <v>11640.33</v>
      </c>
      <c r="AR180" s="37">
        <v>-11640.33</v>
      </c>
      <c r="AS180" s="37"/>
      <c r="AT180" s="37"/>
      <c r="AU180" s="37">
        <v>11640.37</v>
      </c>
      <c r="AV180" s="37">
        <v>-11640.37</v>
      </c>
      <c r="AW180" s="37"/>
      <c r="AX180" s="37">
        <v>103217.93</v>
      </c>
      <c r="AY180" s="37">
        <v>139684</v>
      </c>
      <c r="AZ180" s="37">
        <v>-36466.07</v>
      </c>
      <c r="BA180" s="45">
        <v>0.7389</v>
      </c>
    </row>
    <row r="181" spans="1:53" ht="15" x14ac:dyDescent="0.25">
      <c r="A181" s="43" t="s">
        <v>562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>
        <v>0</v>
      </c>
      <c r="AY181" s="37">
        <v>0</v>
      </c>
      <c r="AZ181" s="37">
        <v>0</v>
      </c>
      <c r="BA181" s="45">
        <v>0</v>
      </c>
    </row>
    <row r="182" spans="1:53" ht="15" x14ac:dyDescent="0.25">
      <c r="A182" s="43" t="s">
        <v>563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>
        <v>0</v>
      </c>
      <c r="AY182" s="37">
        <v>0</v>
      </c>
      <c r="AZ182" s="37">
        <v>0</v>
      </c>
      <c r="BA182" s="45">
        <v>0</v>
      </c>
    </row>
    <row r="183" spans="1:53" ht="15" x14ac:dyDescent="0.25">
      <c r="A183" s="43" t="s">
        <v>564</v>
      </c>
      <c r="B183" s="37">
        <v>8584.98</v>
      </c>
      <c r="C183" s="37">
        <v>11640.33</v>
      </c>
      <c r="D183" s="37">
        <v>-3055.35</v>
      </c>
      <c r="E183" s="37">
        <v>0.73750000000000004</v>
      </c>
      <c r="F183" s="37">
        <v>13784.48</v>
      </c>
      <c r="G183" s="37">
        <v>11640.33</v>
      </c>
      <c r="H183" s="37">
        <v>2144.15</v>
      </c>
      <c r="I183" s="37">
        <v>1.1841999999999999</v>
      </c>
      <c r="J183" s="37">
        <v>8890.32</v>
      </c>
      <c r="K183" s="37">
        <v>11640.33</v>
      </c>
      <c r="L183" s="37">
        <v>-2750.01</v>
      </c>
      <c r="M183" s="37">
        <v>0.76380000000000003</v>
      </c>
      <c r="N183" s="37">
        <v>9412.82</v>
      </c>
      <c r="O183" s="37">
        <v>11640.33</v>
      </c>
      <c r="P183" s="37">
        <v>-2227.5100000000002</v>
      </c>
      <c r="Q183" s="37">
        <v>0.80859999999999999</v>
      </c>
      <c r="R183" s="37">
        <v>8873.82</v>
      </c>
      <c r="S183" s="37">
        <v>11640.33</v>
      </c>
      <c r="T183" s="37">
        <v>-2766.51</v>
      </c>
      <c r="U183" s="37">
        <v>0.76229999999999998</v>
      </c>
      <c r="V183" s="37">
        <v>8787.32</v>
      </c>
      <c r="W183" s="37">
        <v>11640.33</v>
      </c>
      <c r="X183" s="37">
        <v>-2853.01</v>
      </c>
      <c r="Y183" s="37">
        <v>0.75490000000000002</v>
      </c>
      <c r="Z183" s="37">
        <v>8061.32</v>
      </c>
      <c r="AA183" s="37">
        <v>11640.33</v>
      </c>
      <c r="AB183" s="37">
        <v>-3579.01</v>
      </c>
      <c r="AC183" s="37">
        <v>0.6925</v>
      </c>
      <c r="AD183" s="37">
        <v>15197.73</v>
      </c>
      <c r="AE183" s="37">
        <v>11640.33</v>
      </c>
      <c r="AF183" s="37">
        <v>3557.4</v>
      </c>
      <c r="AG183" s="37">
        <v>1.3056000000000001</v>
      </c>
      <c r="AH183" s="37">
        <v>10012.57</v>
      </c>
      <c r="AI183" s="37">
        <v>11640.33</v>
      </c>
      <c r="AJ183" s="37">
        <v>-1627.76</v>
      </c>
      <c r="AK183" s="37">
        <v>0.86019999999999996</v>
      </c>
      <c r="AL183" s="37">
        <v>11612.57</v>
      </c>
      <c r="AM183" s="37">
        <v>11640.33</v>
      </c>
      <c r="AN183" s="37">
        <v>-27.76</v>
      </c>
      <c r="AO183" s="37">
        <v>0.99760000000000004</v>
      </c>
      <c r="AP183" s="37">
        <v>0</v>
      </c>
      <c r="AQ183" s="37">
        <v>11640.33</v>
      </c>
      <c r="AR183" s="37">
        <v>-11640.33</v>
      </c>
      <c r="AS183" s="37">
        <v>0</v>
      </c>
      <c r="AT183" s="37">
        <v>0</v>
      </c>
      <c r="AU183" s="37">
        <v>11640.37</v>
      </c>
      <c r="AV183" s="37">
        <v>-11640.37</v>
      </c>
      <c r="AW183" s="37">
        <v>0</v>
      </c>
      <c r="AX183" s="37">
        <v>103217.93</v>
      </c>
      <c r="AY183" s="37">
        <v>139684</v>
      </c>
      <c r="AZ183" s="37">
        <v>-36466.07</v>
      </c>
      <c r="BA183" s="45">
        <v>0.7389</v>
      </c>
    </row>
    <row r="184" spans="1:53" ht="15" x14ac:dyDescent="0.25">
      <c r="A184" s="43" t="s">
        <v>372</v>
      </c>
      <c r="B184" s="37">
        <v>836</v>
      </c>
      <c r="C184" s="37">
        <v>6637.75</v>
      </c>
      <c r="D184" s="37">
        <v>-5801.75</v>
      </c>
      <c r="E184" s="37">
        <v>0.12590000000000001</v>
      </c>
      <c r="F184" s="37">
        <v>5338.88</v>
      </c>
      <c r="G184" s="37">
        <v>6637.75</v>
      </c>
      <c r="H184" s="37">
        <v>-1298.8699999999999</v>
      </c>
      <c r="I184" s="37">
        <v>0.80430000000000001</v>
      </c>
      <c r="J184" s="37"/>
      <c r="K184" s="37">
        <v>6637.75</v>
      </c>
      <c r="L184" s="37">
        <v>-6637.75</v>
      </c>
      <c r="M184" s="37"/>
      <c r="N184" s="37">
        <v>270</v>
      </c>
      <c r="O184" s="37">
        <v>6637.75</v>
      </c>
      <c r="P184" s="37">
        <v>-6367.75</v>
      </c>
      <c r="Q184" s="37">
        <v>4.07E-2</v>
      </c>
      <c r="R184" s="37">
        <v>14025.61</v>
      </c>
      <c r="S184" s="37">
        <v>6637.75</v>
      </c>
      <c r="T184" s="37">
        <v>7387.86</v>
      </c>
      <c r="U184" s="37">
        <v>2.113</v>
      </c>
      <c r="V184" s="37">
        <v>216.8</v>
      </c>
      <c r="W184" s="37">
        <v>6637.75</v>
      </c>
      <c r="X184" s="37">
        <v>-6420.95</v>
      </c>
      <c r="Y184" s="37">
        <v>3.27E-2</v>
      </c>
      <c r="Z184" s="37">
        <v>16461.080000000002</v>
      </c>
      <c r="AA184" s="37">
        <v>6637.75</v>
      </c>
      <c r="AB184" s="37">
        <v>9823.33</v>
      </c>
      <c r="AC184" s="37">
        <v>2.4799000000000002</v>
      </c>
      <c r="AD184" s="37">
        <v>6424.87</v>
      </c>
      <c r="AE184" s="37">
        <v>6637.75</v>
      </c>
      <c r="AF184" s="37">
        <v>-212.88</v>
      </c>
      <c r="AG184" s="37">
        <v>0.96789999999999998</v>
      </c>
      <c r="AH184" s="37">
        <v>8997.2199999999993</v>
      </c>
      <c r="AI184" s="37">
        <v>6637.75</v>
      </c>
      <c r="AJ184" s="37">
        <v>2359.4699999999998</v>
      </c>
      <c r="AK184" s="37">
        <v>1.3554999999999999</v>
      </c>
      <c r="AL184" s="37">
        <v>17110.689999999999</v>
      </c>
      <c r="AM184" s="37">
        <v>6637.75</v>
      </c>
      <c r="AN184" s="37">
        <v>10472.94</v>
      </c>
      <c r="AO184" s="37">
        <v>2.5777999999999999</v>
      </c>
      <c r="AP184" s="37">
        <v>13448.95</v>
      </c>
      <c r="AQ184" s="37">
        <v>6637.75</v>
      </c>
      <c r="AR184" s="37">
        <v>6811.2</v>
      </c>
      <c r="AS184" s="37">
        <v>2.0261</v>
      </c>
      <c r="AT184" s="37"/>
      <c r="AU184" s="37">
        <v>6637.75</v>
      </c>
      <c r="AV184" s="37">
        <v>-6637.75</v>
      </c>
      <c r="AW184" s="37"/>
      <c r="AX184" s="37">
        <v>83130.100000000006</v>
      </c>
      <c r="AY184" s="37">
        <v>79653</v>
      </c>
      <c r="AZ184" s="37">
        <v>3477.1</v>
      </c>
      <c r="BA184" s="45">
        <v>1.0437000000000001</v>
      </c>
    </row>
    <row r="185" spans="1:53" ht="15" x14ac:dyDescent="0.25">
      <c r="A185" s="43" t="s">
        <v>565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>
        <v>0</v>
      </c>
      <c r="AY185" s="37">
        <v>0</v>
      </c>
      <c r="AZ185" s="37">
        <v>0</v>
      </c>
      <c r="BA185" s="45">
        <v>0</v>
      </c>
    </row>
    <row r="186" spans="1:53" ht="15" x14ac:dyDescent="0.25">
      <c r="A186" s="43" t="s">
        <v>373</v>
      </c>
      <c r="B186" s="37">
        <v>325.75</v>
      </c>
      <c r="C186" s="37">
        <v>750</v>
      </c>
      <c r="D186" s="37">
        <v>-424.25</v>
      </c>
      <c r="E186" s="37">
        <v>0.43430000000000002</v>
      </c>
      <c r="F186" s="37">
        <v>242.34</v>
      </c>
      <c r="G186" s="37">
        <v>750</v>
      </c>
      <c r="H186" s="37">
        <v>-507.66</v>
      </c>
      <c r="I186" s="37">
        <v>0.3231</v>
      </c>
      <c r="J186" s="37">
        <v>283.64999999999998</v>
      </c>
      <c r="K186" s="37">
        <v>750</v>
      </c>
      <c r="L186" s="37">
        <v>-466.35</v>
      </c>
      <c r="M186" s="37">
        <v>0.37819999999999998</v>
      </c>
      <c r="N186" s="37">
        <v>232.84</v>
      </c>
      <c r="O186" s="37">
        <v>750</v>
      </c>
      <c r="P186" s="37">
        <v>-517.16</v>
      </c>
      <c r="Q186" s="37">
        <v>0.3105</v>
      </c>
      <c r="R186" s="37">
        <v>388.24</v>
      </c>
      <c r="S186" s="37">
        <v>750</v>
      </c>
      <c r="T186" s="37">
        <v>-361.76</v>
      </c>
      <c r="U186" s="37">
        <v>0.51770000000000005</v>
      </c>
      <c r="V186" s="37">
        <v>1347.54</v>
      </c>
      <c r="W186" s="37">
        <v>750</v>
      </c>
      <c r="X186" s="37">
        <v>597.54</v>
      </c>
      <c r="Y186" s="37">
        <v>1.7967</v>
      </c>
      <c r="Z186" s="37">
        <v>849.46</v>
      </c>
      <c r="AA186" s="37">
        <v>750</v>
      </c>
      <c r="AB186" s="37">
        <v>99.46</v>
      </c>
      <c r="AC186" s="37">
        <v>1.1326000000000001</v>
      </c>
      <c r="AD186" s="37"/>
      <c r="AE186" s="37">
        <v>750</v>
      </c>
      <c r="AF186" s="37">
        <v>-750</v>
      </c>
      <c r="AG186" s="37"/>
      <c r="AH186" s="37">
        <v>454.61</v>
      </c>
      <c r="AI186" s="37">
        <v>750</v>
      </c>
      <c r="AJ186" s="37">
        <v>-295.39</v>
      </c>
      <c r="AK186" s="37">
        <v>0.60609999999999997</v>
      </c>
      <c r="AL186" s="37">
        <v>458.84</v>
      </c>
      <c r="AM186" s="37">
        <v>750</v>
      </c>
      <c r="AN186" s="37">
        <v>-291.16000000000003</v>
      </c>
      <c r="AO186" s="37">
        <v>0.61180000000000001</v>
      </c>
      <c r="AP186" s="37"/>
      <c r="AQ186" s="37">
        <v>750</v>
      </c>
      <c r="AR186" s="37">
        <v>-750</v>
      </c>
      <c r="AS186" s="37"/>
      <c r="AT186" s="37"/>
      <c r="AU186" s="37">
        <v>750</v>
      </c>
      <c r="AV186" s="37">
        <v>-750</v>
      </c>
      <c r="AW186" s="37"/>
      <c r="AX186" s="37">
        <v>4583.2700000000004</v>
      </c>
      <c r="AY186" s="37">
        <v>9000</v>
      </c>
      <c r="AZ186" s="37">
        <v>-4416.7299999999996</v>
      </c>
      <c r="BA186" s="45">
        <v>0.50929999999999997</v>
      </c>
    </row>
    <row r="187" spans="1:53" ht="15" x14ac:dyDescent="0.25">
      <c r="A187" s="43" t="s">
        <v>374</v>
      </c>
      <c r="B187" s="37">
        <v>455.47</v>
      </c>
      <c r="C187" s="37">
        <v>666.67</v>
      </c>
      <c r="D187" s="37">
        <v>-211.2</v>
      </c>
      <c r="E187" s="37">
        <v>0.68320000000000003</v>
      </c>
      <c r="F187" s="37">
        <v>252.18</v>
      </c>
      <c r="G187" s="37">
        <v>666.67</v>
      </c>
      <c r="H187" s="37">
        <v>-414.49</v>
      </c>
      <c r="I187" s="37">
        <v>0.37830000000000003</v>
      </c>
      <c r="J187" s="37">
        <v>454.01</v>
      </c>
      <c r="K187" s="37">
        <v>666.67</v>
      </c>
      <c r="L187" s="37">
        <v>-212.66</v>
      </c>
      <c r="M187" s="37">
        <v>0.68100000000000005</v>
      </c>
      <c r="N187" s="37">
        <v>7</v>
      </c>
      <c r="O187" s="37">
        <v>666.67</v>
      </c>
      <c r="P187" s="37">
        <v>-659.67</v>
      </c>
      <c r="Q187" s="37">
        <v>1.0500000000000001E-2</v>
      </c>
      <c r="R187" s="37">
        <v>33.119999999999997</v>
      </c>
      <c r="S187" s="37">
        <v>666.67</v>
      </c>
      <c r="T187" s="37">
        <v>-633.54999999999995</v>
      </c>
      <c r="U187" s="37">
        <v>4.9700000000000001E-2</v>
      </c>
      <c r="V187" s="37">
        <v>2088.58</v>
      </c>
      <c r="W187" s="37">
        <v>666.67</v>
      </c>
      <c r="X187" s="37">
        <v>1421.91</v>
      </c>
      <c r="Y187" s="37">
        <v>3.1328999999999998</v>
      </c>
      <c r="Z187" s="37">
        <v>2862.89</v>
      </c>
      <c r="AA187" s="37">
        <v>666.67</v>
      </c>
      <c r="AB187" s="37">
        <v>2196.2199999999998</v>
      </c>
      <c r="AC187" s="37">
        <v>4.2942999999999998</v>
      </c>
      <c r="AD187" s="37"/>
      <c r="AE187" s="37">
        <v>666.67</v>
      </c>
      <c r="AF187" s="37">
        <v>-666.67</v>
      </c>
      <c r="AG187" s="37"/>
      <c r="AH187" s="37">
        <v>7454.53</v>
      </c>
      <c r="AI187" s="37">
        <v>666.67</v>
      </c>
      <c r="AJ187" s="37">
        <v>6787.86</v>
      </c>
      <c r="AK187" s="37">
        <v>11.181699999999999</v>
      </c>
      <c r="AL187" s="37">
        <v>2537.2800000000002</v>
      </c>
      <c r="AM187" s="37">
        <v>666.67</v>
      </c>
      <c r="AN187" s="37">
        <v>1870.61</v>
      </c>
      <c r="AO187" s="37">
        <v>3.8058999999999998</v>
      </c>
      <c r="AP187" s="37">
        <v>193.43</v>
      </c>
      <c r="AQ187" s="37">
        <v>666.67</v>
      </c>
      <c r="AR187" s="37">
        <v>-473.24</v>
      </c>
      <c r="AS187" s="37">
        <v>0.29010000000000002</v>
      </c>
      <c r="AT187" s="37"/>
      <c r="AU187" s="37">
        <v>666.63</v>
      </c>
      <c r="AV187" s="37">
        <v>-666.63</v>
      </c>
      <c r="AW187" s="37"/>
      <c r="AX187" s="37">
        <v>16338.49</v>
      </c>
      <c r="AY187" s="37">
        <v>8000</v>
      </c>
      <c r="AZ187" s="37">
        <v>8338.49</v>
      </c>
      <c r="BA187" s="45">
        <v>2.0423</v>
      </c>
    </row>
    <row r="188" spans="1:53" ht="15" x14ac:dyDescent="0.25">
      <c r="A188" s="43" t="s">
        <v>375</v>
      </c>
      <c r="B188" s="37"/>
      <c r="C188" s="37">
        <v>583.33000000000004</v>
      </c>
      <c r="D188" s="37">
        <v>-583.33000000000004</v>
      </c>
      <c r="E188" s="37"/>
      <c r="F188" s="37"/>
      <c r="G188" s="37">
        <v>583.33000000000004</v>
      </c>
      <c r="H188" s="37">
        <v>-583.33000000000004</v>
      </c>
      <c r="I188" s="37"/>
      <c r="J188" s="37"/>
      <c r="K188" s="37">
        <v>583.33000000000004</v>
      </c>
      <c r="L188" s="37">
        <v>-583.33000000000004</v>
      </c>
      <c r="M188" s="37"/>
      <c r="N188" s="37"/>
      <c r="O188" s="37">
        <v>583.33000000000004</v>
      </c>
      <c r="P188" s="37">
        <v>-583.33000000000004</v>
      </c>
      <c r="Q188" s="37"/>
      <c r="R188" s="37"/>
      <c r="S188" s="37">
        <v>583.33000000000004</v>
      </c>
      <c r="T188" s="37">
        <v>-583.33000000000004</v>
      </c>
      <c r="U188" s="37"/>
      <c r="V188" s="37"/>
      <c r="W188" s="37">
        <v>583.33000000000004</v>
      </c>
      <c r="X188" s="37">
        <v>-583.33000000000004</v>
      </c>
      <c r="Y188" s="37"/>
      <c r="Z188" s="37"/>
      <c r="AA188" s="37">
        <v>583.33000000000004</v>
      </c>
      <c r="AB188" s="37">
        <v>-583.33000000000004</v>
      </c>
      <c r="AC188" s="37"/>
      <c r="AD188" s="37"/>
      <c r="AE188" s="37">
        <v>583.33000000000004</v>
      </c>
      <c r="AF188" s="37">
        <v>-583.33000000000004</v>
      </c>
      <c r="AG188" s="37"/>
      <c r="AH188" s="37"/>
      <c r="AI188" s="37">
        <v>583.33000000000004</v>
      </c>
      <c r="AJ188" s="37">
        <v>-583.33000000000004</v>
      </c>
      <c r="AK188" s="37"/>
      <c r="AL188" s="37"/>
      <c r="AM188" s="37">
        <v>583.33000000000004</v>
      </c>
      <c r="AN188" s="37">
        <v>-583.33000000000004</v>
      </c>
      <c r="AO188" s="37"/>
      <c r="AP188" s="37"/>
      <c r="AQ188" s="37">
        <v>583.33000000000004</v>
      </c>
      <c r="AR188" s="37">
        <v>-583.33000000000004</v>
      </c>
      <c r="AS188" s="37"/>
      <c r="AT188" s="37"/>
      <c r="AU188" s="37">
        <v>583.37</v>
      </c>
      <c r="AV188" s="37">
        <v>-583.37</v>
      </c>
      <c r="AW188" s="37"/>
      <c r="AX188" s="37">
        <v>0</v>
      </c>
      <c r="AY188" s="37">
        <v>7000</v>
      </c>
      <c r="AZ188" s="37">
        <v>-7000</v>
      </c>
      <c r="BA188" s="45">
        <v>0</v>
      </c>
    </row>
    <row r="189" spans="1:53" ht="15" x14ac:dyDescent="0.25">
      <c r="A189" s="43" t="s">
        <v>376</v>
      </c>
      <c r="B189" s="37">
        <v>1115.26</v>
      </c>
      <c r="C189" s="37">
        <v>583.33000000000004</v>
      </c>
      <c r="D189" s="37">
        <v>531.92999999999995</v>
      </c>
      <c r="E189" s="37">
        <v>1.9118999999999999</v>
      </c>
      <c r="F189" s="37">
        <v>370.04</v>
      </c>
      <c r="G189" s="37">
        <v>583.33000000000004</v>
      </c>
      <c r="H189" s="37">
        <v>-213.29</v>
      </c>
      <c r="I189" s="37">
        <v>0.63439999999999996</v>
      </c>
      <c r="J189" s="37">
        <v>500.66</v>
      </c>
      <c r="K189" s="37">
        <v>583.33000000000004</v>
      </c>
      <c r="L189" s="37">
        <v>-82.67</v>
      </c>
      <c r="M189" s="37">
        <v>0.85829999999999995</v>
      </c>
      <c r="N189" s="37">
        <v>1834.13</v>
      </c>
      <c r="O189" s="37">
        <v>583.33000000000004</v>
      </c>
      <c r="P189" s="37">
        <v>1250.8</v>
      </c>
      <c r="Q189" s="37">
        <v>3.1442000000000001</v>
      </c>
      <c r="R189" s="37">
        <v>501.67</v>
      </c>
      <c r="S189" s="37">
        <v>583.33000000000004</v>
      </c>
      <c r="T189" s="37">
        <v>-81.66</v>
      </c>
      <c r="U189" s="37">
        <v>0.86</v>
      </c>
      <c r="V189" s="37">
        <v>1244.52</v>
      </c>
      <c r="W189" s="37">
        <v>583.33000000000004</v>
      </c>
      <c r="X189" s="37">
        <v>661.19</v>
      </c>
      <c r="Y189" s="37">
        <v>2.1335000000000002</v>
      </c>
      <c r="Z189" s="37">
        <v>723.68</v>
      </c>
      <c r="AA189" s="37">
        <v>583.33000000000004</v>
      </c>
      <c r="AB189" s="37">
        <v>140.35</v>
      </c>
      <c r="AC189" s="37">
        <v>1.2405999999999999</v>
      </c>
      <c r="AD189" s="37">
        <v>68.680000000000007</v>
      </c>
      <c r="AE189" s="37">
        <v>583.33000000000004</v>
      </c>
      <c r="AF189" s="37">
        <v>-514.65</v>
      </c>
      <c r="AG189" s="37">
        <v>0.1177</v>
      </c>
      <c r="AH189" s="37">
        <v>855.92</v>
      </c>
      <c r="AI189" s="37">
        <v>583.33000000000004</v>
      </c>
      <c r="AJ189" s="37">
        <v>272.58999999999997</v>
      </c>
      <c r="AK189" s="37">
        <v>1.4673</v>
      </c>
      <c r="AL189" s="37">
        <v>1569.22</v>
      </c>
      <c r="AM189" s="37">
        <v>583.33000000000004</v>
      </c>
      <c r="AN189" s="37">
        <v>985.89</v>
      </c>
      <c r="AO189" s="37">
        <v>2.6901000000000002</v>
      </c>
      <c r="AP189" s="37">
        <v>247.89</v>
      </c>
      <c r="AQ189" s="37">
        <v>583.33000000000004</v>
      </c>
      <c r="AR189" s="37">
        <v>-335.44</v>
      </c>
      <c r="AS189" s="37">
        <v>0.42499999999999999</v>
      </c>
      <c r="AT189" s="37"/>
      <c r="AU189" s="37">
        <v>583.37</v>
      </c>
      <c r="AV189" s="37">
        <v>-583.37</v>
      </c>
      <c r="AW189" s="37"/>
      <c r="AX189" s="37">
        <v>9031.67</v>
      </c>
      <c r="AY189" s="37">
        <v>7000</v>
      </c>
      <c r="AZ189" s="37">
        <v>2031.67</v>
      </c>
      <c r="BA189" s="45">
        <v>1.2902</v>
      </c>
    </row>
    <row r="190" spans="1:53" ht="15" x14ac:dyDescent="0.25">
      <c r="A190" s="43" t="s">
        <v>415</v>
      </c>
      <c r="B190" s="37">
        <v>13964.02</v>
      </c>
      <c r="C190" s="37">
        <v>25596.83</v>
      </c>
      <c r="D190" s="37">
        <v>-11632.81</v>
      </c>
      <c r="E190" s="37">
        <v>0.54549999999999998</v>
      </c>
      <c r="F190" s="37">
        <v>21005.7</v>
      </c>
      <c r="G190" s="37">
        <v>25596.83</v>
      </c>
      <c r="H190" s="37">
        <v>-4591.13</v>
      </c>
      <c r="I190" s="37">
        <v>0.8206</v>
      </c>
      <c r="J190" s="37">
        <v>10808.76</v>
      </c>
      <c r="K190" s="37">
        <v>25596.83</v>
      </c>
      <c r="L190" s="37">
        <v>-14788.07</v>
      </c>
      <c r="M190" s="37">
        <v>0.42230000000000001</v>
      </c>
      <c r="N190" s="37">
        <v>16614.099999999999</v>
      </c>
      <c r="O190" s="37">
        <v>25596.83</v>
      </c>
      <c r="P190" s="37">
        <v>-8982.73</v>
      </c>
      <c r="Q190" s="37">
        <v>0.64910000000000001</v>
      </c>
      <c r="R190" s="37">
        <v>24512.86</v>
      </c>
      <c r="S190" s="37">
        <v>25596.83</v>
      </c>
      <c r="T190" s="37">
        <v>-1083.97</v>
      </c>
      <c r="U190" s="37">
        <v>0.9577</v>
      </c>
      <c r="V190" s="37">
        <v>14368.42</v>
      </c>
      <c r="W190" s="37">
        <v>25596.83</v>
      </c>
      <c r="X190" s="37">
        <v>-11228.41</v>
      </c>
      <c r="Y190" s="37">
        <v>0.56130000000000002</v>
      </c>
      <c r="Z190" s="37">
        <v>41884.81</v>
      </c>
      <c r="AA190" s="37">
        <v>25596.83</v>
      </c>
      <c r="AB190" s="37">
        <v>16287.98</v>
      </c>
      <c r="AC190" s="37">
        <v>1.6363000000000001</v>
      </c>
      <c r="AD190" s="37">
        <v>22609.89</v>
      </c>
      <c r="AE190" s="37">
        <v>25596.83</v>
      </c>
      <c r="AF190" s="37">
        <v>-2986.94</v>
      </c>
      <c r="AG190" s="37">
        <v>0.88329999999999997</v>
      </c>
      <c r="AH190" s="37">
        <v>28543.61</v>
      </c>
      <c r="AI190" s="37">
        <v>25596.83</v>
      </c>
      <c r="AJ190" s="37">
        <v>2946.78</v>
      </c>
      <c r="AK190" s="37">
        <v>1.1151</v>
      </c>
      <c r="AL190" s="37">
        <v>34721.870000000003</v>
      </c>
      <c r="AM190" s="37">
        <v>25596.83</v>
      </c>
      <c r="AN190" s="37">
        <v>9125.0400000000009</v>
      </c>
      <c r="AO190" s="37">
        <v>1.3565</v>
      </c>
      <c r="AP190" s="37">
        <v>14040.27</v>
      </c>
      <c r="AQ190" s="37">
        <v>25596.83</v>
      </c>
      <c r="AR190" s="37">
        <v>-11556.56</v>
      </c>
      <c r="AS190" s="37">
        <v>0.54849999999999999</v>
      </c>
      <c r="AT190" s="37">
        <v>0</v>
      </c>
      <c r="AU190" s="37">
        <v>25596.87</v>
      </c>
      <c r="AV190" s="37">
        <v>-25596.87</v>
      </c>
      <c r="AW190" s="37">
        <v>0</v>
      </c>
      <c r="AX190" s="37">
        <v>243074.31</v>
      </c>
      <c r="AY190" s="37">
        <v>307162</v>
      </c>
      <c r="AZ190" s="37">
        <v>-64087.69</v>
      </c>
      <c r="BA190" s="45">
        <v>0.79139999999999999</v>
      </c>
    </row>
    <row r="191" spans="1:53" ht="15" x14ac:dyDescent="0.25">
      <c r="A191" s="43" t="s">
        <v>566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>
        <v>0</v>
      </c>
      <c r="AY191" s="37">
        <v>0</v>
      </c>
      <c r="AZ191" s="37">
        <v>0</v>
      </c>
      <c r="BA191" s="45">
        <v>0</v>
      </c>
    </row>
    <row r="192" spans="1:53" ht="15" x14ac:dyDescent="0.25">
      <c r="A192" s="43" t="s">
        <v>567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>
        <v>0</v>
      </c>
      <c r="AY192" s="37">
        <v>0</v>
      </c>
      <c r="AZ192" s="37">
        <v>0</v>
      </c>
      <c r="BA192" s="45">
        <v>0</v>
      </c>
    </row>
    <row r="193" spans="1:53" ht="15" x14ac:dyDescent="0.25">
      <c r="A193" s="43" t="s">
        <v>568</v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>
        <v>5000</v>
      </c>
      <c r="O193" s="37"/>
      <c r="P193" s="37">
        <v>5000</v>
      </c>
      <c r="Q193" s="37"/>
      <c r="R193" s="37">
        <v>174732.1</v>
      </c>
      <c r="S193" s="37"/>
      <c r="T193" s="37">
        <v>174732.1</v>
      </c>
      <c r="U193" s="37"/>
      <c r="V193" s="37"/>
      <c r="W193" s="37"/>
      <c r="X193" s="37"/>
      <c r="Y193" s="37"/>
      <c r="Z193" s="37">
        <v>22500</v>
      </c>
      <c r="AA193" s="37"/>
      <c r="AB193" s="37">
        <v>22500</v>
      </c>
      <c r="AC193" s="37"/>
      <c r="AD193" s="37">
        <v>3558.2</v>
      </c>
      <c r="AE193" s="37"/>
      <c r="AF193" s="37">
        <v>3558.2</v>
      </c>
      <c r="AG193" s="37"/>
      <c r="AH193" s="37"/>
      <c r="AI193" s="37"/>
      <c r="AJ193" s="37"/>
      <c r="AK193" s="37"/>
      <c r="AL193" s="37">
        <v>27000</v>
      </c>
      <c r="AM193" s="37"/>
      <c r="AN193" s="37">
        <v>27000</v>
      </c>
      <c r="AO193" s="37"/>
      <c r="AP193" s="37"/>
      <c r="AQ193" s="37"/>
      <c r="AR193" s="37"/>
      <c r="AS193" s="37"/>
      <c r="AT193" s="37"/>
      <c r="AU193" s="37"/>
      <c r="AV193" s="37"/>
      <c r="AW193" s="37"/>
      <c r="AX193" s="37">
        <v>232790.3</v>
      </c>
      <c r="AY193" s="37">
        <v>0</v>
      </c>
      <c r="AZ193" s="37">
        <v>232790.3</v>
      </c>
      <c r="BA193" s="45">
        <v>0</v>
      </c>
    </row>
    <row r="194" spans="1:53" ht="15" x14ac:dyDescent="0.25">
      <c r="A194" s="43" t="s">
        <v>377</v>
      </c>
      <c r="B194" s="37"/>
      <c r="C194" s="37"/>
      <c r="D194" s="37"/>
      <c r="E194" s="37"/>
      <c r="F194" s="37">
        <v>0</v>
      </c>
      <c r="G194" s="37"/>
      <c r="H194" s="37">
        <v>0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>
        <v>74101.679999999993</v>
      </c>
      <c r="S194" s="37"/>
      <c r="T194" s="37">
        <v>74101.679999999993</v>
      </c>
      <c r="U194" s="37"/>
      <c r="V194" s="37">
        <v>181223.24</v>
      </c>
      <c r="W194" s="37"/>
      <c r="X194" s="37">
        <v>181223.24</v>
      </c>
      <c r="Y194" s="37"/>
      <c r="Z194" s="37">
        <v>699549.86</v>
      </c>
      <c r="AA194" s="37"/>
      <c r="AB194" s="37">
        <v>699549.86</v>
      </c>
      <c r="AC194" s="37"/>
      <c r="AD194" s="37"/>
      <c r="AE194" s="37"/>
      <c r="AF194" s="37"/>
      <c r="AG194" s="37"/>
      <c r="AH194" s="37">
        <v>208667.95</v>
      </c>
      <c r="AI194" s="37"/>
      <c r="AJ194" s="37">
        <v>208667.95</v>
      </c>
      <c r="AK194" s="37"/>
      <c r="AL194" s="37">
        <v>0</v>
      </c>
      <c r="AM194" s="37"/>
      <c r="AN194" s="37">
        <v>0</v>
      </c>
      <c r="AO194" s="37"/>
      <c r="AP194" s="37"/>
      <c r="AQ194" s="37"/>
      <c r="AR194" s="37"/>
      <c r="AS194" s="37"/>
      <c r="AT194" s="37"/>
      <c r="AU194" s="37"/>
      <c r="AV194" s="37"/>
      <c r="AW194" s="37"/>
      <c r="AX194" s="37">
        <v>1163542.73</v>
      </c>
      <c r="AY194" s="37">
        <v>0</v>
      </c>
      <c r="AZ194" s="37">
        <v>1163542.73</v>
      </c>
      <c r="BA194" s="45">
        <v>0</v>
      </c>
    </row>
    <row r="195" spans="1:53" ht="15" x14ac:dyDescent="0.25">
      <c r="A195" s="43" t="s">
        <v>378</v>
      </c>
      <c r="B195" s="37">
        <v>106334.38</v>
      </c>
      <c r="C195" s="37"/>
      <c r="D195" s="37">
        <v>106334.38</v>
      </c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>
        <v>114424.19</v>
      </c>
      <c r="S195" s="37"/>
      <c r="T195" s="37">
        <v>114424.19</v>
      </c>
      <c r="U195" s="37"/>
      <c r="V195" s="37"/>
      <c r="W195" s="37"/>
      <c r="X195" s="37"/>
      <c r="Y195" s="37"/>
      <c r="Z195" s="37">
        <v>38280.589999999997</v>
      </c>
      <c r="AA195" s="37"/>
      <c r="AB195" s="37">
        <v>38280.589999999997</v>
      </c>
      <c r="AC195" s="37"/>
      <c r="AD195" s="37">
        <v>65333.63</v>
      </c>
      <c r="AE195" s="37"/>
      <c r="AF195" s="37">
        <v>65333.63</v>
      </c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>
        <v>324372.78999999998</v>
      </c>
      <c r="AY195" s="37">
        <v>0</v>
      </c>
      <c r="AZ195" s="37">
        <v>324372.78999999998</v>
      </c>
      <c r="BA195" s="45">
        <v>0</v>
      </c>
    </row>
    <row r="196" spans="1:53" ht="15" x14ac:dyDescent="0.25">
      <c r="A196" s="43" t="s">
        <v>569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>
        <v>0</v>
      </c>
      <c r="AE196" s="37"/>
      <c r="AF196" s="37">
        <v>0</v>
      </c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>
        <v>0</v>
      </c>
      <c r="AY196" s="37">
        <v>0</v>
      </c>
      <c r="AZ196" s="37">
        <v>0</v>
      </c>
      <c r="BA196" s="45">
        <v>0</v>
      </c>
    </row>
    <row r="197" spans="1:53" ht="15" x14ac:dyDescent="0.25">
      <c r="A197" s="43" t="s">
        <v>570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>
        <v>0</v>
      </c>
      <c r="AY197" s="37">
        <v>0</v>
      </c>
      <c r="AZ197" s="37">
        <v>0</v>
      </c>
      <c r="BA197" s="45">
        <v>0</v>
      </c>
    </row>
    <row r="198" spans="1:53" ht="15" x14ac:dyDescent="0.25">
      <c r="A198" s="43" t="s">
        <v>379</v>
      </c>
      <c r="B198" s="37">
        <v>625</v>
      </c>
      <c r="C198" s="37"/>
      <c r="D198" s="37">
        <v>625</v>
      </c>
      <c r="E198" s="37"/>
      <c r="F198" s="37">
        <v>625</v>
      </c>
      <c r="G198" s="37"/>
      <c r="H198" s="37">
        <v>625</v>
      </c>
      <c r="I198" s="37"/>
      <c r="J198" s="37">
        <v>375</v>
      </c>
      <c r="K198" s="37"/>
      <c r="L198" s="37">
        <v>375</v>
      </c>
      <c r="M198" s="37"/>
      <c r="N198" s="37">
        <v>250</v>
      </c>
      <c r="O198" s="37"/>
      <c r="P198" s="37">
        <v>250</v>
      </c>
      <c r="Q198" s="37"/>
      <c r="R198" s="37">
        <v>125</v>
      </c>
      <c r="S198" s="37"/>
      <c r="T198" s="37">
        <v>125</v>
      </c>
      <c r="U198" s="37"/>
      <c r="V198" s="37"/>
      <c r="W198" s="37"/>
      <c r="X198" s="37"/>
      <c r="Y198" s="37"/>
      <c r="Z198" s="37">
        <v>375</v>
      </c>
      <c r="AA198" s="37"/>
      <c r="AB198" s="37">
        <v>375</v>
      </c>
      <c r="AC198" s="37"/>
      <c r="AD198" s="37">
        <v>250</v>
      </c>
      <c r="AE198" s="37"/>
      <c r="AF198" s="37">
        <v>250</v>
      </c>
      <c r="AG198" s="37"/>
      <c r="AH198" s="37"/>
      <c r="AI198" s="37"/>
      <c r="AJ198" s="37"/>
      <c r="AK198" s="37"/>
      <c r="AL198" s="37">
        <v>250</v>
      </c>
      <c r="AM198" s="37"/>
      <c r="AN198" s="37">
        <v>250</v>
      </c>
      <c r="AO198" s="37"/>
      <c r="AP198" s="37"/>
      <c r="AQ198" s="37"/>
      <c r="AR198" s="37"/>
      <c r="AS198" s="37"/>
      <c r="AT198" s="37"/>
      <c r="AU198" s="37"/>
      <c r="AV198" s="37"/>
      <c r="AW198" s="37"/>
      <c r="AX198" s="37">
        <v>2875</v>
      </c>
      <c r="AY198" s="37">
        <v>0</v>
      </c>
      <c r="AZ198" s="37">
        <v>2875</v>
      </c>
      <c r="BA198" s="45">
        <v>0</v>
      </c>
    </row>
    <row r="199" spans="1:53" ht="15" x14ac:dyDescent="0.25">
      <c r="A199" s="43" t="s">
        <v>380</v>
      </c>
      <c r="B199" s="37">
        <v>8.56</v>
      </c>
      <c r="C199" s="37"/>
      <c r="D199" s="37">
        <v>8.56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>
        <v>8.56</v>
      </c>
      <c r="AY199" s="37">
        <v>0</v>
      </c>
      <c r="AZ199" s="37">
        <v>8.56</v>
      </c>
      <c r="BA199" s="45">
        <v>0</v>
      </c>
    </row>
    <row r="200" spans="1:53" ht="15" x14ac:dyDescent="0.25">
      <c r="A200" s="43" t="s">
        <v>381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>
        <v>0</v>
      </c>
      <c r="AI200" s="37"/>
      <c r="AJ200" s="37">
        <v>0</v>
      </c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>
        <v>0</v>
      </c>
      <c r="AY200" s="37">
        <v>0</v>
      </c>
      <c r="AZ200" s="37">
        <v>0</v>
      </c>
      <c r="BA200" s="45">
        <v>0</v>
      </c>
    </row>
    <row r="201" spans="1:53" ht="15" x14ac:dyDescent="0.25">
      <c r="A201" s="43" t="s">
        <v>571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>
        <v>8.9700000000000006</v>
      </c>
      <c r="AA201" s="37"/>
      <c r="AB201" s="37">
        <v>8.9700000000000006</v>
      </c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>
        <v>8.9700000000000006</v>
      </c>
      <c r="AY201" s="37">
        <v>0</v>
      </c>
      <c r="AZ201" s="37">
        <v>8.9700000000000006</v>
      </c>
      <c r="BA201" s="45">
        <v>0</v>
      </c>
    </row>
    <row r="202" spans="1:53" ht="15" x14ac:dyDescent="0.25">
      <c r="A202" s="43" t="s">
        <v>382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>
        <v>0</v>
      </c>
      <c r="AY202" s="37">
        <v>0</v>
      </c>
      <c r="AZ202" s="37">
        <v>0</v>
      </c>
      <c r="BA202" s="45">
        <v>0</v>
      </c>
    </row>
    <row r="203" spans="1:53" ht="15" x14ac:dyDescent="0.25">
      <c r="A203" s="43" t="s">
        <v>383</v>
      </c>
      <c r="B203" s="37">
        <v>1680.1</v>
      </c>
      <c r="C203" s="37">
        <v>833.33</v>
      </c>
      <c r="D203" s="37">
        <v>846.77</v>
      </c>
      <c r="E203" s="37">
        <v>2.0160999999999998</v>
      </c>
      <c r="F203" s="37">
        <v>185.03</v>
      </c>
      <c r="G203" s="37">
        <v>833.33</v>
      </c>
      <c r="H203" s="37">
        <v>-648.29999999999995</v>
      </c>
      <c r="I203" s="37">
        <v>0.222</v>
      </c>
      <c r="J203" s="37">
        <v>3304.87</v>
      </c>
      <c r="K203" s="37">
        <v>833.33</v>
      </c>
      <c r="L203" s="37">
        <v>2471.54</v>
      </c>
      <c r="M203" s="37">
        <v>3.9659</v>
      </c>
      <c r="N203" s="37">
        <v>410.6</v>
      </c>
      <c r="O203" s="37">
        <v>833.33</v>
      </c>
      <c r="P203" s="37">
        <v>-422.73</v>
      </c>
      <c r="Q203" s="37">
        <v>0.49270000000000003</v>
      </c>
      <c r="R203" s="37">
        <v>1405.02</v>
      </c>
      <c r="S203" s="37">
        <v>833.33</v>
      </c>
      <c r="T203" s="37">
        <v>571.69000000000005</v>
      </c>
      <c r="U203" s="37">
        <v>1.6859999999999999</v>
      </c>
      <c r="V203" s="37">
        <v>1381.74</v>
      </c>
      <c r="W203" s="37">
        <v>833.33</v>
      </c>
      <c r="X203" s="37">
        <v>548.41</v>
      </c>
      <c r="Y203" s="37">
        <v>1.6580999999999999</v>
      </c>
      <c r="Z203" s="37">
        <v>7240.76</v>
      </c>
      <c r="AA203" s="37">
        <v>833.33</v>
      </c>
      <c r="AB203" s="37">
        <v>6407.43</v>
      </c>
      <c r="AC203" s="37">
        <v>8.6889000000000003</v>
      </c>
      <c r="AD203" s="37">
        <v>1510.25</v>
      </c>
      <c r="AE203" s="37">
        <v>833.33</v>
      </c>
      <c r="AF203" s="37">
        <v>676.92</v>
      </c>
      <c r="AG203" s="37">
        <v>1.8123</v>
      </c>
      <c r="AH203" s="37">
        <v>1668.16</v>
      </c>
      <c r="AI203" s="37">
        <v>833.33</v>
      </c>
      <c r="AJ203" s="37">
        <v>834.83</v>
      </c>
      <c r="AK203" s="37">
        <v>2.0017999999999998</v>
      </c>
      <c r="AL203" s="37">
        <v>75.66</v>
      </c>
      <c r="AM203" s="37">
        <v>833.33</v>
      </c>
      <c r="AN203" s="37">
        <v>-757.67</v>
      </c>
      <c r="AO203" s="37">
        <v>9.0800000000000006E-2</v>
      </c>
      <c r="AP203" s="37">
        <v>274.2</v>
      </c>
      <c r="AQ203" s="37">
        <v>833.33</v>
      </c>
      <c r="AR203" s="37">
        <v>-559.13</v>
      </c>
      <c r="AS203" s="37">
        <v>0.32900000000000001</v>
      </c>
      <c r="AT203" s="37"/>
      <c r="AU203" s="37">
        <v>833.37</v>
      </c>
      <c r="AV203" s="37">
        <v>-833.37</v>
      </c>
      <c r="AW203" s="37"/>
      <c r="AX203" s="37">
        <v>19136.39</v>
      </c>
      <c r="AY203" s="37">
        <v>10000</v>
      </c>
      <c r="AZ203" s="37">
        <v>9136.39</v>
      </c>
      <c r="BA203" s="45">
        <v>1.9136</v>
      </c>
    </row>
    <row r="204" spans="1:53" ht="15" x14ac:dyDescent="0.25">
      <c r="A204" s="43" t="s">
        <v>572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>
        <v>0</v>
      </c>
      <c r="AY204" s="37">
        <v>0</v>
      </c>
      <c r="AZ204" s="37">
        <v>0</v>
      </c>
      <c r="BA204" s="45">
        <v>0</v>
      </c>
    </row>
    <row r="205" spans="1:53" ht="15" x14ac:dyDescent="0.25">
      <c r="A205" s="43" t="s">
        <v>416</v>
      </c>
      <c r="B205" s="37">
        <v>1680.1</v>
      </c>
      <c r="C205" s="37">
        <v>833.33</v>
      </c>
      <c r="D205" s="37">
        <v>846.77</v>
      </c>
      <c r="E205" s="37">
        <v>2.0160999999999998</v>
      </c>
      <c r="F205" s="37">
        <v>185.03</v>
      </c>
      <c r="G205" s="37">
        <v>833.33</v>
      </c>
      <c r="H205" s="37">
        <v>-648.29999999999995</v>
      </c>
      <c r="I205" s="37">
        <v>0.222</v>
      </c>
      <c r="J205" s="37">
        <v>3304.87</v>
      </c>
      <c r="K205" s="37">
        <v>833.33</v>
      </c>
      <c r="L205" s="37">
        <v>2471.54</v>
      </c>
      <c r="M205" s="37">
        <v>3.9659</v>
      </c>
      <c r="N205" s="37">
        <v>410.6</v>
      </c>
      <c r="O205" s="37">
        <v>833.33</v>
      </c>
      <c r="P205" s="37">
        <v>-422.73</v>
      </c>
      <c r="Q205" s="37">
        <v>0.49270000000000003</v>
      </c>
      <c r="R205" s="37">
        <v>1405.02</v>
      </c>
      <c r="S205" s="37">
        <v>833.33</v>
      </c>
      <c r="T205" s="37">
        <v>571.69000000000005</v>
      </c>
      <c r="U205" s="37">
        <v>1.6859999999999999</v>
      </c>
      <c r="V205" s="37">
        <v>1381.74</v>
      </c>
      <c r="W205" s="37">
        <v>833.33</v>
      </c>
      <c r="X205" s="37">
        <v>548.41</v>
      </c>
      <c r="Y205" s="37">
        <v>1.6580999999999999</v>
      </c>
      <c r="Z205" s="37">
        <v>7240.76</v>
      </c>
      <c r="AA205" s="37">
        <v>833.33</v>
      </c>
      <c r="AB205" s="37">
        <v>6407.43</v>
      </c>
      <c r="AC205" s="37">
        <v>8.6889000000000003</v>
      </c>
      <c r="AD205" s="37">
        <v>1510.25</v>
      </c>
      <c r="AE205" s="37">
        <v>833.33</v>
      </c>
      <c r="AF205" s="37">
        <v>676.92</v>
      </c>
      <c r="AG205" s="37">
        <v>1.8123</v>
      </c>
      <c r="AH205" s="37">
        <v>1668.16</v>
      </c>
      <c r="AI205" s="37">
        <v>833.33</v>
      </c>
      <c r="AJ205" s="37">
        <v>834.83</v>
      </c>
      <c r="AK205" s="37">
        <v>2.0017999999999998</v>
      </c>
      <c r="AL205" s="37">
        <v>75.66</v>
      </c>
      <c r="AM205" s="37">
        <v>833.33</v>
      </c>
      <c r="AN205" s="37">
        <v>-757.67</v>
      </c>
      <c r="AO205" s="37">
        <v>9.0800000000000006E-2</v>
      </c>
      <c r="AP205" s="37">
        <v>274.2</v>
      </c>
      <c r="AQ205" s="37">
        <v>833.33</v>
      </c>
      <c r="AR205" s="37">
        <v>-559.13</v>
      </c>
      <c r="AS205" s="37">
        <v>0.32900000000000001</v>
      </c>
      <c r="AT205" s="37">
        <v>0</v>
      </c>
      <c r="AU205" s="37">
        <v>833.37</v>
      </c>
      <c r="AV205" s="37">
        <v>-833.37</v>
      </c>
      <c r="AW205" s="37">
        <v>0</v>
      </c>
      <c r="AX205" s="37">
        <v>19136.39</v>
      </c>
      <c r="AY205" s="37">
        <v>10000</v>
      </c>
      <c r="AZ205" s="37">
        <v>9136.39</v>
      </c>
      <c r="BA205" s="45">
        <v>1.9136</v>
      </c>
    </row>
    <row r="206" spans="1:53" ht="15" x14ac:dyDescent="0.25">
      <c r="A206" s="43" t="s">
        <v>384</v>
      </c>
      <c r="B206" s="37">
        <v>8624</v>
      </c>
      <c r="C206" s="37">
        <v>13093.33</v>
      </c>
      <c r="D206" s="37">
        <v>-4469.33</v>
      </c>
      <c r="E206" s="37">
        <v>0.65869999999999995</v>
      </c>
      <c r="F206" s="37">
        <v>18120</v>
      </c>
      <c r="G206" s="37">
        <v>13093.33</v>
      </c>
      <c r="H206" s="37">
        <v>5026.67</v>
      </c>
      <c r="I206" s="37">
        <v>1.3838999999999999</v>
      </c>
      <c r="J206" s="37">
        <v>14116</v>
      </c>
      <c r="K206" s="37">
        <v>13093.33</v>
      </c>
      <c r="L206" s="37">
        <v>1022.67</v>
      </c>
      <c r="M206" s="37">
        <v>1.0781000000000001</v>
      </c>
      <c r="N206" s="37">
        <v>10816</v>
      </c>
      <c r="O206" s="37">
        <v>13093.33</v>
      </c>
      <c r="P206" s="37">
        <v>-2277.33</v>
      </c>
      <c r="Q206" s="37">
        <v>0.82609999999999995</v>
      </c>
      <c r="R206" s="37">
        <v>11060</v>
      </c>
      <c r="S206" s="37">
        <v>13093.33</v>
      </c>
      <c r="T206" s="37">
        <v>-2033.33</v>
      </c>
      <c r="U206" s="37">
        <v>0.84470000000000001</v>
      </c>
      <c r="V206" s="37">
        <v>11160</v>
      </c>
      <c r="W206" s="37">
        <v>13093.33</v>
      </c>
      <c r="X206" s="37">
        <v>-1933.33</v>
      </c>
      <c r="Y206" s="37">
        <v>0.85229999999999995</v>
      </c>
      <c r="Z206" s="37">
        <v>10936</v>
      </c>
      <c r="AA206" s="37">
        <v>13093.33</v>
      </c>
      <c r="AB206" s="37">
        <v>-2157.33</v>
      </c>
      <c r="AC206" s="37">
        <v>0.83520000000000005</v>
      </c>
      <c r="AD206" s="37">
        <v>16566</v>
      </c>
      <c r="AE206" s="37">
        <v>13093.33</v>
      </c>
      <c r="AF206" s="37">
        <v>3472.67</v>
      </c>
      <c r="AG206" s="37">
        <v>1.2652000000000001</v>
      </c>
      <c r="AH206" s="37">
        <v>13027.5</v>
      </c>
      <c r="AI206" s="37">
        <v>13093.33</v>
      </c>
      <c r="AJ206" s="37">
        <v>-65.83</v>
      </c>
      <c r="AK206" s="37">
        <v>0.995</v>
      </c>
      <c r="AL206" s="37">
        <v>8640</v>
      </c>
      <c r="AM206" s="37">
        <v>13093.33</v>
      </c>
      <c r="AN206" s="37">
        <v>-4453.33</v>
      </c>
      <c r="AO206" s="37">
        <v>0.65990000000000004</v>
      </c>
      <c r="AP206" s="37"/>
      <c r="AQ206" s="37">
        <v>13093.33</v>
      </c>
      <c r="AR206" s="37">
        <v>-13093.33</v>
      </c>
      <c r="AS206" s="37"/>
      <c r="AT206" s="37"/>
      <c r="AU206" s="37">
        <v>13093.37</v>
      </c>
      <c r="AV206" s="37">
        <v>-13093.37</v>
      </c>
      <c r="AW206" s="37"/>
      <c r="AX206" s="37">
        <v>123065.5</v>
      </c>
      <c r="AY206" s="37">
        <v>157120</v>
      </c>
      <c r="AZ206" s="37">
        <v>-34054.5</v>
      </c>
      <c r="BA206" s="45">
        <v>0.7833</v>
      </c>
    </row>
    <row r="207" spans="1:53" ht="15" x14ac:dyDescent="0.25">
      <c r="A207" s="43" t="s">
        <v>573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>
        <v>0</v>
      </c>
      <c r="AY207" s="37">
        <v>0</v>
      </c>
      <c r="AZ207" s="37">
        <v>0</v>
      </c>
      <c r="BA207" s="45">
        <v>0</v>
      </c>
    </row>
    <row r="208" spans="1:53" ht="15" x14ac:dyDescent="0.25">
      <c r="A208" s="43" t="s">
        <v>385</v>
      </c>
      <c r="B208" s="37">
        <v>663.26</v>
      </c>
      <c r="C208" s="37">
        <v>1047.5</v>
      </c>
      <c r="D208" s="37">
        <v>-384.24</v>
      </c>
      <c r="E208" s="37">
        <v>0.63319999999999999</v>
      </c>
      <c r="F208" s="37">
        <v>1388.06</v>
      </c>
      <c r="G208" s="37">
        <v>1047.5</v>
      </c>
      <c r="H208" s="37">
        <v>340.56</v>
      </c>
      <c r="I208" s="37">
        <v>1.3250999999999999</v>
      </c>
      <c r="J208" s="37">
        <v>1080</v>
      </c>
      <c r="K208" s="37">
        <v>1047.5</v>
      </c>
      <c r="L208" s="37">
        <v>32.5</v>
      </c>
      <c r="M208" s="37">
        <v>1.0309999999999999</v>
      </c>
      <c r="N208" s="37">
        <v>841.51</v>
      </c>
      <c r="O208" s="37">
        <v>1047.5</v>
      </c>
      <c r="P208" s="37">
        <v>-205.99</v>
      </c>
      <c r="Q208" s="37">
        <v>0.8034</v>
      </c>
      <c r="R208" s="37">
        <v>860.45</v>
      </c>
      <c r="S208" s="37">
        <v>1047.5</v>
      </c>
      <c r="T208" s="37">
        <v>-187.05</v>
      </c>
      <c r="U208" s="37">
        <v>0.82140000000000002</v>
      </c>
      <c r="V208" s="37">
        <v>863.61</v>
      </c>
      <c r="W208" s="37">
        <v>1047.5</v>
      </c>
      <c r="X208" s="37">
        <v>-183.89</v>
      </c>
      <c r="Y208" s="37">
        <v>0.82440000000000002</v>
      </c>
      <c r="Z208" s="37">
        <v>836.63</v>
      </c>
      <c r="AA208" s="37">
        <v>1047.5</v>
      </c>
      <c r="AB208" s="37">
        <v>-210.87</v>
      </c>
      <c r="AC208" s="37">
        <v>0.79869999999999997</v>
      </c>
      <c r="AD208" s="37">
        <v>1267.83</v>
      </c>
      <c r="AE208" s="37">
        <v>1047.5</v>
      </c>
      <c r="AF208" s="37">
        <v>220.33</v>
      </c>
      <c r="AG208" s="37">
        <v>1.2102999999999999</v>
      </c>
      <c r="AH208" s="37">
        <v>996.6</v>
      </c>
      <c r="AI208" s="37">
        <v>1047.5</v>
      </c>
      <c r="AJ208" s="37">
        <v>-50.9</v>
      </c>
      <c r="AK208" s="37">
        <v>0.95140000000000002</v>
      </c>
      <c r="AL208" s="37">
        <v>662.62</v>
      </c>
      <c r="AM208" s="37">
        <v>1047.5</v>
      </c>
      <c r="AN208" s="37">
        <v>-384.88</v>
      </c>
      <c r="AO208" s="37">
        <v>0.63260000000000005</v>
      </c>
      <c r="AP208" s="37"/>
      <c r="AQ208" s="37">
        <v>1047.5</v>
      </c>
      <c r="AR208" s="37">
        <v>-1047.5</v>
      </c>
      <c r="AS208" s="37"/>
      <c r="AT208" s="37"/>
      <c r="AU208" s="37">
        <v>1047.5</v>
      </c>
      <c r="AV208" s="37">
        <v>-1047.5</v>
      </c>
      <c r="AW208" s="37"/>
      <c r="AX208" s="37">
        <v>9460.57</v>
      </c>
      <c r="AY208" s="37">
        <v>12570</v>
      </c>
      <c r="AZ208" s="37">
        <v>-3109.43</v>
      </c>
      <c r="BA208" s="45">
        <v>0.75260000000000005</v>
      </c>
    </row>
    <row r="209" spans="1:53" ht="15" x14ac:dyDescent="0.25">
      <c r="A209" s="43" t="s">
        <v>417</v>
      </c>
      <c r="B209" s="37">
        <v>9287.26</v>
      </c>
      <c r="C209" s="37">
        <v>14140.83</v>
      </c>
      <c r="D209" s="37">
        <v>-4853.57</v>
      </c>
      <c r="E209" s="37">
        <v>0.65680000000000005</v>
      </c>
      <c r="F209" s="37">
        <v>19508.060000000001</v>
      </c>
      <c r="G209" s="37">
        <v>14140.83</v>
      </c>
      <c r="H209" s="37">
        <v>5367.23</v>
      </c>
      <c r="I209" s="37">
        <v>1.3795999999999999</v>
      </c>
      <c r="J209" s="37">
        <v>15196</v>
      </c>
      <c r="K209" s="37">
        <v>14140.83</v>
      </c>
      <c r="L209" s="37">
        <v>1055.17</v>
      </c>
      <c r="M209" s="37">
        <v>1.0746</v>
      </c>
      <c r="N209" s="37">
        <v>11657.51</v>
      </c>
      <c r="O209" s="37">
        <v>14140.83</v>
      </c>
      <c r="P209" s="37">
        <v>-2483.3200000000002</v>
      </c>
      <c r="Q209" s="37">
        <v>0.82440000000000002</v>
      </c>
      <c r="R209" s="37">
        <v>11920.45</v>
      </c>
      <c r="S209" s="37">
        <v>14140.83</v>
      </c>
      <c r="T209" s="37">
        <v>-2220.38</v>
      </c>
      <c r="U209" s="37">
        <v>0.84299999999999997</v>
      </c>
      <c r="V209" s="37">
        <v>12023.61</v>
      </c>
      <c r="W209" s="37">
        <v>14140.83</v>
      </c>
      <c r="X209" s="37">
        <v>-2117.2199999999998</v>
      </c>
      <c r="Y209" s="37">
        <v>0.85029999999999994</v>
      </c>
      <c r="Z209" s="37">
        <v>11772.63</v>
      </c>
      <c r="AA209" s="37">
        <v>14140.83</v>
      </c>
      <c r="AB209" s="37">
        <v>-2368.1999999999998</v>
      </c>
      <c r="AC209" s="37">
        <v>0.83250000000000002</v>
      </c>
      <c r="AD209" s="37">
        <v>17833.830000000002</v>
      </c>
      <c r="AE209" s="37">
        <v>14140.83</v>
      </c>
      <c r="AF209" s="37">
        <v>3693</v>
      </c>
      <c r="AG209" s="37">
        <v>1.2612000000000001</v>
      </c>
      <c r="AH209" s="37">
        <v>14024.1</v>
      </c>
      <c r="AI209" s="37">
        <v>14140.83</v>
      </c>
      <c r="AJ209" s="37">
        <v>-116.73</v>
      </c>
      <c r="AK209" s="37">
        <v>0.99170000000000003</v>
      </c>
      <c r="AL209" s="37">
        <v>9302.6200000000008</v>
      </c>
      <c r="AM209" s="37">
        <v>14140.83</v>
      </c>
      <c r="AN209" s="37">
        <v>-4838.21</v>
      </c>
      <c r="AO209" s="37">
        <v>0.65790000000000004</v>
      </c>
      <c r="AP209" s="37">
        <v>0</v>
      </c>
      <c r="AQ209" s="37">
        <v>14140.83</v>
      </c>
      <c r="AR209" s="37">
        <v>-14140.83</v>
      </c>
      <c r="AS209" s="37">
        <v>0</v>
      </c>
      <c r="AT209" s="37">
        <v>0</v>
      </c>
      <c r="AU209" s="37">
        <v>14140.87</v>
      </c>
      <c r="AV209" s="37">
        <v>-14140.87</v>
      </c>
      <c r="AW209" s="37">
        <v>0</v>
      </c>
      <c r="AX209" s="37">
        <v>132526.07</v>
      </c>
      <c r="AY209" s="37">
        <v>169690</v>
      </c>
      <c r="AZ209" s="37">
        <v>-37163.93</v>
      </c>
      <c r="BA209" s="45">
        <v>0.78100000000000003</v>
      </c>
    </row>
    <row r="210" spans="1:53" ht="15" x14ac:dyDescent="0.25">
      <c r="A210" s="43" t="s">
        <v>386</v>
      </c>
      <c r="B210" s="37">
        <v>0</v>
      </c>
      <c r="C210" s="37"/>
      <c r="D210" s="37">
        <v>0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>
        <v>368.6</v>
      </c>
      <c r="O210" s="37"/>
      <c r="P210" s="37">
        <v>368.6</v>
      </c>
      <c r="Q210" s="37"/>
      <c r="R210" s="37">
        <v>420.48</v>
      </c>
      <c r="S210" s="37"/>
      <c r="T210" s="37">
        <v>420.48</v>
      </c>
      <c r="U210" s="37"/>
      <c r="V210" s="37">
        <v>52542.62</v>
      </c>
      <c r="W210" s="37"/>
      <c r="X210" s="37">
        <v>52542.62</v>
      </c>
      <c r="Y210" s="37"/>
      <c r="Z210" s="37"/>
      <c r="AA210" s="37"/>
      <c r="AB210" s="37"/>
      <c r="AC210" s="37"/>
      <c r="AD210" s="37">
        <v>-925.15</v>
      </c>
      <c r="AE210" s="37"/>
      <c r="AF210" s="37">
        <v>-925.15</v>
      </c>
      <c r="AG210" s="37"/>
      <c r="AH210" s="37">
        <v>0</v>
      </c>
      <c r="AI210" s="37"/>
      <c r="AJ210" s="37">
        <v>0</v>
      </c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>
        <v>52406.55</v>
      </c>
      <c r="AY210" s="37">
        <v>0</v>
      </c>
      <c r="AZ210" s="37">
        <v>52406.55</v>
      </c>
      <c r="BA210" s="45">
        <v>0</v>
      </c>
    </row>
    <row r="211" spans="1:53" ht="15" x14ac:dyDescent="0.25">
      <c r="A211" s="43" t="s">
        <v>574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>
        <v>126</v>
      </c>
      <c r="W211" s="37"/>
      <c r="X211" s="37">
        <v>126</v>
      </c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>
        <v>126</v>
      </c>
      <c r="AY211" s="37">
        <v>0</v>
      </c>
      <c r="AZ211" s="37">
        <v>126</v>
      </c>
      <c r="BA211" s="45">
        <v>0</v>
      </c>
    </row>
    <row r="212" spans="1:53" ht="15" x14ac:dyDescent="0.25">
      <c r="A212" s="43" t="s">
        <v>387</v>
      </c>
      <c r="B212" s="37">
        <v>146.82</v>
      </c>
      <c r="C212" s="37">
        <v>416.67</v>
      </c>
      <c r="D212" s="37">
        <v>-269.85000000000002</v>
      </c>
      <c r="E212" s="37">
        <v>0.35239999999999999</v>
      </c>
      <c r="F212" s="37"/>
      <c r="G212" s="37">
        <v>416.67</v>
      </c>
      <c r="H212" s="37">
        <v>-416.67</v>
      </c>
      <c r="I212" s="37"/>
      <c r="J212" s="37">
        <v>7</v>
      </c>
      <c r="K212" s="37">
        <v>416.67</v>
      </c>
      <c r="L212" s="37">
        <v>-409.67</v>
      </c>
      <c r="M212" s="37">
        <v>1.6799999999999999E-2</v>
      </c>
      <c r="N212" s="37">
        <v>3008.9</v>
      </c>
      <c r="O212" s="37">
        <v>416.67</v>
      </c>
      <c r="P212" s="37">
        <v>2592.23</v>
      </c>
      <c r="Q212" s="37">
        <v>7.2213000000000003</v>
      </c>
      <c r="R212" s="37">
        <v>2515.25</v>
      </c>
      <c r="S212" s="37">
        <v>416.67</v>
      </c>
      <c r="T212" s="37">
        <v>2098.58</v>
      </c>
      <c r="U212" s="37">
        <v>6.0366</v>
      </c>
      <c r="V212" s="37">
        <v>6109.32</v>
      </c>
      <c r="W212" s="37">
        <v>416.67</v>
      </c>
      <c r="X212" s="37">
        <v>5692.65</v>
      </c>
      <c r="Y212" s="37">
        <v>14.6623</v>
      </c>
      <c r="Z212" s="37">
        <v>-100</v>
      </c>
      <c r="AA212" s="37">
        <v>416.67</v>
      </c>
      <c r="AB212" s="37">
        <v>-516.66999999999996</v>
      </c>
      <c r="AC212" s="37">
        <v>-0.24</v>
      </c>
      <c r="AD212" s="37">
        <v>14194.22</v>
      </c>
      <c r="AE212" s="37">
        <v>416.67</v>
      </c>
      <c r="AF212" s="37">
        <v>13777.55</v>
      </c>
      <c r="AG212" s="37">
        <v>34.065899999999999</v>
      </c>
      <c r="AH212" s="37">
        <v>799.66</v>
      </c>
      <c r="AI212" s="37">
        <v>416.67</v>
      </c>
      <c r="AJ212" s="37">
        <v>382.99</v>
      </c>
      <c r="AK212" s="37">
        <v>1.9192</v>
      </c>
      <c r="AL212" s="37">
        <v>136</v>
      </c>
      <c r="AM212" s="37">
        <v>416.67</v>
      </c>
      <c r="AN212" s="37">
        <v>-280.67</v>
      </c>
      <c r="AO212" s="37">
        <v>0.32640000000000002</v>
      </c>
      <c r="AP212" s="37"/>
      <c r="AQ212" s="37">
        <v>416.67</v>
      </c>
      <c r="AR212" s="37">
        <v>-416.67</v>
      </c>
      <c r="AS212" s="37"/>
      <c r="AT212" s="37"/>
      <c r="AU212" s="37">
        <v>416.63</v>
      </c>
      <c r="AV212" s="37">
        <v>-416.63</v>
      </c>
      <c r="AW212" s="37"/>
      <c r="AX212" s="37">
        <v>26817.17</v>
      </c>
      <c r="AY212" s="37">
        <v>5000</v>
      </c>
      <c r="AZ212" s="37">
        <v>21817.17</v>
      </c>
      <c r="BA212" s="45">
        <v>5.3634000000000004</v>
      </c>
    </row>
    <row r="213" spans="1:53" ht="15" x14ac:dyDescent="0.25">
      <c r="A213" s="43" t="s">
        <v>388</v>
      </c>
      <c r="B213" s="37">
        <v>506.55</v>
      </c>
      <c r="C213" s="37">
        <v>833.33</v>
      </c>
      <c r="D213" s="37">
        <v>-326.77999999999997</v>
      </c>
      <c r="E213" s="37">
        <v>0.6079</v>
      </c>
      <c r="F213" s="37">
        <v>510.87</v>
      </c>
      <c r="G213" s="37">
        <v>833.33</v>
      </c>
      <c r="H213" s="37">
        <v>-322.45999999999998</v>
      </c>
      <c r="I213" s="37">
        <v>0.61299999999999999</v>
      </c>
      <c r="J213" s="37">
        <v>261.57</v>
      </c>
      <c r="K213" s="37">
        <v>833.33</v>
      </c>
      <c r="L213" s="37">
        <v>-571.76</v>
      </c>
      <c r="M213" s="37">
        <v>0.31390000000000001</v>
      </c>
      <c r="N213" s="37">
        <v>580.91999999999996</v>
      </c>
      <c r="O213" s="37">
        <v>833.33</v>
      </c>
      <c r="P213" s="37">
        <v>-252.41</v>
      </c>
      <c r="Q213" s="37">
        <v>0.69710000000000005</v>
      </c>
      <c r="R213" s="37">
        <v>698.84</v>
      </c>
      <c r="S213" s="37">
        <v>833.33</v>
      </c>
      <c r="T213" s="37">
        <v>-134.49</v>
      </c>
      <c r="U213" s="37">
        <v>0.83860000000000001</v>
      </c>
      <c r="V213" s="37">
        <v>1092.0999999999999</v>
      </c>
      <c r="W213" s="37">
        <v>833.33</v>
      </c>
      <c r="X213" s="37">
        <v>258.77</v>
      </c>
      <c r="Y213" s="37">
        <v>1.3105</v>
      </c>
      <c r="Z213" s="37">
        <v>2467.5500000000002</v>
      </c>
      <c r="AA213" s="37">
        <v>833.33</v>
      </c>
      <c r="AB213" s="37">
        <v>1634.22</v>
      </c>
      <c r="AC213" s="37">
        <v>2.9611000000000001</v>
      </c>
      <c r="AD213" s="37">
        <v>123</v>
      </c>
      <c r="AE213" s="37">
        <v>833.33</v>
      </c>
      <c r="AF213" s="37">
        <v>-710.33</v>
      </c>
      <c r="AG213" s="37">
        <v>0.14760000000000001</v>
      </c>
      <c r="AH213" s="37">
        <v>1343.74</v>
      </c>
      <c r="AI213" s="37">
        <v>833.33</v>
      </c>
      <c r="AJ213" s="37">
        <v>510.41</v>
      </c>
      <c r="AK213" s="37">
        <v>1.6125</v>
      </c>
      <c r="AL213" s="37">
        <v>1104.02</v>
      </c>
      <c r="AM213" s="37">
        <v>833.33</v>
      </c>
      <c r="AN213" s="37">
        <v>270.69</v>
      </c>
      <c r="AO213" s="37">
        <v>1.3248</v>
      </c>
      <c r="AP213" s="37"/>
      <c r="AQ213" s="37">
        <v>833.33</v>
      </c>
      <c r="AR213" s="37">
        <v>-833.33</v>
      </c>
      <c r="AS213" s="37"/>
      <c r="AT213" s="37"/>
      <c r="AU213" s="37">
        <v>833.37</v>
      </c>
      <c r="AV213" s="37">
        <v>-833.37</v>
      </c>
      <c r="AW213" s="37"/>
      <c r="AX213" s="37">
        <v>8689.16</v>
      </c>
      <c r="AY213" s="37">
        <v>10000</v>
      </c>
      <c r="AZ213" s="37">
        <v>-1310.84</v>
      </c>
      <c r="BA213" s="45">
        <v>0.86890000000000001</v>
      </c>
    </row>
    <row r="214" spans="1:53" ht="15" x14ac:dyDescent="0.25">
      <c r="A214" s="43" t="s">
        <v>418</v>
      </c>
      <c r="B214" s="37">
        <v>653.37</v>
      </c>
      <c r="C214" s="37">
        <v>1250</v>
      </c>
      <c r="D214" s="37">
        <v>-596.63</v>
      </c>
      <c r="E214" s="37">
        <v>0.52270000000000005</v>
      </c>
      <c r="F214" s="37">
        <v>510.87</v>
      </c>
      <c r="G214" s="37">
        <v>1250</v>
      </c>
      <c r="H214" s="37">
        <v>-739.13</v>
      </c>
      <c r="I214" s="37">
        <v>0.40870000000000001</v>
      </c>
      <c r="J214" s="37">
        <v>268.57</v>
      </c>
      <c r="K214" s="37">
        <v>1250</v>
      </c>
      <c r="L214" s="37">
        <v>-981.43</v>
      </c>
      <c r="M214" s="37">
        <v>0.21490000000000001</v>
      </c>
      <c r="N214" s="37">
        <v>3958.42</v>
      </c>
      <c r="O214" s="37">
        <v>1250</v>
      </c>
      <c r="P214" s="37">
        <v>2708.42</v>
      </c>
      <c r="Q214" s="37">
        <v>3.1667000000000001</v>
      </c>
      <c r="R214" s="37">
        <v>3634.57</v>
      </c>
      <c r="S214" s="37">
        <v>1250</v>
      </c>
      <c r="T214" s="37">
        <v>2384.5700000000002</v>
      </c>
      <c r="U214" s="37">
        <v>2.9077000000000002</v>
      </c>
      <c r="V214" s="37">
        <v>59870.04</v>
      </c>
      <c r="W214" s="37">
        <v>1250</v>
      </c>
      <c r="X214" s="37">
        <v>58620.04</v>
      </c>
      <c r="Y214" s="37">
        <v>47.896000000000001</v>
      </c>
      <c r="Z214" s="37">
        <v>2367.5500000000002</v>
      </c>
      <c r="AA214" s="37">
        <v>1250</v>
      </c>
      <c r="AB214" s="37">
        <v>1117.55</v>
      </c>
      <c r="AC214" s="37">
        <v>1.8939999999999999</v>
      </c>
      <c r="AD214" s="37">
        <v>13392.07</v>
      </c>
      <c r="AE214" s="37">
        <v>1250</v>
      </c>
      <c r="AF214" s="37">
        <v>12142.07</v>
      </c>
      <c r="AG214" s="37">
        <v>10.713699999999999</v>
      </c>
      <c r="AH214" s="37">
        <v>2143.4</v>
      </c>
      <c r="AI214" s="37">
        <v>1250</v>
      </c>
      <c r="AJ214" s="37">
        <v>893.4</v>
      </c>
      <c r="AK214" s="37">
        <v>1.7146999999999999</v>
      </c>
      <c r="AL214" s="37">
        <v>1240.02</v>
      </c>
      <c r="AM214" s="37">
        <v>1250</v>
      </c>
      <c r="AN214" s="37">
        <v>-9.98</v>
      </c>
      <c r="AO214" s="37">
        <v>0.99199999999999999</v>
      </c>
      <c r="AP214" s="37">
        <v>0</v>
      </c>
      <c r="AQ214" s="37">
        <v>1250</v>
      </c>
      <c r="AR214" s="37">
        <v>-1250</v>
      </c>
      <c r="AS214" s="37">
        <v>0</v>
      </c>
      <c r="AT214" s="37">
        <v>0</v>
      </c>
      <c r="AU214" s="37">
        <v>1250</v>
      </c>
      <c r="AV214" s="37">
        <v>-1250</v>
      </c>
      <c r="AW214" s="37">
        <v>0</v>
      </c>
      <c r="AX214" s="37">
        <v>88038.88</v>
      </c>
      <c r="AY214" s="37">
        <v>15000</v>
      </c>
      <c r="AZ214" s="37">
        <v>73038.880000000005</v>
      </c>
      <c r="BA214" s="45">
        <v>5.8693</v>
      </c>
    </row>
    <row r="215" spans="1:53" ht="15" x14ac:dyDescent="0.25">
      <c r="A215" s="43" t="s">
        <v>389</v>
      </c>
      <c r="B215" s="37"/>
      <c r="C215" s="37">
        <v>208.33</v>
      </c>
      <c r="D215" s="37">
        <v>-208.33</v>
      </c>
      <c r="E215" s="37"/>
      <c r="F215" s="37"/>
      <c r="G215" s="37">
        <v>208.33</v>
      </c>
      <c r="H215" s="37">
        <v>-208.33</v>
      </c>
      <c r="I215" s="37"/>
      <c r="J215" s="37">
        <v>395</v>
      </c>
      <c r="K215" s="37">
        <v>208.33</v>
      </c>
      <c r="L215" s="37">
        <v>186.67</v>
      </c>
      <c r="M215" s="37">
        <v>1.8959999999999999</v>
      </c>
      <c r="N215" s="37"/>
      <c r="O215" s="37">
        <v>208.33</v>
      </c>
      <c r="P215" s="37">
        <v>-208.33</v>
      </c>
      <c r="Q215" s="37"/>
      <c r="R215" s="37"/>
      <c r="S215" s="37">
        <v>208.33</v>
      </c>
      <c r="T215" s="37">
        <v>-208.33</v>
      </c>
      <c r="U215" s="37"/>
      <c r="V215" s="37">
        <v>1669.68</v>
      </c>
      <c r="W215" s="37">
        <v>208.33</v>
      </c>
      <c r="X215" s="37">
        <v>1461.35</v>
      </c>
      <c r="Y215" s="37">
        <v>8.0145999999999997</v>
      </c>
      <c r="Z215" s="37"/>
      <c r="AA215" s="37">
        <v>208.33</v>
      </c>
      <c r="AB215" s="37">
        <v>-208.33</v>
      </c>
      <c r="AC215" s="37"/>
      <c r="AD215" s="37"/>
      <c r="AE215" s="37">
        <v>208.33</v>
      </c>
      <c r="AF215" s="37">
        <v>-208.33</v>
      </c>
      <c r="AG215" s="37"/>
      <c r="AH215" s="37"/>
      <c r="AI215" s="37">
        <v>208.33</v>
      </c>
      <c r="AJ215" s="37">
        <v>-208.33</v>
      </c>
      <c r="AK215" s="37"/>
      <c r="AL215" s="37"/>
      <c r="AM215" s="37">
        <v>208.33</v>
      </c>
      <c r="AN215" s="37">
        <v>-208.33</v>
      </c>
      <c r="AO215" s="37"/>
      <c r="AP215" s="37"/>
      <c r="AQ215" s="37">
        <v>208.33</v>
      </c>
      <c r="AR215" s="37">
        <v>-208.33</v>
      </c>
      <c r="AS215" s="37"/>
      <c r="AT215" s="37"/>
      <c r="AU215" s="37">
        <v>208.37</v>
      </c>
      <c r="AV215" s="37">
        <v>-208.37</v>
      </c>
      <c r="AW215" s="37"/>
      <c r="AX215" s="37">
        <v>2064.6799999999998</v>
      </c>
      <c r="AY215" s="37">
        <v>2500</v>
      </c>
      <c r="AZ215" s="37">
        <v>-435.32</v>
      </c>
      <c r="BA215" s="45">
        <v>0.82589999999999997</v>
      </c>
    </row>
    <row r="216" spans="1:53" ht="15" x14ac:dyDescent="0.25">
      <c r="A216" s="43" t="s">
        <v>419</v>
      </c>
      <c r="B216" s="37">
        <v>11620.73</v>
      </c>
      <c r="C216" s="37">
        <v>16432.490000000002</v>
      </c>
      <c r="D216" s="37">
        <v>-4811.76</v>
      </c>
      <c r="E216" s="37">
        <v>0.70720000000000005</v>
      </c>
      <c r="F216" s="37">
        <v>20203.96</v>
      </c>
      <c r="G216" s="37">
        <v>16432.490000000002</v>
      </c>
      <c r="H216" s="37">
        <v>3771.47</v>
      </c>
      <c r="I216" s="37">
        <v>1.2295</v>
      </c>
      <c r="J216" s="37">
        <v>19164.439999999999</v>
      </c>
      <c r="K216" s="37">
        <v>16432.490000000002</v>
      </c>
      <c r="L216" s="37">
        <v>2731.95</v>
      </c>
      <c r="M216" s="37">
        <v>1.1662999999999999</v>
      </c>
      <c r="N216" s="37">
        <v>16026.53</v>
      </c>
      <c r="O216" s="37">
        <v>16432.490000000002</v>
      </c>
      <c r="P216" s="37">
        <v>-405.96</v>
      </c>
      <c r="Q216" s="37">
        <v>0.97529999999999994</v>
      </c>
      <c r="R216" s="37">
        <v>16960.04</v>
      </c>
      <c r="S216" s="37">
        <v>16432.490000000002</v>
      </c>
      <c r="T216" s="37">
        <v>527.54999999999995</v>
      </c>
      <c r="U216" s="37">
        <v>1.0321</v>
      </c>
      <c r="V216" s="37">
        <v>74945.070000000007</v>
      </c>
      <c r="W216" s="37">
        <v>16432.490000000002</v>
      </c>
      <c r="X216" s="37">
        <v>58512.58</v>
      </c>
      <c r="Y216" s="37">
        <v>4.5608000000000004</v>
      </c>
      <c r="Z216" s="37">
        <v>21389.91</v>
      </c>
      <c r="AA216" s="37">
        <v>16432.490000000002</v>
      </c>
      <c r="AB216" s="37">
        <v>4957.42</v>
      </c>
      <c r="AC216" s="37">
        <v>1.3017000000000001</v>
      </c>
      <c r="AD216" s="37">
        <v>32736.15</v>
      </c>
      <c r="AE216" s="37">
        <v>16432.490000000002</v>
      </c>
      <c r="AF216" s="37">
        <v>16303.66</v>
      </c>
      <c r="AG216" s="37">
        <v>1.9922</v>
      </c>
      <c r="AH216" s="37">
        <v>17835.66</v>
      </c>
      <c r="AI216" s="37">
        <v>16432.490000000002</v>
      </c>
      <c r="AJ216" s="37">
        <v>1403.17</v>
      </c>
      <c r="AK216" s="37">
        <v>1.0853999999999999</v>
      </c>
      <c r="AL216" s="37">
        <v>10618.3</v>
      </c>
      <c r="AM216" s="37">
        <v>16432.490000000002</v>
      </c>
      <c r="AN216" s="37">
        <v>-5814.19</v>
      </c>
      <c r="AO216" s="37">
        <v>0.6462</v>
      </c>
      <c r="AP216" s="37">
        <v>274.2</v>
      </c>
      <c r="AQ216" s="37">
        <v>16432.490000000002</v>
      </c>
      <c r="AR216" s="37">
        <v>-16158.29</v>
      </c>
      <c r="AS216" s="37">
        <v>1.67E-2</v>
      </c>
      <c r="AT216" s="37">
        <v>0</v>
      </c>
      <c r="AU216" s="37">
        <v>16432.61</v>
      </c>
      <c r="AV216" s="37">
        <v>-16432.61</v>
      </c>
      <c r="AW216" s="37">
        <v>0</v>
      </c>
      <c r="AX216" s="37">
        <v>241774.99</v>
      </c>
      <c r="AY216" s="37">
        <v>197190</v>
      </c>
      <c r="AZ216" s="37">
        <v>44584.99</v>
      </c>
      <c r="BA216" s="45">
        <v>1.2261</v>
      </c>
    </row>
    <row r="217" spans="1:53" ht="15" x14ac:dyDescent="0.25">
      <c r="A217" s="43" t="s">
        <v>575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>
        <v>0</v>
      </c>
      <c r="AY217" s="37">
        <v>0</v>
      </c>
      <c r="AZ217" s="37">
        <v>0</v>
      </c>
      <c r="BA217" s="45">
        <v>0</v>
      </c>
    </row>
    <row r="218" spans="1:53" ht="15" x14ac:dyDescent="0.25">
      <c r="A218" s="43" t="s">
        <v>576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>
        <v>2500</v>
      </c>
      <c r="S218" s="37"/>
      <c r="T218" s="37">
        <v>2500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>
        <v>-2500</v>
      </c>
      <c r="AM218" s="37"/>
      <c r="AN218" s="37">
        <v>-2500</v>
      </c>
      <c r="AO218" s="37"/>
      <c r="AP218" s="37"/>
      <c r="AQ218" s="37"/>
      <c r="AR218" s="37"/>
      <c r="AS218" s="37"/>
      <c r="AT218" s="37"/>
      <c r="AU218" s="37"/>
      <c r="AV218" s="37"/>
      <c r="AW218" s="37"/>
      <c r="AX218" s="37">
        <v>0</v>
      </c>
      <c r="AY218" s="37">
        <v>0</v>
      </c>
      <c r="AZ218" s="37">
        <v>0</v>
      </c>
      <c r="BA218" s="45">
        <v>0</v>
      </c>
    </row>
    <row r="219" spans="1:53" ht="15" x14ac:dyDescent="0.25">
      <c r="A219" s="43" t="s">
        <v>390</v>
      </c>
      <c r="B219" s="37"/>
      <c r="C219" s="37"/>
      <c r="D219" s="37"/>
      <c r="E219" s="37"/>
      <c r="F219" s="37"/>
      <c r="G219" s="37"/>
      <c r="H219" s="37"/>
      <c r="I219" s="37"/>
      <c r="J219" s="37">
        <v>24.66</v>
      </c>
      <c r="K219" s="37"/>
      <c r="L219" s="37">
        <v>24.66</v>
      </c>
      <c r="M219" s="37"/>
      <c r="N219" s="37"/>
      <c r="O219" s="37"/>
      <c r="P219" s="37"/>
      <c r="Q219" s="37"/>
      <c r="R219" s="37">
        <v>254</v>
      </c>
      <c r="S219" s="37"/>
      <c r="T219" s="37">
        <v>254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>
        <v>-278.66000000000003</v>
      </c>
      <c r="AE219" s="37"/>
      <c r="AF219" s="37">
        <v>-278.66000000000003</v>
      </c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>
        <v>0</v>
      </c>
      <c r="AY219" s="37">
        <v>0</v>
      </c>
      <c r="AZ219" s="37">
        <v>0</v>
      </c>
      <c r="BA219" s="45">
        <v>0</v>
      </c>
    </row>
    <row r="220" spans="1:53" ht="15" x14ac:dyDescent="0.25">
      <c r="A220" s="43" t="s">
        <v>577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>
        <v>30</v>
      </c>
      <c r="AE220" s="37"/>
      <c r="AF220" s="37">
        <v>30</v>
      </c>
      <c r="AG220" s="37"/>
      <c r="AH220" s="37">
        <v>135</v>
      </c>
      <c r="AI220" s="37"/>
      <c r="AJ220" s="37">
        <v>135</v>
      </c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>
        <v>165</v>
      </c>
      <c r="AY220" s="37">
        <v>0</v>
      </c>
      <c r="AZ220" s="37">
        <v>165</v>
      </c>
      <c r="BA220" s="45">
        <v>0</v>
      </c>
    </row>
    <row r="221" spans="1:53" ht="15" x14ac:dyDescent="0.25">
      <c r="A221" s="43" t="s">
        <v>391</v>
      </c>
      <c r="B221" s="37">
        <v>809</v>
      </c>
      <c r="C221" s="37">
        <v>666.67</v>
      </c>
      <c r="D221" s="37">
        <v>142.33000000000001</v>
      </c>
      <c r="E221" s="37">
        <v>1.2135</v>
      </c>
      <c r="F221" s="37">
        <v>260</v>
      </c>
      <c r="G221" s="37">
        <v>666.67</v>
      </c>
      <c r="H221" s="37">
        <v>-406.67</v>
      </c>
      <c r="I221" s="37">
        <v>0.39</v>
      </c>
      <c r="J221" s="37">
        <v>1144.04</v>
      </c>
      <c r="K221" s="37">
        <v>666.67</v>
      </c>
      <c r="L221" s="37">
        <v>477.37</v>
      </c>
      <c r="M221" s="37">
        <v>1.7161</v>
      </c>
      <c r="N221" s="37">
        <v>835</v>
      </c>
      <c r="O221" s="37">
        <v>666.67</v>
      </c>
      <c r="P221" s="37">
        <v>168.33</v>
      </c>
      <c r="Q221" s="37">
        <v>1.2524999999999999</v>
      </c>
      <c r="R221" s="37">
        <v>172</v>
      </c>
      <c r="S221" s="37">
        <v>666.67</v>
      </c>
      <c r="T221" s="37">
        <v>-494.67</v>
      </c>
      <c r="U221" s="37">
        <v>0.25800000000000001</v>
      </c>
      <c r="V221" s="37">
        <v>160</v>
      </c>
      <c r="W221" s="37">
        <v>666.67</v>
      </c>
      <c r="X221" s="37">
        <v>-506.67</v>
      </c>
      <c r="Y221" s="37">
        <v>0.24</v>
      </c>
      <c r="Z221" s="37">
        <v>440</v>
      </c>
      <c r="AA221" s="37">
        <v>666.67</v>
      </c>
      <c r="AB221" s="37">
        <v>-226.67</v>
      </c>
      <c r="AC221" s="37">
        <v>0.66</v>
      </c>
      <c r="AD221" s="37">
        <v>663.66</v>
      </c>
      <c r="AE221" s="37">
        <v>666.67</v>
      </c>
      <c r="AF221" s="37">
        <v>-3.01</v>
      </c>
      <c r="AG221" s="37">
        <v>0.99550000000000005</v>
      </c>
      <c r="AH221" s="37">
        <v>829</v>
      </c>
      <c r="AI221" s="37">
        <v>666.67</v>
      </c>
      <c r="AJ221" s="37">
        <v>162.33000000000001</v>
      </c>
      <c r="AK221" s="37">
        <v>1.2435</v>
      </c>
      <c r="AL221" s="37">
        <v>1760</v>
      </c>
      <c r="AM221" s="37">
        <v>666.67</v>
      </c>
      <c r="AN221" s="37">
        <v>1093.33</v>
      </c>
      <c r="AO221" s="37">
        <v>2.64</v>
      </c>
      <c r="AP221" s="37"/>
      <c r="AQ221" s="37">
        <v>666.67</v>
      </c>
      <c r="AR221" s="37">
        <v>-666.67</v>
      </c>
      <c r="AS221" s="37"/>
      <c r="AT221" s="37"/>
      <c r="AU221" s="37">
        <v>666.63</v>
      </c>
      <c r="AV221" s="37">
        <v>-666.63</v>
      </c>
      <c r="AW221" s="37"/>
      <c r="AX221" s="37">
        <v>7072.7</v>
      </c>
      <c r="AY221" s="37">
        <v>8000</v>
      </c>
      <c r="AZ221" s="37">
        <v>-927.3</v>
      </c>
      <c r="BA221" s="45">
        <v>0.8841</v>
      </c>
    </row>
    <row r="222" spans="1:53" ht="15" x14ac:dyDescent="0.25">
      <c r="A222" s="43" t="s">
        <v>392</v>
      </c>
      <c r="B222" s="37">
        <v>105.8</v>
      </c>
      <c r="C222" s="37">
        <v>166.67</v>
      </c>
      <c r="D222" s="37">
        <v>-60.87</v>
      </c>
      <c r="E222" s="37">
        <v>0.63480000000000003</v>
      </c>
      <c r="F222" s="37">
        <v>22.1</v>
      </c>
      <c r="G222" s="37">
        <v>166.67</v>
      </c>
      <c r="H222" s="37">
        <v>-144.57</v>
      </c>
      <c r="I222" s="37">
        <v>0.1326</v>
      </c>
      <c r="J222" s="37">
        <v>189.5</v>
      </c>
      <c r="K222" s="37">
        <v>166.67</v>
      </c>
      <c r="L222" s="37">
        <v>22.83</v>
      </c>
      <c r="M222" s="37">
        <v>1.137</v>
      </c>
      <c r="N222" s="37">
        <v>22.13</v>
      </c>
      <c r="O222" s="37">
        <v>166.67</v>
      </c>
      <c r="P222" s="37">
        <v>-144.54</v>
      </c>
      <c r="Q222" s="37">
        <v>0.1328</v>
      </c>
      <c r="R222" s="37">
        <v>105.83</v>
      </c>
      <c r="S222" s="37">
        <v>166.67</v>
      </c>
      <c r="T222" s="37">
        <v>-60.84</v>
      </c>
      <c r="U222" s="37">
        <v>0.63500000000000001</v>
      </c>
      <c r="V222" s="37">
        <v>204.53</v>
      </c>
      <c r="W222" s="37">
        <v>166.67</v>
      </c>
      <c r="X222" s="37">
        <v>37.86</v>
      </c>
      <c r="Y222" s="37">
        <v>1.2272000000000001</v>
      </c>
      <c r="Z222" s="37">
        <v>135.66999999999999</v>
      </c>
      <c r="AA222" s="37">
        <v>166.67</v>
      </c>
      <c r="AB222" s="37">
        <v>-31</v>
      </c>
      <c r="AC222" s="37">
        <v>0.81399999999999995</v>
      </c>
      <c r="AD222" s="37">
        <v>22.01</v>
      </c>
      <c r="AE222" s="37">
        <v>166.67</v>
      </c>
      <c r="AF222" s="37">
        <v>-144.66</v>
      </c>
      <c r="AG222" s="37">
        <v>0.1321</v>
      </c>
      <c r="AH222" s="37">
        <v>249.33</v>
      </c>
      <c r="AI222" s="37">
        <v>166.67</v>
      </c>
      <c r="AJ222" s="37">
        <v>82.66</v>
      </c>
      <c r="AK222" s="37">
        <v>1.496</v>
      </c>
      <c r="AL222" s="37">
        <v>22.14</v>
      </c>
      <c r="AM222" s="37">
        <v>166.67</v>
      </c>
      <c r="AN222" s="37">
        <v>-144.53</v>
      </c>
      <c r="AO222" s="37">
        <v>0.1328</v>
      </c>
      <c r="AP222" s="37">
        <v>113.7</v>
      </c>
      <c r="AQ222" s="37">
        <v>166.67</v>
      </c>
      <c r="AR222" s="37">
        <v>-52.97</v>
      </c>
      <c r="AS222" s="37">
        <v>0.68220000000000003</v>
      </c>
      <c r="AT222" s="37"/>
      <c r="AU222" s="37">
        <v>166.63</v>
      </c>
      <c r="AV222" s="37">
        <v>-166.63</v>
      </c>
      <c r="AW222" s="37"/>
      <c r="AX222" s="37">
        <v>1192.74</v>
      </c>
      <c r="AY222" s="37">
        <v>2000</v>
      </c>
      <c r="AZ222" s="37">
        <v>-807.26</v>
      </c>
      <c r="BA222" s="45">
        <v>0.59640000000000004</v>
      </c>
    </row>
    <row r="223" spans="1:53" ht="15" x14ac:dyDescent="0.25">
      <c r="A223" s="43" t="s">
        <v>393</v>
      </c>
      <c r="B223" s="37">
        <v>552.35</v>
      </c>
      <c r="C223" s="37">
        <v>141.66999999999999</v>
      </c>
      <c r="D223" s="37">
        <v>410.68</v>
      </c>
      <c r="E223" s="37">
        <v>3.8988</v>
      </c>
      <c r="F223" s="37">
        <v>348.58</v>
      </c>
      <c r="G223" s="37">
        <v>141.66999999999999</v>
      </c>
      <c r="H223" s="37">
        <v>206.91</v>
      </c>
      <c r="I223" s="37">
        <v>2.4605000000000001</v>
      </c>
      <c r="J223" s="37">
        <v>60.76</v>
      </c>
      <c r="K223" s="37">
        <v>141.66999999999999</v>
      </c>
      <c r="L223" s="37">
        <v>-80.91</v>
      </c>
      <c r="M223" s="37">
        <v>0.4289</v>
      </c>
      <c r="N223" s="37">
        <v>942.56</v>
      </c>
      <c r="O223" s="37">
        <v>141.66999999999999</v>
      </c>
      <c r="P223" s="37">
        <v>800.89</v>
      </c>
      <c r="Q223" s="37">
        <v>6.6532</v>
      </c>
      <c r="R223" s="37">
        <v>130.12</v>
      </c>
      <c r="S223" s="37">
        <v>141.66999999999999</v>
      </c>
      <c r="T223" s="37">
        <v>-11.55</v>
      </c>
      <c r="U223" s="37">
        <v>0.91849999999999998</v>
      </c>
      <c r="V223" s="37">
        <v>71.39</v>
      </c>
      <c r="W223" s="37">
        <v>141.66999999999999</v>
      </c>
      <c r="X223" s="37">
        <v>-70.28</v>
      </c>
      <c r="Y223" s="37">
        <v>0.50390000000000001</v>
      </c>
      <c r="Z223" s="37">
        <v>731.91</v>
      </c>
      <c r="AA223" s="37">
        <v>141.66999999999999</v>
      </c>
      <c r="AB223" s="37">
        <v>590.24</v>
      </c>
      <c r="AC223" s="37">
        <v>5.1662999999999997</v>
      </c>
      <c r="AD223" s="37">
        <v>267.13</v>
      </c>
      <c r="AE223" s="37">
        <v>141.66999999999999</v>
      </c>
      <c r="AF223" s="37">
        <v>125.46</v>
      </c>
      <c r="AG223" s="37">
        <v>1.8855999999999999</v>
      </c>
      <c r="AH223" s="37">
        <v>77.650000000000006</v>
      </c>
      <c r="AI223" s="37">
        <v>141.66999999999999</v>
      </c>
      <c r="AJ223" s="37">
        <v>-64.02</v>
      </c>
      <c r="AK223" s="37">
        <v>0.54810000000000003</v>
      </c>
      <c r="AL223" s="37">
        <v>125.12</v>
      </c>
      <c r="AM223" s="37">
        <v>141.66999999999999</v>
      </c>
      <c r="AN223" s="37">
        <v>-16.55</v>
      </c>
      <c r="AO223" s="37">
        <v>0.88319999999999999</v>
      </c>
      <c r="AP223" s="37">
        <v>133.94999999999999</v>
      </c>
      <c r="AQ223" s="37">
        <v>141.66999999999999</v>
      </c>
      <c r="AR223" s="37">
        <v>-7.72</v>
      </c>
      <c r="AS223" s="37">
        <v>0.94550000000000001</v>
      </c>
      <c r="AT223" s="37"/>
      <c r="AU223" s="37">
        <v>141.63</v>
      </c>
      <c r="AV223" s="37">
        <v>-141.63</v>
      </c>
      <c r="AW223" s="37"/>
      <c r="AX223" s="37">
        <v>3441.52</v>
      </c>
      <c r="AY223" s="37">
        <v>1700</v>
      </c>
      <c r="AZ223" s="37">
        <v>1741.52</v>
      </c>
      <c r="BA223" s="45">
        <v>2.0244</v>
      </c>
    </row>
    <row r="224" spans="1:53" ht="15" x14ac:dyDescent="0.25">
      <c r="A224" s="43" t="s">
        <v>394</v>
      </c>
      <c r="B224" s="37">
        <v>867.85</v>
      </c>
      <c r="C224" s="37">
        <v>708.33</v>
      </c>
      <c r="D224" s="37">
        <v>159.52000000000001</v>
      </c>
      <c r="E224" s="37">
        <v>1.2252000000000001</v>
      </c>
      <c r="F224" s="37">
        <v>482.76</v>
      </c>
      <c r="G224" s="37">
        <v>708.33</v>
      </c>
      <c r="H224" s="37">
        <v>-225.57</v>
      </c>
      <c r="I224" s="37">
        <v>0.68149999999999999</v>
      </c>
      <c r="J224" s="37">
        <v>620.26</v>
      </c>
      <c r="K224" s="37">
        <v>708.33</v>
      </c>
      <c r="L224" s="37">
        <v>-88.07</v>
      </c>
      <c r="M224" s="37">
        <v>0.87570000000000003</v>
      </c>
      <c r="N224" s="37">
        <v>740.69</v>
      </c>
      <c r="O224" s="37">
        <v>708.33</v>
      </c>
      <c r="P224" s="37">
        <v>32.36</v>
      </c>
      <c r="Q224" s="37">
        <v>1.0457000000000001</v>
      </c>
      <c r="R224" s="37">
        <v>796.65</v>
      </c>
      <c r="S224" s="37">
        <v>708.33</v>
      </c>
      <c r="T224" s="37">
        <v>88.32</v>
      </c>
      <c r="U224" s="37">
        <v>1.1247</v>
      </c>
      <c r="V224" s="37">
        <v>676.45</v>
      </c>
      <c r="W224" s="37">
        <v>708.33</v>
      </c>
      <c r="X224" s="37">
        <v>-31.88</v>
      </c>
      <c r="Y224" s="37">
        <v>0.95499999999999996</v>
      </c>
      <c r="Z224" s="37">
        <v>652.64</v>
      </c>
      <c r="AA224" s="37">
        <v>708.33</v>
      </c>
      <c r="AB224" s="37">
        <v>-55.69</v>
      </c>
      <c r="AC224" s="37">
        <v>0.9214</v>
      </c>
      <c r="AD224" s="37">
        <v>748.23</v>
      </c>
      <c r="AE224" s="37">
        <v>708.33</v>
      </c>
      <c r="AF224" s="37">
        <v>39.9</v>
      </c>
      <c r="AG224" s="37">
        <v>1.0563</v>
      </c>
      <c r="AH224" s="37">
        <v>867.08</v>
      </c>
      <c r="AI224" s="37">
        <v>708.33</v>
      </c>
      <c r="AJ224" s="37">
        <v>158.75</v>
      </c>
      <c r="AK224" s="37">
        <v>1.2241</v>
      </c>
      <c r="AL224" s="37">
        <v>716.72</v>
      </c>
      <c r="AM224" s="37">
        <v>708.33</v>
      </c>
      <c r="AN224" s="37">
        <v>8.39</v>
      </c>
      <c r="AO224" s="37">
        <v>1.0118</v>
      </c>
      <c r="AP224" s="37">
        <v>224.48</v>
      </c>
      <c r="AQ224" s="37">
        <v>708.33</v>
      </c>
      <c r="AR224" s="37">
        <v>-483.85</v>
      </c>
      <c r="AS224" s="37">
        <v>0.31690000000000002</v>
      </c>
      <c r="AT224" s="37"/>
      <c r="AU224" s="37">
        <v>708.37</v>
      </c>
      <c r="AV224" s="37">
        <v>-708.37</v>
      </c>
      <c r="AW224" s="37"/>
      <c r="AX224" s="37">
        <v>7393.81</v>
      </c>
      <c r="AY224" s="37">
        <v>8500</v>
      </c>
      <c r="AZ224" s="37">
        <v>-1106.19</v>
      </c>
      <c r="BA224" s="45">
        <v>0.86990000000000001</v>
      </c>
    </row>
    <row r="225" spans="1:53" ht="15" x14ac:dyDescent="0.25">
      <c r="A225" s="43" t="s">
        <v>420</v>
      </c>
      <c r="B225" s="37">
        <v>2335</v>
      </c>
      <c r="C225" s="37">
        <v>1683.34</v>
      </c>
      <c r="D225" s="37">
        <v>651.66</v>
      </c>
      <c r="E225" s="37">
        <v>1.3871</v>
      </c>
      <c r="F225" s="37">
        <v>1113.44</v>
      </c>
      <c r="G225" s="37">
        <v>1683.34</v>
      </c>
      <c r="H225" s="37">
        <v>-569.9</v>
      </c>
      <c r="I225" s="37">
        <v>0.66139999999999999</v>
      </c>
      <c r="J225" s="37">
        <v>2039.22</v>
      </c>
      <c r="K225" s="37">
        <v>1683.34</v>
      </c>
      <c r="L225" s="37">
        <v>355.88</v>
      </c>
      <c r="M225" s="37">
        <v>1.2114</v>
      </c>
      <c r="N225" s="37">
        <v>2540.38</v>
      </c>
      <c r="O225" s="37">
        <v>1683.34</v>
      </c>
      <c r="P225" s="37">
        <v>857.04</v>
      </c>
      <c r="Q225" s="37">
        <v>1.5091000000000001</v>
      </c>
      <c r="R225" s="37">
        <v>1458.6</v>
      </c>
      <c r="S225" s="37">
        <v>1683.34</v>
      </c>
      <c r="T225" s="37">
        <v>-224.74</v>
      </c>
      <c r="U225" s="37">
        <v>0.86650000000000005</v>
      </c>
      <c r="V225" s="37">
        <v>1112.3699999999999</v>
      </c>
      <c r="W225" s="37">
        <v>1683.34</v>
      </c>
      <c r="X225" s="37">
        <v>-570.97</v>
      </c>
      <c r="Y225" s="37">
        <v>0.66080000000000005</v>
      </c>
      <c r="Z225" s="37">
        <v>1960.22</v>
      </c>
      <c r="AA225" s="37">
        <v>1683.34</v>
      </c>
      <c r="AB225" s="37">
        <v>276.88</v>
      </c>
      <c r="AC225" s="37">
        <v>1.1645000000000001</v>
      </c>
      <c r="AD225" s="37">
        <v>1452.37</v>
      </c>
      <c r="AE225" s="37">
        <v>1683.34</v>
      </c>
      <c r="AF225" s="37">
        <v>-230.97</v>
      </c>
      <c r="AG225" s="37">
        <v>0.86280000000000001</v>
      </c>
      <c r="AH225" s="37">
        <v>2158.06</v>
      </c>
      <c r="AI225" s="37">
        <v>1683.34</v>
      </c>
      <c r="AJ225" s="37">
        <v>474.72</v>
      </c>
      <c r="AK225" s="37">
        <v>1.282</v>
      </c>
      <c r="AL225" s="37">
        <v>2623.98</v>
      </c>
      <c r="AM225" s="37">
        <v>1683.34</v>
      </c>
      <c r="AN225" s="37">
        <v>940.64</v>
      </c>
      <c r="AO225" s="37">
        <v>1.5588</v>
      </c>
      <c r="AP225" s="37">
        <v>472.13</v>
      </c>
      <c r="AQ225" s="37">
        <v>1683.34</v>
      </c>
      <c r="AR225" s="37">
        <v>-1211.21</v>
      </c>
      <c r="AS225" s="37">
        <v>0.28050000000000003</v>
      </c>
      <c r="AT225" s="37">
        <v>0</v>
      </c>
      <c r="AU225" s="37">
        <v>1683.26</v>
      </c>
      <c r="AV225" s="37">
        <v>-1683.26</v>
      </c>
      <c r="AW225" s="37">
        <v>0</v>
      </c>
      <c r="AX225" s="37">
        <v>19265.77</v>
      </c>
      <c r="AY225" s="37">
        <v>20200</v>
      </c>
      <c r="AZ225" s="37">
        <v>-934.23</v>
      </c>
      <c r="BA225" s="45">
        <v>0.95379999999999998</v>
      </c>
    </row>
    <row r="226" spans="1:53" ht="15" x14ac:dyDescent="0.25">
      <c r="A226" s="43" t="s">
        <v>395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>
        <v>0</v>
      </c>
      <c r="AY226" s="37">
        <v>0</v>
      </c>
      <c r="AZ226" s="37">
        <v>0</v>
      </c>
      <c r="BA226" s="45">
        <v>0</v>
      </c>
    </row>
    <row r="227" spans="1:53" ht="15" x14ac:dyDescent="0.25">
      <c r="A227" s="43" t="s">
        <v>396</v>
      </c>
      <c r="B227" s="37">
        <v>1500</v>
      </c>
      <c r="C227" s="37">
        <v>1500</v>
      </c>
      <c r="D227" s="37">
        <v>0</v>
      </c>
      <c r="E227" s="37">
        <v>1</v>
      </c>
      <c r="F227" s="37">
        <v>3000</v>
      </c>
      <c r="G227" s="37">
        <v>1500</v>
      </c>
      <c r="H227" s="37">
        <v>1500</v>
      </c>
      <c r="I227" s="37">
        <v>2</v>
      </c>
      <c r="J227" s="37">
        <v>1500</v>
      </c>
      <c r="K227" s="37">
        <v>1500</v>
      </c>
      <c r="L227" s="37">
        <v>0</v>
      </c>
      <c r="M227" s="37">
        <v>1</v>
      </c>
      <c r="N227" s="37">
        <v>1500</v>
      </c>
      <c r="O227" s="37">
        <v>1500</v>
      </c>
      <c r="P227" s="37">
        <v>0</v>
      </c>
      <c r="Q227" s="37">
        <v>1</v>
      </c>
      <c r="R227" s="37">
        <v>1500</v>
      </c>
      <c r="S227" s="37">
        <v>1500</v>
      </c>
      <c r="T227" s="37">
        <v>0</v>
      </c>
      <c r="U227" s="37">
        <v>1</v>
      </c>
      <c r="V227" s="37">
        <v>1500</v>
      </c>
      <c r="W227" s="37">
        <v>1500</v>
      </c>
      <c r="X227" s="37">
        <v>0</v>
      </c>
      <c r="Y227" s="37">
        <v>1</v>
      </c>
      <c r="Z227" s="37">
        <v>1500</v>
      </c>
      <c r="AA227" s="37">
        <v>1500</v>
      </c>
      <c r="AB227" s="37">
        <v>0</v>
      </c>
      <c r="AC227" s="37">
        <v>1</v>
      </c>
      <c r="AD227" s="37">
        <v>1500</v>
      </c>
      <c r="AE227" s="37">
        <v>1500</v>
      </c>
      <c r="AF227" s="37">
        <v>0</v>
      </c>
      <c r="AG227" s="37">
        <v>1</v>
      </c>
      <c r="AH227" s="37">
        <v>1500</v>
      </c>
      <c r="AI227" s="37">
        <v>1500</v>
      </c>
      <c r="AJ227" s="37">
        <v>0</v>
      </c>
      <c r="AK227" s="37">
        <v>1</v>
      </c>
      <c r="AL227" s="37">
        <v>1500</v>
      </c>
      <c r="AM227" s="37">
        <v>1500</v>
      </c>
      <c r="AN227" s="37">
        <v>0</v>
      </c>
      <c r="AO227" s="37">
        <v>1</v>
      </c>
      <c r="AP227" s="37"/>
      <c r="AQ227" s="37">
        <v>1500</v>
      </c>
      <c r="AR227" s="37">
        <v>-1500</v>
      </c>
      <c r="AS227" s="37"/>
      <c r="AT227" s="37"/>
      <c r="AU227" s="37">
        <v>1500</v>
      </c>
      <c r="AV227" s="37">
        <v>-1500</v>
      </c>
      <c r="AW227" s="37"/>
      <c r="AX227" s="37">
        <v>16500</v>
      </c>
      <c r="AY227" s="37">
        <v>18000</v>
      </c>
      <c r="AZ227" s="37">
        <v>-1500</v>
      </c>
      <c r="BA227" s="45">
        <v>0.91669999999999996</v>
      </c>
    </row>
    <row r="228" spans="1:53" ht="15" x14ac:dyDescent="0.25">
      <c r="A228" s="43" t="s">
        <v>578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>
        <v>0</v>
      </c>
      <c r="AY228" s="37">
        <v>0</v>
      </c>
      <c r="AZ228" s="37">
        <v>0</v>
      </c>
      <c r="BA228" s="45">
        <v>0</v>
      </c>
    </row>
    <row r="229" spans="1:53" ht="15" x14ac:dyDescent="0.25">
      <c r="A229" s="43" t="s">
        <v>579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>
        <v>0</v>
      </c>
      <c r="AY229" s="37">
        <v>0</v>
      </c>
      <c r="AZ229" s="37">
        <v>0</v>
      </c>
      <c r="BA229" s="45">
        <v>0</v>
      </c>
    </row>
    <row r="230" spans="1:53" ht="15" x14ac:dyDescent="0.25">
      <c r="A230" s="43" t="s">
        <v>580</v>
      </c>
      <c r="B230" s="37">
        <v>1500</v>
      </c>
      <c r="C230" s="37">
        <v>1500</v>
      </c>
      <c r="D230" s="37">
        <v>0</v>
      </c>
      <c r="E230" s="37">
        <v>1</v>
      </c>
      <c r="F230" s="37">
        <v>3000</v>
      </c>
      <c r="G230" s="37">
        <v>1500</v>
      </c>
      <c r="H230" s="37">
        <v>1500</v>
      </c>
      <c r="I230" s="37">
        <v>2</v>
      </c>
      <c r="J230" s="37">
        <v>1500</v>
      </c>
      <c r="K230" s="37">
        <v>1500</v>
      </c>
      <c r="L230" s="37">
        <v>0</v>
      </c>
      <c r="M230" s="37">
        <v>1</v>
      </c>
      <c r="N230" s="37">
        <v>1500</v>
      </c>
      <c r="O230" s="37">
        <v>1500</v>
      </c>
      <c r="P230" s="37">
        <v>0</v>
      </c>
      <c r="Q230" s="37">
        <v>1</v>
      </c>
      <c r="R230" s="37">
        <v>1500</v>
      </c>
      <c r="S230" s="37">
        <v>1500</v>
      </c>
      <c r="T230" s="37">
        <v>0</v>
      </c>
      <c r="U230" s="37">
        <v>1</v>
      </c>
      <c r="V230" s="37">
        <v>1500</v>
      </c>
      <c r="W230" s="37">
        <v>1500</v>
      </c>
      <c r="X230" s="37">
        <v>0</v>
      </c>
      <c r="Y230" s="37">
        <v>1</v>
      </c>
      <c r="Z230" s="37">
        <v>1500</v>
      </c>
      <c r="AA230" s="37">
        <v>1500</v>
      </c>
      <c r="AB230" s="37">
        <v>0</v>
      </c>
      <c r="AC230" s="37">
        <v>1</v>
      </c>
      <c r="AD230" s="37">
        <v>1500</v>
      </c>
      <c r="AE230" s="37">
        <v>1500</v>
      </c>
      <c r="AF230" s="37">
        <v>0</v>
      </c>
      <c r="AG230" s="37">
        <v>1</v>
      </c>
      <c r="AH230" s="37">
        <v>1500</v>
      </c>
      <c r="AI230" s="37">
        <v>1500</v>
      </c>
      <c r="AJ230" s="37">
        <v>0</v>
      </c>
      <c r="AK230" s="37">
        <v>1</v>
      </c>
      <c r="AL230" s="37">
        <v>1500</v>
      </c>
      <c r="AM230" s="37">
        <v>1500</v>
      </c>
      <c r="AN230" s="37">
        <v>0</v>
      </c>
      <c r="AO230" s="37">
        <v>1</v>
      </c>
      <c r="AP230" s="37">
        <v>0</v>
      </c>
      <c r="AQ230" s="37">
        <v>1500</v>
      </c>
      <c r="AR230" s="37">
        <v>-1500</v>
      </c>
      <c r="AS230" s="37">
        <v>0</v>
      </c>
      <c r="AT230" s="37">
        <v>0</v>
      </c>
      <c r="AU230" s="37">
        <v>1500</v>
      </c>
      <c r="AV230" s="37">
        <v>-1500</v>
      </c>
      <c r="AW230" s="37">
        <v>0</v>
      </c>
      <c r="AX230" s="37">
        <v>16500</v>
      </c>
      <c r="AY230" s="37">
        <v>18000</v>
      </c>
      <c r="AZ230" s="37">
        <v>-1500</v>
      </c>
      <c r="BA230" s="45">
        <v>0.91669999999999996</v>
      </c>
    </row>
    <row r="231" spans="1:53" ht="15" x14ac:dyDescent="0.25">
      <c r="A231" s="43" t="s">
        <v>581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>
        <v>0</v>
      </c>
      <c r="AY231" s="37">
        <v>0</v>
      </c>
      <c r="AZ231" s="37">
        <v>0</v>
      </c>
      <c r="BA231" s="45">
        <v>0</v>
      </c>
    </row>
    <row r="232" spans="1:53" ht="15" x14ac:dyDescent="0.25">
      <c r="A232" s="43" t="s">
        <v>582</v>
      </c>
      <c r="B232" s="37"/>
      <c r="C232" s="37">
        <v>66.67</v>
      </c>
      <c r="D232" s="37">
        <v>-66.67</v>
      </c>
      <c r="E232" s="37"/>
      <c r="F232" s="37"/>
      <c r="G232" s="37">
        <v>66.67</v>
      </c>
      <c r="H232" s="37">
        <v>-66.67</v>
      </c>
      <c r="I232" s="37"/>
      <c r="J232" s="37"/>
      <c r="K232" s="37">
        <v>66.67</v>
      </c>
      <c r="L232" s="37">
        <v>-66.67</v>
      </c>
      <c r="M232" s="37"/>
      <c r="N232" s="37"/>
      <c r="O232" s="37">
        <v>66.67</v>
      </c>
      <c r="P232" s="37">
        <v>-66.67</v>
      </c>
      <c r="Q232" s="37"/>
      <c r="R232" s="37"/>
      <c r="S232" s="37">
        <v>66.67</v>
      </c>
      <c r="T232" s="37">
        <v>-66.67</v>
      </c>
      <c r="U232" s="37"/>
      <c r="V232" s="37"/>
      <c r="W232" s="37">
        <v>66.67</v>
      </c>
      <c r="X232" s="37">
        <v>-66.67</v>
      </c>
      <c r="Y232" s="37"/>
      <c r="Z232" s="37"/>
      <c r="AA232" s="37">
        <v>66.67</v>
      </c>
      <c r="AB232" s="37">
        <v>-66.67</v>
      </c>
      <c r="AC232" s="37"/>
      <c r="AD232" s="37"/>
      <c r="AE232" s="37">
        <v>66.67</v>
      </c>
      <c r="AF232" s="37">
        <v>-66.67</v>
      </c>
      <c r="AG232" s="37"/>
      <c r="AH232" s="37"/>
      <c r="AI232" s="37">
        <v>66.67</v>
      </c>
      <c r="AJ232" s="37">
        <v>-66.67</v>
      </c>
      <c r="AK232" s="37"/>
      <c r="AL232" s="37"/>
      <c r="AM232" s="37">
        <v>66.67</v>
      </c>
      <c r="AN232" s="37">
        <v>-66.67</v>
      </c>
      <c r="AO232" s="37"/>
      <c r="AP232" s="37"/>
      <c r="AQ232" s="37">
        <v>66.67</v>
      </c>
      <c r="AR232" s="37">
        <v>-66.67</v>
      </c>
      <c r="AS232" s="37"/>
      <c r="AT232" s="37"/>
      <c r="AU232" s="37">
        <v>66.63</v>
      </c>
      <c r="AV232" s="37">
        <v>-66.63</v>
      </c>
      <c r="AW232" s="37"/>
      <c r="AX232" s="37">
        <v>0</v>
      </c>
      <c r="AY232" s="37">
        <v>800</v>
      </c>
      <c r="AZ232" s="37">
        <v>-800</v>
      </c>
      <c r="BA232" s="45">
        <v>0</v>
      </c>
    </row>
    <row r="233" spans="1:53" ht="15" x14ac:dyDescent="0.25">
      <c r="A233" s="43" t="s">
        <v>397</v>
      </c>
      <c r="B233" s="37">
        <v>337.2</v>
      </c>
      <c r="C233" s="37">
        <v>166.67</v>
      </c>
      <c r="D233" s="37">
        <v>170.53</v>
      </c>
      <c r="E233" s="37">
        <v>2.0232000000000001</v>
      </c>
      <c r="F233" s="37">
        <v>220.21</v>
      </c>
      <c r="G233" s="37">
        <v>166.67</v>
      </c>
      <c r="H233" s="37">
        <v>53.54</v>
      </c>
      <c r="I233" s="37">
        <v>1.3211999999999999</v>
      </c>
      <c r="J233" s="37">
        <v>550.04999999999995</v>
      </c>
      <c r="K233" s="37">
        <v>166.67</v>
      </c>
      <c r="L233" s="37">
        <v>383.38</v>
      </c>
      <c r="M233" s="37">
        <v>3.3001999999999998</v>
      </c>
      <c r="N233" s="37">
        <v>253.4</v>
      </c>
      <c r="O233" s="37">
        <v>166.67</v>
      </c>
      <c r="P233" s="37">
        <v>86.73</v>
      </c>
      <c r="Q233" s="37">
        <v>1.5204</v>
      </c>
      <c r="R233" s="37">
        <v>229.81</v>
      </c>
      <c r="S233" s="37">
        <v>166.67</v>
      </c>
      <c r="T233" s="37">
        <v>63.14</v>
      </c>
      <c r="U233" s="37">
        <v>1.3788</v>
      </c>
      <c r="V233" s="37">
        <v>618.38</v>
      </c>
      <c r="W233" s="37">
        <v>166.67</v>
      </c>
      <c r="X233" s="37">
        <v>451.71</v>
      </c>
      <c r="Y233" s="37">
        <v>3.7101999999999999</v>
      </c>
      <c r="Z233" s="37">
        <v>254.41</v>
      </c>
      <c r="AA233" s="37">
        <v>166.67</v>
      </c>
      <c r="AB233" s="37">
        <v>87.74</v>
      </c>
      <c r="AC233" s="37">
        <v>1.5264</v>
      </c>
      <c r="AD233" s="37">
        <v>226.99</v>
      </c>
      <c r="AE233" s="37">
        <v>166.67</v>
      </c>
      <c r="AF233" s="37">
        <v>60.32</v>
      </c>
      <c r="AG233" s="37">
        <v>1.3619000000000001</v>
      </c>
      <c r="AH233" s="37">
        <v>226.99</v>
      </c>
      <c r="AI233" s="37">
        <v>166.67</v>
      </c>
      <c r="AJ233" s="37">
        <v>60.32</v>
      </c>
      <c r="AK233" s="37">
        <v>1.3619000000000001</v>
      </c>
      <c r="AL233" s="37">
        <v>242.13</v>
      </c>
      <c r="AM233" s="37">
        <v>166.67</v>
      </c>
      <c r="AN233" s="37">
        <v>75.459999999999994</v>
      </c>
      <c r="AO233" s="37">
        <v>1.4528000000000001</v>
      </c>
      <c r="AP233" s="37"/>
      <c r="AQ233" s="37">
        <v>166.67</v>
      </c>
      <c r="AR233" s="37">
        <v>-166.67</v>
      </c>
      <c r="AS233" s="37"/>
      <c r="AT233" s="37"/>
      <c r="AU233" s="37">
        <v>166.63</v>
      </c>
      <c r="AV233" s="37">
        <v>-166.63</v>
      </c>
      <c r="AW233" s="37"/>
      <c r="AX233" s="37">
        <v>3159.57</v>
      </c>
      <c r="AY233" s="37">
        <v>2000</v>
      </c>
      <c r="AZ233" s="37">
        <v>1159.57</v>
      </c>
      <c r="BA233" s="45">
        <v>1.5798000000000001</v>
      </c>
    </row>
    <row r="234" spans="1:53" ht="15" x14ac:dyDescent="0.25">
      <c r="A234" s="43" t="s">
        <v>398</v>
      </c>
      <c r="B234" s="37"/>
      <c r="C234" s="37">
        <v>183.33</v>
      </c>
      <c r="D234" s="37">
        <v>-183.33</v>
      </c>
      <c r="E234" s="37"/>
      <c r="F234" s="37">
        <v>55</v>
      </c>
      <c r="G234" s="37">
        <v>183.33</v>
      </c>
      <c r="H234" s="37">
        <v>-128.33000000000001</v>
      </c>
      <c r="I234" s="37">
        <v>0.3</v>
      </c>
      <c r="J234" s="37"/>
      <c r="K234" s="37">
        <v>183.33</v>
      </c>
      <c r="L234" s="37">
        <v>-183.33</v>
      </c>
      <c r="M234" s="37"/>
      <c r="N234" s="37"/>
      <c r="O234" s="37">
        <v>183.33</v>
      </c>
      <c r="P234" s="37">
        <v>-183.33</v>
      </c>
      <c r="Q234" s="37"/>
      <c r="R234" s="37">
        <v>-5.05</v>
      </c>
      <c r="S234" s="37">
        <v>183.33</v>
      </c>
      <c r="T234" s="37">
        <v>-188.38</v>
      </c>
      <c r="U234" s="37">
        <v>-2.75E-2</v>
      </c>
      <c r="V234" s="37"/>
      <c r="W234" s="37">
        <v>183.33</v>
      </c>
      <c r="X234" s="37">
        <v>-183.33</v>
      </c>
      <c r="Y234" s="37"/>
      <c r="Z234" s="37"/>
      <c r="AA234" s="37">
        <v>183.33</v>
      </c>
      <c r="AB234" s="37">
        <v>-183.33</v>
      </c>
      <c r="AC234" s="37"/>
      <c r="AD234" s="37"/>
      <c r="AE234" s="37">
        <v>183.33</v>
      </c>
      <c r="AF234" s="37">
        <v>-183.33</v>
      </c>
      <c r="AG234" s="37"/>
      <c r="AH234" s="37"/>
      <c r="AI234" s="37">
        <v>183.33</v>
      </c>
      <c r="AJ234" s="37">
        <v>-183.33</v>
      </c>
      <c r="AK234" s="37"/>
      <c r="AL234" s="37"/>
      <c r="AM234" s="37">
        <v>183.33</v>
      </c>
      <c r="AN234" s="37">
        <v>-183.33</v>
      </c>
      <c r="AO234" s="37"/>
      <c r="AP234" s="37"/>
      <c r="AQ234" s="37">
        <v>183.33</v>
      </c>
      <c r="AR234" s="37">
        <v>-183.33</v>
      </c>
      <c r="AS234" s="37"/>
      <c r="AT234" s="37"/>
      <c r="AU234" s="37">
        <v>183.37</v>
      </c>
      <c r="AV234" s="37">
        <v>-183.37</v>
      </c>
      <c r="AW234" s="37"/>
      <c r="AX234" s="37">
        <v>49.95</v>
      </c>
      <c r="AY234" s="37">
        <v>2200</v>
      </c>
      <c r="AZ234" s="37">
        <v>-2150.0500000000002</v>
      </c>
      <c r="BA234" s="45">
        <v>2.2700000000000001E-2</v>
      </c>
    </row>
    <row r="235" spans="1:53" ht="15" x14ac:dyDescent="0.25">
      <c r="A235" s="43" t="s">
        <v>399</v>
      </c>
      <c r="B235" s="37"/>
      <c r="C235" s="37">
        <v>41.67</v>
      </c>
      <c r="D235" s="37">
        <v>-41.67</v>
      </c>
      <c r="E235" s="37"/>
      <c r="F235" s="37"/>
      <c r="G235" s="37">
        <v>41.67</v>
      </c>
      <c r="H235" s="37">
        <v>-41.67</v>
      </c>
      <c r="I235" s="37"/>
      <c r="J235" s="37">
        <v>19</v>
      </c>
      <c r="K235" s="37">
        <v>41.67</v>
      </c>
      <c r="L235" s="37">
        <v>-22.67</v>
      </c>
      <c r="M235" s="37">
        <v>0.45600000000000002</v>
      </c>
      <c r="N235" s="37"/>
      <c r="O235" s="37">
        <v>41.67</v>
      </c>
      <c r="P235" s="37">
        <v>-41.67</v>
      </c>
      <c r="Q235" s="37"/>
      <c r="R235" s="37"/>
      <c r="S235" s="37">
        <v>41.67</v>
      </c>
      <c r="T235" s="37">
        <v>-41.67</v>
      </c>
      <c r="U235" s="37"/>
      <c r="V235" s="37"/>
      <c r="W235" s="37">
        <v>41.67</v>
      </c>
      <c r="X235" s="37">
        <v>-41.67</v>
      </c>
      <c r="Y235" s="37"/>
      <c r="Z235" s="37"/>
      <c r="AA235" s="37">
        <v>41.67</v>
      </c>
      <c r="AB235" s="37">
        <v>-41.67</v>
      </c>
      <c r="AC235" s="37"/>
      <c r="AD235" s="37"/>
      <c r="AE235" s="37">
        <v>41.67</v>
      </c>
      <c r="AF235" s="37">
        <v>-41.67</v>
      </c>
      <c r="AG235" s="37"/>
      <c r="AH235" s="37">
        <v>0</v>
      </c>
      <c r="AI235" s="37">
        <v>41.67</v>
      </c>
      <c r="AJ235" s="37">
        <v>-41.67</v>
      </c>
      <c r="AK235" s="37">
        <v>0</v>
      </c>
      <c r="AL235" s="37"/>
      <c r="AM235" s="37">
        <v>41.67</v>
      </c>
      <c r="AN235" s="37">
        <v>-41.67</v>
      </c>
      <c r="AO235" s="37"/>
      <c r="AP235" s="37"/>
      <c r="AQ235" s="37">
        <v>41.67</v>
      </c>
      <c r="AR235" s="37">
        <v>-41.67</v>
      </c>
      <c r="AS235" s="37"/>
      <c r="AT235" s="37"/>
      <c r="AU235" s="37">
        <v>41.63</v>
      </c>
      <c r="AV235" s="37">
        <v>-41.63</v>
      </c>
      <c r="AW235" s="37"/>
      <c r="AX235" s="37">
        <v>19</v>
      </c>
      <c r="AY235" s="37">
        <v>500</v>
      </c>
      <c r="AZ235" s="37">
        <v>-481</v>
      </c>
      <c r="BA235" s="45">
        <v>3.7999999999999999E-2</v>
      </c>
    </row>
    <row r="236" spans="1:53" ht="15" x14ac:dyDescent="0.25">
      <c r="A236" s="43" t="s">
        <v>421</v>
      </c>
      <c r="B236" s="37">
        <v>1837.2</v>
      </c>
      <c r="C236" s="37">
        <v>1958.34</v>
      </c>
      <c r="D236" s="37">
        <v>-121.14</v>
      </c>
      <c r="E236" s="37">
        <v>0.93810000000000004</v>
      </c>
      <c r="F236" s="37">
        <v>3275.21</v>
      </c>
      <c r="G236" s="37">
        <v>1958.34</v>
      </c>
      <c r="H236" s="37">
        <v>1316.87</v>
      </c>
      <c r="I236" s="37">
        <v>1.6724000000000001</v>
      </c>
      <c r="J236" s="37">
        <v>2069.0500000000002</v>
      </c>
      <c r="K236" s="37">
        <v>1958.34</v>
      </c>
      <c r="L236" s="37">
        <v>110.71</v>
      </c>
      <c r="M236" s="37">
        <v>1.0565</v>
      </c>
      <c r="N236" s="37">
        <v>1753.4</v>
      </c>
      <c r="O236" s="37">
        <v>1958.34</v>
      </c>
      <c r="P236" s="37">
        <v>-204.94</v>
      </c>
      <c r="Q236" s="37">
        <v>0.89539999999999997</v>
      </c>
      <c r="R236" s="37">
        <v>1724.76</v>
      </c>
      <c r="S236" s="37">
        <v>1958.34</v>
      </c>
      <c r="T236" s="37">
        <v>-233.58</v>
      </c>
      <c r="U236" s="37">
        <v>0.88070000000000004</v>
      </c>
      <c r="V236" s="37">
        <v>2118.38</v>
      </c>
      <c r="W236" s="37">
        <v>1958.34</v>
      </c>
      <c r="X236" s="37">
        <v>160.04</v>
      </c>
      <c r="Y236" s="37">
        <v>1.0817000000000001</v>
      </c>
      <c r="Z236" s="37">
        <v>1754.41</v>
      </c>
      <c r="AA236" s="37">
        <v>1958.34</v>
      </c>
      <c r="AB236" s="37">
        <v>-203.93</v>
      </c>
      <c r="AC236" s="37">
        <v>0.89590000000000003</v>
      </c>
      <c r="AD236" s="37">
        <v>1726.99</v>
      </c>
      <c r="AE236" s="37">
        <v>1958.34</v>
      </c>
      <c r="AF236" s="37">
        <v>-231.35</v>
      </c>
      <c r="AG236" s="37">
        <v>0.88190000000000002</v>
      </c>
      <c r="AH236" s="37">
        <v>1726.99</v>
      </c>
      <c r="AI236" s="37">
        <v>1958.34</v>
      </c>
      <c r="AJ236" s="37">
        <v>-231.35</v>
      </c>
      <c r="AK236" s="37">
        <v>0.88190000000000002</v>
      </c>
      <c r="AL236" s="37">
        <v>1742.13</v>
      </c>
      <c r="AM236" s="37">
        <v>1958.34</v>
      </c>
      <c r="AN236" s="37">
        <v>-216.21</v>
      </c>
      <c r="AO236" s="37">
        <v>0.88959999999999995</v>
      </c>
      <c r="AP236" s="37">
        <v>0</v>
      </c>
      <c r="AQ236" s="37">
        <v>1958.34</v>
      </c>
      <c r="AR236" s="37">
        <v>-1958.34</v>
      </c>
      <c r="AS236" s="37">
        <v>0</v>
      </c>
      <c r="AT236" s="37">
        <v>0</v>
      </c>
      <c r="AU236" s="37">
        <v>1958.26</v>
      </c>
      <c r="AV236" s="37">
        <v>-1958.26</v>
      </c>
      <c r="AW236" s="37">
        <v>0</v>
      </c>
      <c r="AX236" s="37">
        <v>19728.52</v>
      </c>
      <c r="AY236" s="37">
        <v>23500</v>
      </c>
      <c r="AZ236" s="37">
        <v>-3771.48</v>
      </c>
      <c r="BA236" s="45">
        <v>0.83950000000000002</v>
      </c>
    </row>
    <row r="237" spans="1:53" ht="15" x14ac:dyDescent="0.25">
      <c r="A237" s="43" t="s">
        <v>583</v>
      </c>
      <c r="B237" s="37"/>
      <c r="C237" s="37">
        <v>41.67</v>
      </c>
      <c r="D237" s="37">
        <v>-41.67</v>
      </c>
      <c r="E237" s="37"/>
      <c r="F237" s="37"/>
      <c r="G237" s="37">
        <v>41.67</v>
      </c>
      <c r="H237" s="37">
        <v>-41.67</v>
      </c>
      <c r="I237" s="37"/>
      <c r="J237" s="37"/>
      <c r="K237" s="37">
        <v>41.67</v>
      </c>
      <c r="L237" s="37">
        <v>-41.67</v>
      </c>
      <c r="M237" s="37"/>
      <c r="N237" s="37"/>
      <c r="O237" s="37">
        <v>41.67</v>
      </c>
      <c r="P237" s="37">
        <v>-41.67</v>
      </c>
      <c r="Q237" s="37"/>
      <c r="R237" s="37"/>
      <c r="S237" s="37">
        <v>41.67</v>
      </c>
      <c r="T237" s="37">
        <v>-41.67</v>
      </c>
      <c r="U237" s="37"/>
      <c r="V237" s="37"/>
      <c r="W237" s="37">
        <v>41.67</v>
      </c>
      <c r="X237" s="37">
        <v>-41.67</v>
      </c>
      <c r="Y237" s="37"/>
      <c r="Z237" s="37"/>
      <c r="AA237" s="37">
        <v>41.67</v>
      </c>
      <c r="AB237" s="37">
        <v>-41.67</v>
      </c>
      <c r="AC237" s="37"/>
      <c r="AD237" s="37"/>
      <c r="AE237" s="37">
        <v>41.67</v>
      </c>
      <c r="AF237" s="37">
        <v>-41.67</v>
      </c>
      <c r="AG237" s="37"/>
      <c r="AH237" s="37"/>
      <c r="AI237" s="37">
        <v>41.67</v>
      </c>
      <c r="AJ237" s="37">
        <v>-41.67</v>
      </c>
      <c r="AK237" s="37"/>
      <c r="AL237" s="37"/>
      <c r="AM237" s="37">
        <v>41.67</v>
      </c>
      <c r="AN237" s="37">
        <v>-41.67</v>
      </c>
      <c r="AO237" s="37"/>
      <c r="AP237" s="37"/>
      <c r="AQ237" s="37">
        <v>41.67</v>
      </c>
      <c r="AR237" s="37">
        <v>-41.67</v>
      </c>
      <c r="AS237" s="37"/>
      <c r="AT237" s="37"/>
      <c r="AU237" s="37">
        <v>41.63</v>
      </c>
      <c r="AV237" s="37">
        <v>-41.63</v>
      </c>
      <c r="AW237" s="37"/>
      <c r="AX237" s="37">
        <v>0</v>
      </c>
      <c r="AY237" s="37">
        <v>500</v>
      </c>
      <c r="AZ237" s="37">
        <v>-500</v>
      </c>
      <c r="BA237" s="45">
        <v>0</v>
      </c>
    </row>
    <row r="238" spans="1:53" ht="15" x14ac:dyDescent="0.25">
      <c r="A238" s="43" t="s">
        <v>584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>
        <v>0</v>
      </c>
      <c r="AY238" s="37">
        <v>0</v>
      </c>
      <c r="AZ238" s="37">
        <v>0</v>
      </c>
      <c r="BA238" s="45">
        <v>0</v>
      </c>
    </row>
    <row r="239" spans="1:53" ht="15" x14ac:dyDescent="0.25">
      <c r="A239" s="43" t="s">
        <v>585</v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>
        <v>0</v>
      </c>
      <c r="AY239" s="37">
        <v>0</v>
      </c>
      <c r="AZ239" s="37">
        <v>0</v>
      </c>
      <c r="BA239" s="45">
        <v>0</v>
      </c>
    </row>
    <row r="240" spans="1:53" ht="15" x14ac:dyDescent="0.25">
      <c r="A240" s="43" t="s">
        <v>400</v>
      </c>
      <c r="B240" s="37">
        <v>36376.080000000002</v>
      </c>
      <c r="C240" s="37"/>
      <c r="D240" s="37">
        <v>36376.080000000002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>
        <v>4035.92</v>
      </c>
      <c r="S240" s="37"/>
      <c r="T240" s="37">
        <v>4035.92</v>
      </c>
      <c r="U240" s="37"/>
      <c r="V240" s="37">
        <v>139064.15</v>
      </c>
      <c r="W240" s="37"/>
      <c r="X240" s="37">
        <v>139064.15</v>
      </c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>
        <v>179476.15</v>
      </c>
      <c r="AY240" s="37">
        <v>0</v>
      </c>
      <c r="AZ240" s="37">
        <v>179476.15</v>
      </c>
      <c r="BA240" s="45">
        <v>0</v>
      </c>
    </row>
    <row r="241" spans="1:53" ht="15" x14ac:dyDescent="0.25">
      <c r="A241" s="43" t="s">
        <v>586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>
        <v>0</v>
      </c>
      <c r="AY241" s="37">
        <v>0</v>
      </c>
      <c r="AZ241" s="37">
        <v>0</v>
      </c>
      <c r="BA241" s="45">
        <v>0</v>
      </c>
    </row>
    <row r="242" spans="1:53" ht="15" x14ac:dyDescent="0.25">
      <c r="A242" s="43" t="s">
        <v>377</v>
      </c>
      <c r="B242" s="37"/>
      <c r="C242" s="37"/>
      <c r="D242" s="37"/>
      <c r="E242" s="37"/>
      <c r="F242" s="37">
        <v>0</v>
      </c>
      <c r="G242" s="37"/>
      <c r="H242" s="37">
        <v>0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>
        <v>0</v>
      </c>
      <c r="AY242" s="37">
        <v>0</v>
      </c>
      <c r="AZ242" s="37">
        <v>0</v>
      </c>
      <c r="BA242" s="45">
        <v>0</v>
      </c>
    </row>
    <row r="243" spans="1:53" ht="15" x14ac:dyDescent="0.25">
      <c r="A243" s="43" t="s">
        <v>587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>
        <v>4500</v>
      </c>
      <c r="AA243" s="37"/>
      <c r="AB243" s="37">
        <v>4500</v>
      </c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>
        <v>4500</v>
      </c>
      <c r="AY243" s="37">
        <v>0</v>
      </c>
      <c r="AZ243" s="37">
        <v>4500</v>
      </c>
      <c r="BA243" s="45">
        <v>0</v>
      </c>
    </row>
    <row r="244" spans="1:53" ht="15" x14ac:dyDescent="0.25">
      <c r="A244" s="43" t="s">
        <v>422</v>
      </c>
      <c r="B244" s="37">
        <v>36376.080000000002</v>
      </c>
      <c r="C244" s="37">
        <v>0</v>
      </c>
      <c r="D244" s="37">
        <v>36376.080000000002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4035.92</v>
      </c>
      <c r="S244" s="37">
        <v>0</v>
      </c>
      <c r="T244" s="37">
        <v>4035.92</v>
      </c>
      <c r="U244" s="37">
        <v>0</v>
      </c>
      <c r="V244" s="37">
        <v>139064.15</v>
      </c>
      <c r="W244" s="37">
        <v>0</v>
      </c>
      <c r="X244" s="37">
        <v>139064.15</v>
      </c>
      <c r="Y244" s="37">
        <v>0</v>
      </c>
      <c r="Z244" s="37">
        <v>4500</v>
      </c>
      <c r="AA244" s="37">
        <v>0</v>
      </c>
      <c r="AB244" s="37">
        <v>4500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183976.15</v>
      </c>
      <c r="AY244" s="37">
        <v>0</v>
      </c>
      <c r="AZ244" s="37">
        <v>183976.15</v>
      </c>
      <c r="BA244" s="45">
        <v>0</v>
      </c>
    </row>
    <row r="245" spans="1:53" ht="15" x14ac:dyDescent="0.25">
      <c r="A245" s="43" t="s">
        <v>588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>
        <v>0</v>
      </c>
      <c r="AY245" s="37">
        <v>0</v>
      </c>
      <c r="AZ245" s="37">
        <v>0</v>
      </c>
      <c r="BA245" s="45">
        <v>0</v>
      </c>
    </row>
    <row r="246" spans="1:53" ht="15" x14ac:dyDescent="0.25">
      <c r="A246" s="43" t="s">
        <v>589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>
        <v>0</v>
      </c>
      <c r="AY246" s="37">
        <v>0</v>
      </c>
      <c r="AZ246" s="37">
        <v>0</v>
      </c>
      <c r="BA246" s="45">
        <v>0</v>
      </c>
    </row>
    <row r="247" spans="1:53" ht="15" x14ac:dyDescent="0.25">
      <c r="A247" s="43" t="s">
        <v>590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>
        <v>0</v>
      </c>
      <c r="AY247" s="37">
        <v>0</v>
      </c>
      <c r="AZ247" s="37">
        <v>0</v>
      </c>
      <c r="BA247" s="45">
        <v>0</v>
      </c>
    </row>
    <row r="248" spans="1:53" ht="15" x14ac:dyDescent="0.25">
      <c r="A248" s="43" t="s">
        <v>591</v>
      </c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>
        <v>0</v>
      </c>
      <c r="AY248" s="37">
        <v>0</v>
      </c>
      <c r="AZ248" s="37">
        <v>0</v>
      </c>
      <c r="BA248" s="45">
        <v>0</v>
      </c>
    </row>
    <row r="249" spans="1:53" ht="15" x14ac:dyDescent="0.25">
      <c r="A249" s="43" t="s">
        <v>592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>
        <v>0</v>
      </c>
      <c r="AY249" s="37">
        <v>0</v>
      </c>
      <c r="AZ249" s="37">
        <v>0</v>
      </c>
      <c r="BA249" s="45">
        <v>0</v>
      </c>
    </row>
    <row r="250" spans="1:53" ht="15" x14ac:dyDescent="0.25">
      <c r="A250" s="43" t="s">
        <v>593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>
        <v>0</v>
      </c>
      <c r="AY250" s="37">
        <v>0</v>
      </c>
      <c r="AZ250" s="37">
        <v>0</v>
      </c>
      <c r="BA250" s="45">
        <v>0</v>
      </c>
    </row>
    <row r="251" spans="1:53" ht="15" x14ac:dyDescent="0.25">
      <c r="A251" s="43" t="s">
        <v>594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>
        <v>0</v>
      </c>
      <c r="AY251" s="37">
        <v>0</v>
      </c>
      <c r="AZ251" s="37">
        <v>0</v>
      </c>
      <c r="BA251" s="45">
        <v>0</v>
      </c>
    </row>
    <row r="252" spans="1:53" ht="15" x14ac:dyDescent="0.25">
      <c r="A252" s="43" t="s">
        <v>595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>
        <v>0</v>
      </c>
      <c r="AY252" s="37">
        <v>0</v>
      </c>
      <c r="AZ252" s="37">
        <v>0</v>
      </c>
      <c r="BA252" s="45">
        <v>0</v>
      </c>
    </row>
    <row r="253" spans="1:53" ht="15" x14ac:dyDescent="0.25">
      <c r="A253" s="43" t="s">
        <v>596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>
        <v>0</v>
      </c>
      <c r="AY253" s="37">
        <v>0</v>
      </c>
      <c r="AZ253" s="37">
        <v>0</v>
      </c>
      <c r="BA253" s="45">
        <v>0</v>
      </c>
    </row>
    <row r="254" spans="1:53" ht="15" x14ac:dyDescent="0.25">
      <c r="A254" s="43" t="s">
        <v>597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>
        <v>0</v>
      </c>
      <c r="AY254" s="37">
        <v>0</v>
      </c>
      <c r="AZ254" s="37">
        <v>0</v>
      </c>
      <c r="BA254" s="45">
        <v>0</v>
      </c>
    </row>
    <row r="255" spans="1:53" ht="15" x14ac:dyDescent="0.25">
      <c r="A255" s="43" t="s">
        <v>598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>
        <v>0</v>
      </c>
      <c r="AY255" s="37">
        <v>0</v>
      </c>
      <c r="AZ255" s="37">
        <v>0</v>
      </c>
      <c r="BA255" s="45">
        <v>0</v>
      </c>
    </row>
    <row r="256" spans="1:53" ht="15" x14ac:dyDescent="0.25">
      <c r="A256" s="43" t="s">
        <v>599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>
        <v>0</v>
      </c>
      <c r="AY256" s="37">
        <v>0</v>
      </c>
      <c r="AZ256" s="37">
        <v>0</v>
      </c>
      <c r="BA256" s="45">
        <v>0</v>
      </c>
    </row>
    <row r="257" spans="1:53" ht="15" x14ac:dyDescent="0.25">
      <c r="A257" s="43" t="s">
        <v>600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>
        <v>0</v>
      </c>
      <c r="W257" s="37"/>
      <c r="X257" s="37">
        <v>0</v>
      </c>
      <c r="Y257" s="37"/>
      <c r="Z257" s="37"/>
      <c r="AA257" s="37"/>
      <c r="AB257" s="37"/>
      <c r="AC257" s="37"/>
      <c r="AD257" s="37">
        <v>0</v>
      </c>
      <c r="AE257" s="37"/>
      <c r="AF257" s="37">
        <v>0</v>
      </c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>
        <v>0</v>
      </c>
      <c r="AY257" s="37">
        <v>0</v>
      </c>
      <c r="AZ257" s="37">
        <v>0</v>
      </c>
      <c r="BA257" s="45">
        <v>0</v>
      </c>
    </row>
    <row r="258" spans="1:53" ht="15" x14ac:dyDescent="0.25">
      <c r="A258" s="43" t="s">
        <v>601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>
        <v>0</v>
      </c>
      <c r="AY258" s="37">
        <v>0</v>
      </c>
      <c r="AZ258" s="37">
        <v>0</v>
      </c>
      <c r="BA258" s="45">
        <v>0</v>
      </c>
    </row>
    <row r="259" spans="1:53" ht="15" x14ac:dyDescent="0.25">
      <c r="A259" s="43" t="s">
        <v>602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>
        <v>0</v>
      </c>
      <c r="O259" s="37"/>
      <c r="P259" s="37">
        <v>0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>
        <v>0</v>
      </c>
      <c r="AY259" s="37">
        <v>0</v>
      </c>
      <c r="AZ259" s="37">
        <v>0</v>
      </c>
      <c r="BA259" s="45">
        <v>0</v>
      </c>
    </row>
    <row r="260" spans="1:53" ht="15" x14ac:dyDescent="0.25">
      <c r="A260" s="43" t="s">
        <v>603</v>
      </c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>
        <v>0</v>
      </c>
      <c r="AY260" s="37">
        <v>0</v>
      </c>
      <c r="AZ260" s="37">
        <v>0</v>
      </c>
      <c r="BA260" s="45">
        <v>0</v>
      </c>
    </row>
    <row r="261" spans="1:53" ht="15" x14ac:dyDescent="0.25">
      <c r="A261" s="43" t="s">
        <v>604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>
        <v>0</v>
      </c>
      <c r="AY261" s="37">
        <v>0</v>
      </c>
      <c r="AZ261" s="37">
        <v>0</v>
      </c>
      <c r="BA261" s="45">
        <v>0</v>
      </c>
    </row>
    <row r="262" spans="1:53" ht="15" x14ac:dyDescent="0.25">
      <c r="A262" s="43" t="s">
        <v>605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>
        <v>0</v>
      </c>
      <c r="AY262" s="37">
        <v>0</v>
      </c>
      <c r="AZ262" s="37">
        <v>0</v>
      </c>
      <c r="BA262" s="45">
        <v>0</v>
      </c>
    </row>
    <row r="263" spans="1:53" ht="15" x14ac:dyDescent="0.25">
      <c r="A263" s="43" t="s">
        <v>606</v>
      </c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>
        <v>0</v>
      </c>
      <c r="AY263" s="37">
        <v>0</v>
      </c>
      <c r="AZ263" s="37">
        <v>0</v>
      </c>
      <c r="BA263" s="45">
        <v>0</v>
      </c>
    </row>
    <row r="264" spans="1:53" ht="15" x14ac:dyDescent="0.25">
      <c r="A264" s="43" t="s">
        <v>607</v>
      </c>
      <c r="B264" s="37">
        <v>0</v>
      </c>
      <c r="C264" s="37">
        <v>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7">
        <v>0</v>
      </c>
      <c r="AY264" s="37">
        <v>0</v>
      </c>
      <c r="AZ264" s="37">
        <v>0</v>
      </c>
      <c r="BA264" s="45">
        <v>0</v>
      </c>
    </row>
    <row r="265" spans="1:53" ht="15" x14ac:dyDescent="0.25">
      <c r="A265" s="43" t="s">
        <v>608</v>
      </c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>
        <v>0</v>
      </c>
      <c r="AY265" s="37">
        <v>0</v>
      </c>
      <c r="AZ265" s="37">
        <v>0</v>
      </c>
      <c r="BA265" s="45">
        <v>0</v>
      </c>
    </row>
    <row r="266" spans="1:53" ht="15" x14ac:dyDescent="0.25">
      <c r="A266" s="43" t="s">
        <v>609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>
        <v>0</v>
      </c>
      <c r="AY266" s="37">
        <v>0</v>
      </c>
      <c r="AZ266" s="37">
        <v>0</v>
      </c>
      <c r="BA266" s="45">
        <v>0</v>
      </c>
    </row>
    <row r="267" spans="1:53" ht="15" x14ac:dyDescent="0.25">
      <c r="A267" s="43" t="s">
        <v>610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>
        <v>0</v>
      </c>
      <c r="AY267" s="37">
        <v>0</v>
      </c>
      <c r="AZ267" s="37">
        <v>0</v>
      </c>
      <c r="BA267" s="45">
        <v>0</v>
      </c>
    </row>
    <row r="268" spans="1:53" ht="15" x14ac:dyDescent="0.25">
      <c r="A268" s="43" t="s">
        <v>611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>
        <v>0</v>
      </c>
      <c r="AY268" s="37">
        <v>0</v>
      </c>
      <c r="AZ268" s="37">
        <v>0</v>
      </c>
      <c r="BA268" s="45">
        <v>0</v>
      </c>
    </row>
    <row r="269" spans="1:53" ht="15" x14ac:dyDescent="0.25">
      <c r="A269" s="43" t="s">
        <v>612</v>
      </c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>
        <v>0</v>
      </c>
      <c r="AY269" s="37">
        <v>0</v>
      </c>
      <c r="AZ269" s="37">
        <v>0</v>
      </c>
      <c r="BA269" s="45">
        <v>0</v>
      </c>
    </row>
    <row r="270" spans="1:53" ht="15" x14ac:dyDescent="0.25">
      <c r="A270" s="43" t="s">
        <v>613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>
        <v>0</v>
      </c>
      <c r="AY270" s="37">
        <v>0</v>
      </c>
      <c r="AZ270" s="37">
        <v>0</v>
      </c>
      <c r="BA270" s="45">
        <v>0</v>
      </c>
    </row>
    <row r="271" spans="1:53" ht="15" x14ac:dyDescent="0.25">
      <c r="A271" s="43" t="s">
        <v>614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>
        <v>0</v>
      </c>
      <c r="AY271" s="37">
        <v>0</v>
      </c>
      <c r="AZ271" s="37">
        <v>0</v>
      </c>
      <c r="BA271" s="45">
        <v>0</v>
      </c>
    </row>
    <row r="272" spans="1:53" ht="15" x14ac:dyDescent="0.25">
      <c r="A272" s="43" t="s">
        <v>615</v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>
        <v>0</v>
      </c>
      <c r="AY272" s="37">
        <v>0</v>
      </c>
      <c r="AZ272" s="37">
        <v>0</v>
      </c>
      <c r="BA272" s="45">
        <v>0</v>
      </c>
    </row>
    <row r="273" spans="1:53" ht="15" x14ac:dyDescent="0.25">
      <c r="A273" s="43" t="s">
        <v>616</v>
      </c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>
        <v>0</v>
      </c>
      <c r="AY273" s="37">
        <v>0</v>
      </c>
      <c r="AZ273" s="37">
        <v>0</v>
      </c>
      <c r="BA273" s="45">
        <v>0</v>
      </c>
    </row>
    <row r="274" spans="1:53" ht="15" x14ac:dyDescent="0.25">
      <c r="A274" s="43" t="s">
        <v>255</v>
      </c>
      <c r="B274" s="37">
        <v>195276.44</v>
      </c>
      <c r="C274" s="37">
        <v>64873.09</v>
      </c>
      <c r="D274" s="37">
        <v>130403.35</v>
      </c>
      <c r="E274" s="37">
        <v>3.0101</v>
      </c>
      <c r="F274" s="37">
        <v>356197.79</v>
      </c>
      <c r="G274" s="37">
        <v>64873.09</v>
      </c>
      <c r="H274" s="37">
        <v>291324.7</v>
      </c>
      <c r="I274" s="37">
        <v>5.4907000000000004</v>
      </c>
      <c r="J274" s="37">
        <v>55205.7</v>
      </c>
      <c r="K274" s="37">
        <v>64873.09</v>
      </c>
      <c r="L274" s="37">
        <v>-9667.39</v>
      </c>
      <c r="M274" s="37">
        <v>0.85099999999999998</v>
      </c>
      <c r="N274" s="37">
        <v>56912.49</v>
      </c>
      <c r="O274" s="37">
        <v>64873.09</v>
      </c>
      <c r="P274" s="37">
        <v>-7960.6</v>
      </c>
      <c r="Q274" s="37">
        <v>0.87729999999999997</v>
      </c>
      <c r="R274" s="37">
        <v>430704.39</v>
      </c>
      <c r="S274" s="37">
        <v>64873.09</v>
      </c>
      <c r="T274" s="37">
        <v>365831.3</v>
      </c>
      <c r="U274" s="37">
        <v>6.6391999999999998</v>
      </c>
      <c r="V274" s="37">
        <v>429406.88</v>
      </c>
      <c r="W274" s="37">
        <v>64873.09</v>
      </c>
      <c r="X274" s="37">
        <v>364533.79</v>
      </c>
      <c r="Y274" s="37">
        <v>6.6192000000000002</v>
      </c>
      <c r="Z274" s="37">
        <v>846113.14</v>
      </c>
      <c r="AA274" s="37">
        <v>64873.09</v>
      </c>
      <c r="AB274" s="37">
        <v>781240.05</v>
      </c>
      <c r="AC274" s="37">
        <v>13.0426</v>
      </c>
      <c r="AD274" s="37">
        <v>139899.71</v>
      </c>
      <c r="AE274" s="37">
        <v>64873.09</v>
      </c>
      <c r="AF274" s="37">
        <v>75026.62</v>
      </c>
      <c r="AG274" s="37">
        <v>2.1564999999999999</v>
      </c>
      <c r="AH274" s="37">
        <v>276081.12</v>
      </c>
      <c r="AI274" s="37">
        <v>64873.09</v>
      </c>
      <c r="AJ274" s="37">
        <v>211208.03</v>
      </c>
      <c r="AK274" s="37">
        <v>4.2557</v>
      </c>
      <c r="AL274" s="37">
        <v>110029.8</v>
      </c>
      <c r="AM274" s="37">
        <v>64873.09</v>
      </c>
      <c r="AN274" s="37">
        <v>45156.71</v>
      </c>
      <c r="AO274" s="37">
        <v>1.6960999999999999</v>
      </c>
      <c r="AP274" s="37">
        <v>15712.44</v>
      </c>
      <c r="AQ274" s="37">
        <v>64873.09</v>
      </c>
      <c r="AR274" s="37">
        <v>-49160.65</v>
      </c>
      <c r="AS274" s="37">
        <v>0.2422</v>
      </c>
      <c r="AT274" s="37">
        <v>0</v>
      </c>
      <c r="AU274" s="37">
        <v>64873.01</v>
      </c>
      <c r="AV274" s="37">
        <v>-64873.01</v>
      </c>
      <c r="AW274" s="37">
        <v>0</v>
      </c>
      <c r="AX274" s="37">
        <v>2911539.9</v>
      </c>
      <c r="AY274" s="37">
        <v>778477</v>
      </c>
      <c r="AZ274" s="37">
        <v>2133062.9</v>
      </c>
      <c r="BA274" s="45">
        <v>3.74</v>
      </c>
    </row>
    <row r="275" spans="1:53" ht="15" x14ac:dyDescent="0.25">
      <c r="A275" s="43" t="s">
        <v>256</v>
      </c>
      <c r="B275" s="37">
        <v>-35422.39</v>
      </c>
      <c r="C275" s="37">
        <v>0</v>
      </c>
      <c r="D275" s="37">
        <v>-35422.39</v>
      </c>
      <c r="E275" s="37">
        <v>0</v>
      </c>
      <c r="F275" s="37">
        <v>-333975.46000000002</v>
      </c>
      <c r="G275" s="37">
        <v>0</v>
      </c>
      <c r="H275" s="37">
        <v>-333975.46000000002</v>
      </c>
      <c r="I275" s="37">
        <v>0</v>
      </c>
      <c r="J275" s="37">
        <v>-28056.46</v>
      </c>
      <c r="K275" s="37">
        <v>0</v>
      </c>
      <c r="L275" s="37">
        <v>-28056.46</v>
      </c>
      <c r="M275" s="37">
        <v>0</v>
      </c>
      <c r="N275" s="37">
        <v>61997.42</v>
      </c>
      <c r="O275" s="37">
        <v>0</v>
      </c>
      <c r="P275" s="37">
        <v>61997.42</v>
      </c>
      <c r="Q275" s="37">
        <v>0</v>
      </c>
      <c r="R275" s="37">
        <v>351575.29</v>
      </c>
      <c r="S275" s="37">
        <v>0</v>
      </c>
      <c r="T275" s="37">
        <v>351575.29</v>
      </c>
      <c r="U275" s="37">
        <v>0</v>
      </c>
      <c r="V275" s="37">
        <v>16878.22</v>
      </c>
      <c r="W275" s="37">
        <v>0</v>
      </c>
      <c r="X275" s="37">
        <v>16878.22</v>
      </c>
      <c r="Y275" s="37">
        <v>0</v>
      </c>
      <c r="Z275" s="37">
        <v>7740.49</v>
      </c>
      <c r="AA275" s="37">
        <v>0</v>
      </c>
      <c r="AB275" s="37">
        <v>7740.49</v>
      </c>
      <c r="AC275" s="37">
        <v>0</v>
      </c>
      <c r="AD275" s="37">
        <v>189100</v>
      </c>
      <c r="AE275" s="37">
        <v>0</v>
      </c>
      <c r="AF275" s="37">
        <v>189100</v>
      </c>
      <c r="AG275" s="37">
        <v>0</v>
      </c>
      <c r="AH275" s="37">
        <v>-200495.07</v>
      </c>
      <c r="AI275" s="37">
        <v>0</v>
      </c>
      <c r="AJ275" s="37">
        <v>-200495.07</v>
      </c>
      <c r="AK275" s="37">
        <v>0</v>
      </c>
      <c r="AL275" s="37">
        <v>-40853.68</v>
      </c>
      <c r="AM275" s="37">
        <v>0</v>
      </c>
      <c r="AN275" s="37">
        <v>-40853.68</v>
      </c>
      <c r="AO275" s="37">
        <v>0</v>
      </c>
      <c r="AP275" s="37">
        <v>-6601.35</v>
      </c>
      <c r="AQ275" s="37">
        <v>0</v>
      </c>
      <c r="AR275" s="37">
        <v>-6601.35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-18112.990000000002</v>
      </c>
      <c r="AY275" s="37">
        <v>0</v>
      </c>
      <c r="AZ275" s="37">
        <v>-18112.990000000002</v>
      </c>
      <c r="BA275" s="45">
        <v>0</v>
      </c>
    </row>
    <row r="276" spans="1:53" ht="15" x14ac:dyDescent="0.25">
      <c r="A276" s="43" t="s">
        <v>257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45"/>
    </row>
    <row r="277" spans="1:53" ht="15" x14ac:dyDescent="0.25">
      <c r="A277" s="43" t="s">
        <v>617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>
        <v>0</v>
      </c>
      <c r="AY277" s="37">
        <v>0</v>
      </c>
      <c r="AZ277" s="37">
        <v>0</v>
      </c>
      <c r="BA277" s="45">
        <v>0</v>
      </c>
    </row>
    <row r="278" spans="1:53" ht="15" x14ac:dyDescent="0.25">
      <c r="A278" s="43" t="s">
        <v>618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>
        <v>0</v>
      </c>
      <c r="AY278" s="37">
        <v>0</v>
      </c>
      <c r="AZ278" s="37">
        <v>0</v>
      </c>
      <c r="BA278" s="45">
        <v>0</v>
      </c>
    </row>
    <row r="279" spans="1:53" ht="15" x14ac:dyDescent="0.25">
      <c r="A279" s="43" t="s">
        <v>401</v>
      </c>
      <c r="B279" s="37">
        <v>16.5</v>
      </c>
      <c r="C279" s="37"/>
      <c r="D279" s="37">
        <v>16.5</v>
      </c>
      <c r="E279" s="37"/>
      <c r="F279" s="37">
        <v>1.45</v>
      </c>
      <c r="G279" s="37"/>
      <c r="H279" s="37">
        <v>1.45</v>
      </c>
      <c r="I279" s="37"/>
      <c r="J279" s="37">
        <v>1.5</v>
      </c>
      <c r="K279" s="37"/>
      <c r="L279" s="37">
        <v>1.5</v>
      </c>
      <c r="M279" s="37"/>
      <c r="N279" s="37">
        <v>1.51</v>
      </c>
      <c r="O279" s="37"/>
      <c r="P279" s="37">
        <v>1.51</v>
      </c>
      <c r="Q279" s="37"/>
      <c r="R279" s="37">
        <v>101.62</v>
      </c>
      <c r="S279" s="37"/>
      <c r="T279" s="37">
        <v>101.62</v>
      </c>
      <c r="U279" s="37"/>
      <c r="V279" s="37">
        <v>79.989999999999995</v>
      </c>
      <c r="W279" s="37"/>
      <c r="X279" s="37">
        <v>79.989999999999995</v>
      </c>
      <c r="Y279" s="37"/>
      <c r="Z279" s="37">
        <v>638.55999999999995</v>
      </c>
      <c r="AA279" s="37"/>
      <c r="AB279" s="37">
        <v>638.55999999999995</v>
      </c>
      <c r="AC279" s="37"/>
      <c r="AD279" s="37">
        <v>63.24</v>
      </c>
      <c r="AE279" s="37"/>
      <c r="AF279" s="37">
        <v>63.24</v>
      </c>
      <c r="AG279" s="37"/>
      <c r="AH279" s="37">
        <v>87.15</v>
      </c>
      <c r="AI279" s="37"/>
      <c r="AJ279" s="37">
        <v>87.15</v>
      </c>
      <c r="AK279" s="37"/>
      <c r="AL279" s="37">
        <v>58.94</v>
      </c>
      <c r="AM279" s="37"/>
      <c r="AN279" s="37">
        <v>58.94</v>
      </c>
      <c r="AO279" s="37"/>
      <c r="AP279" s="37"/>
      <c r="AQ279" s="37"/>
      <c r="AR279" s="37"/>
      <c r="AS279" s="37"/>
      <c r="AT279" s="37"/>
      <c r="AU279" s="37"/>
      <c r="AV279" s="37"/>
      <c r="AW279" s="37"/>
      <c r="AX279" s="37">
        <v>1050.46</v>
      </c>
      <c r="AY279" s="37">
        <v>0</v>
      </c>
      <c r="AZ279" s="37">
        <v>1050.46</v>
      </c>
      <c r="BA279" s="45">
        <v>0</v>
      </c>
    </row>
    <row r="280" spans="1:53" ht="15" x14ac:dyDescent="0.25">
      <c r="A280" s="43" t="s">
        <v>619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>
        <v>0</v>
      </c>
      <c r="AY280" s="37">
        <v>0</v>
      </c>
      <c r="AZ280" s="37">
        <v>0</v>
      </c>
      <c r="BA280" s="45">
        <v>0</v>
      </c>
    </row>
    <row r="281" spans="1:53" ht="15" x14ac:dyDescent="0.25">
      <c r="A281" s="43" t="s">
        <v>620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>
        <v>0</v>
      </c>
      <c r="AY281" s="37">
        <v>0</v>
      </c>
      <c r="AZ281" s="37">
        <v>0</v>
      </c>
      <c r="BA281" s="45">
        <v>0</v>
      </c>
    </row>
    <row r="282" spans="1:53" ht="15" x14ac:dyDescent="0.25">
      <c r="A282" s="43" t="s">
        <v>621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>
        <v>0</v>
      </c>
      <c r="AY282" s="37">
        <v>0</v>
      </c>
      <c r="AZ282" s="37">
        <v>0</v>
      </c>
      <c r="BA282" s="45">
        <v>0</v>
      </c>
    </row>
    <row r="283" spans="1:53" ht="15" x14ac:dyDescent="0.25">
      <c r="A283" s="43" t="s">
        <v>622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>
        <v>0</v>
      </c>
      <c r="AY283" s="37">
        <v>0</v>
      </c>
      <c r="AZ283" s="37">
        <v>0</v>
      </c>
      <c r="BA283" s="45">
        <v>0</v>
      </c>
    </row>
    <row r="284" spans="1:53" ht="15" x14ac:dyDescent="0.25">
      <c r="A284" s="43" t="s">
        <v>623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>
        <v>0</v>
      </c>
      <c r="AY284" s="37">
        <v>0</v>
      </c>
      <c r="AZ284" s="37">
        <v>0</v>
      </c>
      <c r="BA284" s="45">
        <v>0</v>
      </c>
    </row>
    <row r="285" spans="1:53" ht="15" x14ac:dyDescent="0.25">
      <c r="A285" s="43" t="s">
        <v>624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>
        <v>0</v>
      </c>
      <c r="AY285" s="37">
        <v>0</v>
      </c>
      <c r="AZ285" s="37">
        <v>0</v>
      </c>
      <c r="BA285" s="45">
        <v>0</v>
      </c>
    </row>
    <row r="286" spans="1:53" ht="15" x14ac:dyDescent="0.25">
      <c r="A286" s="43" t="s">
        <v>625</v>
      </c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>
        <v>0</v>
      </c>
      <c r="AY286" s="37">
        <v>0</v>
      </c>
      <c r="AZ286" s="37">
        <v>0</v>
      </c>
      <c r="BA286" s="45">
        <v>0</v>
      </c>
    </row>
    <row r="287" spans="1:53" ht="15" x14ac:dyDescent="0.25">
      <c r="A287" s="43" t="s">
        <v>626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>
        <v>0</v>
      </c>
      <c r="AY287" s="37">
        <v>0</v>
      </c>
      <c r="AZ287" s="37">
        <v>0</v>
      </c>
      <c r="BA287" s="45">
        <v>0</v>
      </c>
    </row>
    <row r="288" spans="1:53" ht="15" x14ac:dyDescent="0.25">
      <c r="A288" s="43" t="s">
        <v>402</v>
      </c>
      <c r="B288" s="37">
        <v>92.91</v>
      </c>
      <c r="C288" s="37"/>
      <c r="D288" s="37">
        <v>92.91</v>
      </c>
      <c r="E288" s="37"/>
      <c r="F288" s="37">
        <v>92.78</v>
      </c>
      <c r="G288" s="37"/>
      <c r="H288" s="37">
        <v>92.78</v>
      </c>
      <c r="I288" s="37"/>
      <c r="J288" s="37">
        <v>104.94</v>
      </c>
      <c r="K288" s="37"/>
      <c r="L288" s="37">
        <v>104.94</v>
      </c>
      <c r="M288" s="37"/>
      <c r="N288" s="37">
        <v>131.97</v>
      </c>
      <c r="O288" s="37"/>
      <c r="P288" s="37">
        <v>131.97</v>
      </c>
      <c r="Q288" s="37"/>
      <c r="R288" s="37">
        <v>278.64999999999998</v>
      </c>
      <c r="S288" s="37"/>
      <c r="T288" s="37">
        <v>278.64999999999998</v>
      </c>
      <c r="U288" s="37"/>
      <c r="V288" s="37">
        <v>422.17</v>
      </c>
      <c r="W288" s="37"/>
      <c r="X288" s="37">
        <v>422.17</v>
      </c>
      <c r="Y288" s="37"/>
      <c r="Z288" s="37">
        <v>449.98</v>
      </c>
      <c r="AA288" s="37"/>
      <c r="AB288" s="37">
        <v>449.98</v>
      </c>
      <c r="AC288" s="37"/>
      <c r="AD288" s="37">
        <v>507.14</v>
      </c>
      <c r="AE288" s="37"/>
      <c r="AF288" s="37">
        <v>507.14</v>
      </c>
      <c r="AG288" s="37"/>
      <c r="AH288" s="37">
        <v>504.6</v>
      </c>
      <c r="AI288" s="37"/>
      <c r="AJ288" s="37">
        <v>504.6</v>
      </c>
      <c r="AK288" s="37"/>
      <c r="AL288" s="37">
        <v>538.54999999999995</v>
      </c>
      <c r="AM288" s="37"/>
      <c r="AN288" s="37">
        <v>538.54999999999995</v>
      </c>
      <c r="AO288" s="37"/>
      <c r="AP288" s="37"/>
      <c r="AQ288" s="37"/>
      <c r="AR288" s="37"/>
      <c r="AS288" s="37"/>
      <c r="AT288" s="37"/>
      <c r="AU288" s="37"/>
      <c r="AV288" s="37"/>
      <c r="AW288" s="37"/>
      <c r="AX288" s="37">
        <v>3123.69</v>
      </c>
      <c r="AY288" s="37">
        <v>0</v>
      </c>
      <c r="AZ288" s="37">
        <v>3123.69</v>
      </c>
      <c r="BA288" s="45">
        <v>0</v>
      </c>
    </row>
    <row r="289" spans="1:53" ht="15" x14ac:dyDescent="0.25">
      <c r="A289" s="43" t="s">
        <v>627</v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>
        <v>0</v>
      </c>
      <c r="AY289" s="37">
        <v>0</v>
      </c>
      <c r="AZ289" s="37">
        <v>0</v>
      </c>
      <c r="BA289" s="45">
        <v>0</v>
      </c>
    </row>
    <row r="290" spans="1:53" ht="15" x14ac:dyDescent="0.25">
      <c r="A290" s="43" t="s">
        <v>403</v>
      </c>
      <c r="B290" s="37">
        <v>1626.02</v>
      </c>
      <c r="C290" s="37"/>
      <c r="D290" s="37">
        <v>1626.02</v>
      </c>
      <c r="E290" s="37"/>
      <c r="F290" s="37">
        <v>588.63</v>
      </c>
      <c r="G290" s="37"/>
      <c r="H290" s="37">
        <v>588.63</v>
      </c>
      <c r="I290" s="37"/>
      <c r="J290" s="37">
        <v>345.49</v>
      </c>
      <c r="K290" s="37"/>
      <c r="L290" s="37">
        <v>345.49</v>
      </c>
      <c r="M290" s="37"/>
      <c r="N290" s="37">
        <v>348.84</v>
      </c>
      <c r="O290" s="37"/>
      <c r="P290" s="37">
        <v>348.84</v>
      </c>
      <c r="Q290" s="37"/>
      <c r="R290" s="37">
        <v>326.27</v>
      </c>
      <c r="S290" s="37"/>
      <c r="T290" s="37">
        <v>326.27</v>
      </c>
      <c r="U290" s="37"/>
      <c r="V290" s="37">
        <v>323.42</v>
      </c>
      <c r="W290" s="37"/>
      <c r="X290" s="37">
        <v>323.42</v>
      </c>
      <c r="Y290" s="37"/>
      <c r="Z290" s="37">
        <v>307.58999999999997</v>
      </c>
      <c r="AA290" s="37"/>
      <c r="AB290" s="37">
        <v>307.58999999999997</v>
      </c>
      <c r="AC290" s="37"/>
      <c r="AD290" s="37">
        <v>319.16000000000003</v>
      </c>
      <c r="AE290" s="37"/>
      <c r="AF290" s="37">
        <v>319.16000000000003</v>
      </c>
      <c r="AG290" s="37"/>
      <c r="AH290" s="37">
        <v>309.93</v>
      </c>
      <c r="AI290" s="37"/>
      <c r="AJ290" s="37">
        <v>309.93</v>
      </c>
      <c r="AK290" s="37"/>
      <c r="AL290" s="37">
        <v>321.54000000000002</v>
      </c>
      <c r="AM290" s="37"/>
      <c r="AN290" s="37">
        <v>321.54000000000002</v>
      </c>
      <c r="AO290" s="37"/>
      <c r="AP290" s="37"/>
      <c r="AQ290" s="37"/>
      <c r="AR290" s="37"/>
      <c r="AS290" s="37"/>
      <c r="AT290" s="37"/>
      <c r="AU290" s="37"/>
      <c r="AV290" s="37"/>
      <c r="AW290" s="37"/>
      <c r="AX290" s="37">
        <v>4816.8900000000003</v>
      </c>
      <c r="AY290" s="37">
        <v>0</v>
      </c>
      <c r="AZ290" s="37">
        <v>4816.8900000000003</v>
      </c>
      <c r="BA290" s="45">
        <v>0</v>
      </c>
    </row>
    <row r="291" spans="1:53" ht="15" x14ac:dyDescent="0.25">
      <c r="A291" s="43" t="s">
        <v>628</v>
      </c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>
        <v>0</v>
      </c>
      <c r="AY291" s="37">
        <v>0</v>
      </c>
      <c r="AZ291" s="37">
        <v>0</v>
      </c>
      <c r="BA291" s="45">
        <v>0</v>
      </c>
    </row>
    <row r="292" spans="1:53" ht="15" x14ac:dyDescent="0.25">
      <c r="A292" s="43" t="s">
        <v>629</v>
      </c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>
        <v>0</v>
      </c>
      <c r="AY292" s="37">
        <v>0</v>
      </c>
      <c r="AZ292" s="37">
        <v>0</v>
      </c>
      <c r="BA292" s="45">
        <v>0</v>
      </c>
    </row>
    <row r="293" spans="1:53" ht="15" x14ac:dyDescent="0.25">
      <c r="A293" s="43" t="s">
        <v>630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>
        <v>0</v>
      </c>
      <c r="AY293" s="37">
        <v>0</v>
      </c>
      <c r="AZ293" s="37">
        <v>0</v>
      </c>
      <c r="BA293" s="45">
        <v>0</v>
      </c>
    </row>
    <row r="294" spans="1:53" ht="15" x14ac:dyDescent="0.25">
      <c r="A294" s="43" t="s">
        <v>631</v>
      </c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>
        <v>0</v>
      </c>
      <c r="AY294" s="37">
        <v>0</v>
      </c>
      <c r="AZ294" s="37">
        <v>0</v>
      </c>
      <c r="BA294" s="45">
        <v>0</v>
      </c>
    </row>
    <row r="295" spans="1:53" ht="15" x14ac:dyDescent="0.25">
      <c r="A295" s="43" t="s">
        <v>685</v>
      </c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>
        <v>52406.55</v>
      </c>
      <c r="W295" s="37"/>
      <c r="X295" s="37">
        <v>52406.55</v>
      </c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>
        <v>52406.55</v>
      </c>
      <c r="AY295" s="37">
        <v>0</v>
      </c>
      <c r="AZ295" s="37">
        <v>52406.55</v>
      </c>
      <c r="BA295" s="45">
        <v>0</v>
      </c>
    </row>
    <row r="296" spans="1:53" ht="15" x14ac:dyDescent="0.25">
      <c r="A296" s="43" t="s">
        <v>632</v>
      </c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>
        <v>0</v>
      </c>
      <c r="AY296" s="37">
        <v>0</v>
      </c>
      <c r="AZ296" s="37">
        <v>0</v>
      </c>
      <c r="BA296" s="45">
        <v>0</v>
      </c>
    </row>
    <row r="297" spans="1:53" ht="15" x14ac:dyDescent="0.25">
      <c r="A297" s="43" t="s">
        <v>277</v>
      </c>
      <c r="B297" s="37">
        <v>1735.43</v>
      </c>
      <c r="C297" s="37">
        <v>0</v>
      </c>
      <c r="D297" s="37">
        <v>1735.43</v>
      </c>
      <c r="E297" s="37">
        <v>0</v>
      </c>
      <c r="F297" s="37">
        <v>682.86</v>
      </c>
      <c r="G297" s="37">
        <v>0</v>
      </c>
      <c r="H297" s="37">
        <v>682.86</v>
      </c>
      <c r="I297" s="37">
        <v>0</v>
      </c>
      <c r="J297" s="37">
        <v>451.93</v>
      </c>
      <c r="K297" s="37">
        <v>0</v>
      </c>
      <c r="L297" s="37">
        <v>451.93</v>
      </c>
      <c r="M297" s="37">
        <v>0</v>
      </c>
      <c r="N297" s="37">
        <v>482.32</v>
      </c>
      <c r="O297" s="37">
        <v>0</v>
      </c>
      <c r="P297" s="37">
        <v>482.32</v>
      </c>
      <c r="Q297" s="37">
        <v>0</v>
      </c>
      <c r="R297" s="37">
        <v>706.54</v>
      </c>
      <c r="S297" s="37">
        <v>0</v>
      </c>
      <c r="T297" s="37">
        <v>706.54</v>
      </c>
      <c r="U297" s="37">
        <v>0</v>
      </c>
      <c r="V297" s="37">
        <v>53232.13</v>
      </c>
      <c r="W297" s="37">
        <v>0</v>
      </c>
      <c r="X297" s="37">
        <v>53232.13</v>
      </c>
      <c r="Y297" s="37">
        <v>0</v>
      </c>
      <c r="Z297" s="37">
        <v>1396.13</v>
      </c>
      <c r="AA297" s="37">
        <v>0</v>
      </c>
      <c r="AB297" s="37">
        <v>1396.13</v>
      </c>
      <c r="AC297" s="37">
        <v>0</v>
      </c>
      <c r="AD297" s="37">
        <v>889.54</v>
      </c>
      <c r="AE297" s="37">
        <v>0</v>
      </c>
      <c r="AF297" s="37">
        <v>889.54</v>
      </c>
      <c r="AG297" s="37">
        <v>0</v>
      </c>
      <c r="AH297" s="37">
        <v>901.68</v>
      </c>
      <c r="AI297" s="37">
        <v>0</v>
      </c>
      <c r="AJ297" s="37">
        <v>901.68</v>
      </c>
      <c r="AK297" s="37">
        <v>0</v>
      </c>
      <c r="AL297" s="37">
        <v>919.03</v>
      </c>
      <c r="AM297" s="37">
        <v>0</v>
      </c>
      <c r="AN297" s="37">
        <v>919.03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0</v>
      </c>
      <c r="AX297" s="37">
        <v>61397.59</v>
      </c>
      <c r="AY297" s="37">
        <v>0</v>
      </c>
      <c r="AZ297" s="37">
        <v>61397.59</v>
      </c>
      <c r="BA297" s="45">
        <v>0</v>
      </c>
    </row>
    <row r="298" spans="1:53" ht="15" x14ac:dyDescent="0.25">
      <c r="A298" s="43" t="s">
        <v>278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45"/>
    </row>
    <row r="299" spans="1:53" ht="15" x14ac:dyDescent="0.25">
      <c r="A299" s="43" t="s">
        <v>633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>
        <v>0</v>
      </c>
      <c r="AY299" s="37">
        <v>0</v>
      </c>
      <c r="AZ299" s="37">
        <v>0</v>
      </c>
      <c r="BA299" s="45">
        <v>0</v>
      </c>
    </row>
    <row r="300" spans="1:53" ht="15" x14ac:dyDescent="0.25">
      <c r="A300" s="43" t="s">
        <v>634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>
        <v>0</v>
      </c>
      <c r="AY300" s="37">
        <v>0</v>
      </c>
      <c r="AZ300" s="37">
        <v>0</v>
      </c>
      <c r="BA300" s="45">
        <v>0</v>
      </c>
    </row>
    <row r="301" spans="1:53" ht="15" x14ac:dyDescent="0.25">
      <c r="A301" s="43" t="s">
        <v>635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>
        <v>0</v>
      </c>
      <c r="AY301" s="37">
        <v>0</v>
      </c>
      <c r="AZ301" s="37">
        <v>0</v>
      </c>
      <c r="BA301" s="45">
        <v>0</v>
      </c>
    </row>
    <row r="302" spans="1:53" ht="15" x14ac:dyDescent="0.25">
      <c r="A302" s="43" t="s">
        <v>636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>
        <v>0</v>
      </c>
      <c r="AY302" s="37">
        <v>0</v>
      </c>
      <c r="AZ302" s="37">
        <v>0</v>
      </c>
      <c r="BA302" s="45">
        <v>0</v>
      </c>
    </row>
    <row r="303" spans="1:53" ht="15" x14ac:dyDescent="0.25">
      <c r="A303" s="43" t="s">
        <v>637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>
        <v>25387.5</v>
      </c>
      <c r="O303" s="37"/>
      <c r="P303" s="37">
        <v>25387.5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>
        <v>25387.5</v>
      </c>
      <c r="AY303" s="37">
        <v>0</v>
      </c>
      <c r="AZ303" s="37">
        <v>25387.5</v>
      </c>
      <c r="BA303" s="45">
        <v>0</v>
      </c>
    </row>
    <row r="304" spans="1:53" ht="15" x14ac:dyDescent="0.25">
      <c r="A304" s="43" t="s">
        <v>404</v>
      </c>
      <c r="B304" s="37">
        <v>0</v>
      </c>
      <c r="C304" s="37"/>
      <c r="D304" s="37">
        <v>0</v>
      </c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>
        <v>0</v>
      </c>
      <c r="AY304" s="37">
        <v>0</v>
      </c>
      <c r="AZ304" s="37">
        <v>0</v>
      </c>
      <c r="BA304" s="45">
        <v>0</v>
      </c>
    </row>
    <row r="305" spans="1:53" ht="15" x14ac:dyDescent="0.25">
      <c r="A305" s="43" t="s">
        <v>638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>
        <v>0</v>
      </c>
      <c r="AY305" s="37">
        <v>0</v>
      </c>
      <c r="AZ305" s="37">
        <v>0</v>
      </c>
      <c r="BA305" s="45">
        <v>0</v>
      </c>
    </row>
    <row r="306" spans="1:53" ht="15" x14ac:dyDescent="0.25">
      <c r="A306" s="43" t="s">
        <v>639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>
        <v>0</v>
      </c>
      <c r="AY306" s="37">
        <v>0</v>
      </c>
      <c r="AZ306" s="37">
        <v>0</v>
      </c>
      <c r="BA306" s="45">
        <v>0</v>
      </c>
    </row>
    <row r="307" spans="1:53" ht="15" x14ac:dyDescent="0.25">
      <c r="A307" s="43" t="s">
        <v>640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>
        <v>0</v>
      </c>
      <c r="AY307" s="37">
        <v>0</v>
      </c>
      <c r="AZ307" s="37">
        <v>0</v>
      </c>
      <c r="BA307" s="45">
        <v>0</v>
      </c>
    </row>
    <row r="308" spans="1:53" ht="15" x14ac:dyDescent="0.25">
      <c r="A308" s="43" t="s">
        <v>641</v>
      </c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>
        <v>0</v>
      </c>
      <c r="AY308" s="37">
        <v>0</v>
      </c>
      <c r="AZ308" s="37">
        <v>0</v>
      </c>
      <c r="BA308" s="45">
        <v>0</v>
      </c>
    </row>
    <row r="309" spans="1:53" ht="15" x14ac:dyDescent="0.25">
      <c r="A309" s="43" t="s">
        <v>642</v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>
        <v>0</v>
      </c>
      <c r="AY309" s="37">
        <v>0</v>
      </c>
      <c r="AZ309" s="37">
        <v>0</v>
      </c>
      <c r="BA309" s="45">
        <v>0</v>
      </c>
    </row>
    <row r="310" spans="1:53" ht="15" x14ac:dyDescent="0.25">
      <c r="A310" s="43" t="s">
        <v>643</v>
      </c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>
        <v>0</v>
      </c>
      <c r="AY310" s="37">
        <v>0</v>
      </c>
      <c r="AZ310" s="37">
        <v>0</v>
      </c>
      <c r="BA310" s="45">
        <v>0</v>
      </c>
    </row>
    <row r="311" spans="1:53" ht="15" x14ac:dyDescent="0.25">
      <c r="A311" s="43" t="s">
        <v>644</v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>
        <v>0</v>
      </c>
      <c r="AY311" s="37">
        <v>0</v>
      </c>
      <c r="AZ311" s="37">
        <v>0</v>
      </c>
      <c r="BA311" s="45">
        <v>0</v>
      </c>
    </row>
    <row r="312" spans="1:53" ht="15" x14ac:dyDescent="0.25">
      <c r="A312" s="43" t="s">
        <v>645</v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>
        <v>0</v>
      </c>
      <c r="AY312" s="37">
        <v>0</v>
      </c>
      <c r="AZ312" s="37">
        <v>0</v>
      </c>
      <c r="BA312" s="45">
        <v>0</v>
      </c>
    </row>
    <row r="313" spans="1:53" ht="15" x14ac:dyDescent="0.25">
      <c r="A313" s="43" t="s">
        <v>646</v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>
        <v>0</v>
      </c>
      <c r="AY313" s="37">
        <v>0</v>
      </c>
      <c r="AZ313" s="37">
        <v>0</v>
      </c>
      <c r="BA313" s="45">
        <v>0</v>
      </c>
    </row>
    <row r="314" spans="1:53" ht="15" x14ac:dyDescent="0.25">
      <c r="A314" s="43" t="s">
        <v>647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>
        <v>0</v>
      </c>
      <c r="AY314" s="37">
        <v>0</v>
      </c>
      <c r="AZ314" s="37">
        <v>0</v>
      </c>
      <c r="BA314" s="45">
        <v>0</v>
      </c>
    </row>
    <row r="315" spans="1:53" ht="15" x14ac:dyDescent="0.25">
      <c r="A315" s="43" t="s">
        <v>648</v>
      </c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>
        <v>0</v>
      </c>
      <c r="AY315" s="37">
        <v>0</v>
      </c>
      <c r="AZ315" s="37">
        <v>0</v>
      </c>
      <c r="BA315" s="45">
        <v>0</v>
      </c>
    </row>
    <row r="316" spans="1:53" ht="15" x14ac:dyDescent="0.25">
      <c r="A316" s="43" t="s">
        <v>296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25387.5</v>
      </c>
      <c r="O316" s="37">
        <v>0</v>
      </c>
      <c r="P316" s="37">
        <v>25387.5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37">
        <v>0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0</v>
      </c>
      <c r="AW316" s="37">
        <v>0</v>
      </c>
      <c r="AX316" s="37">
        <v>25387.5</v>
      </c>
      <c r="AY316" s="37">
        <v>0</v>
      </c>
      <c r="AZ316" s="37">
        <v>25387.5</v>
      </c>
      <c r="BA316" s="45">
        <v>0</v>
      </c>
    </row>
    <row r="317" spans="1:53" ht="15" x14ac:dyDescent="0.25">
      <c r="A317" s="43" t="s">
        <v>297</v>
      </c>
      <c r="B317" s="37">
        <v>1735.43</v>
      </c>
      <c r="C317" s="37">
        <v>0</v>
      </c>
      <c r="D317" s="37">
        <v>1735.43</v>
      </c>
      <c r="E317" s="37">
        <v>0</v>
      </c>
      <c r="F317" s="37">
        <v>682.86</v>
      </c>
      <c r="G317" s="37">
        <v>0</v>
      </c>
      <c r="H317" s="37">
        <v>682.86</v>
      </c>
      <c r="I317" s="37">
        <v>0</v>
      </c>
      <c r="J317" s="37">
        <v>451.93</v>
      </c>
      <c r="K317" s="37">
        <v>0</v>
      </c>
      <c r="L317" s="37">
        <v>451.93</v>
      </c>
      <c r="M317" s="37">
        <v>0</v>
      </c>
      <c r="N317" s="37">
        <v>-24905.18</v>
      </c>
      <c r="O317" s="37">
        <v>0</v>
      </c>
      <c r="P317" s="37">
        <v>-24905.18</v>
      </c>
      <c r="Q317" s="37">
        <v>0</v>
      </c>
      <c r="R317" s="37">
        <v>706.54</v>
      </c>
      <c r="S317" s="37">
        <v>0</v>
      </c>
      <c r="T317" s="37">
        <v>706.54</v>
      </c>
      <c r="U317" s="37">
        <v>0</v>
      </c>
      <c r="V317" s="37">
        <v>53232.13</v>
      </c>
      <c r="W317" s="37">
        <v>0</v>
      </c>
      <c r="X317" s="37">
        <v>53232.13</v>
      </c>
      <c r="Y317" s="37">
        <v>0</v>
      </c>
      <c r="Z317" s="37">
        <v>1396.13</v>
      </c>
      <c r="AA317" s="37">
        <v>0</v>
      </c>
      <c r="AB317" s="37">
        <v>1396.13</v>
      </c>
      <c r="AC317" s="37">
        <v>0</v>
      </c>
      <c r="AD317" s="37">
        <v>889.54</v>
      </c>
      <c r="AE317" s="37">
        <v>0</v>
      </c>
      <c r="AF317" s="37">
        <v>889.54</v>
      </c>
      <c r="AG317" s="37">
        <v>0</v>
      </c>
      <c r="AH317" s="37">
        <v>901.68</v>
      </c>
      <c r="AI317" s="37">
        <v>0</v>
      </c>
      <c r="AJ317" s="37">
        <v>901.68</v>
      </c>
      <c r="AK317" s="37">
        <v>0</v>
      </c>
      <c r="AL317" s="37">
        <v>919.03</v>
      </c>
      <c r="AM317" s="37">
        <v>0</v>
      </c>
      <c r="AN317" s="37">
        <v>919.03</v>
      </c>
      <c r="AO317" s="37">
        <v>0</v>
      </c>
      <c r="AP317" s="37">
        <v>0</v>
      </c>
      <c r="AQ317" s="37">
        <v>0</v>
      </c>
      <c r="AR317" s="37">
        <v>0</v>
      </c>
      <c r="AS317" s="37">
        <v>0</v>
      </c>
      <c r="AT317" s="37">
        <v>0</v>
      </c>
      <c r="AU317" s="37">
        <v>0</v>
      </c>
      <c r="AV317" s="37">
        <v>0</v>
      </c>
      <c r="AW317" s="37">
        <v>0</v>
      </c>
      <c r="AX317" s="37">
        <v>36010.089999999997</v>
      </c>
      <c r="AY317" s="37">
        <v>0</v>
      </c>
      <c r="AZ317" s="37">
        <v>36010.089999999997</v>
      </c>
      <c r="BA317" s="45">
        <v>0</v>
      </c>
    </row>
    <row r="318" spans="1:53" ht="15" x14ac:dyDescent="0.25">
      <c r="A318" s="43" t="s">
        <v>298</v>
      </c>
      <c r="B318" s="37">
        <v>-33686.959999999999</v>
      </c>
      <c r="C318" s="37">
        <v>0</v>
      </c>
      <c r="D318" s="37">
        <v>-33686.959999999999</v>
      </c>
      <c r="E318" s="37">
        <v>0</v>
      </c>
      <c r="F318" s="37">
        <v>-333292.59999999998</v>
      </c>
      <c r="G318" s="37">
        <v>0</v>
      </c>
      <c r="H318" s="37">
        <v>-333292.59999999998</v>
      </c>
      <c r="I318" s="37">
        <v>0</v>
      </c>
      <c r="J318" s="37">
        <v>-27604.53</v>
      </c>
      <c r="K318" s="37">
        <v>0</v>
      </c>
      <c r="L318" s="37">
        <v>-27604.53</v>
      </c>
      <c r="M318" s="37">
        <v>0</v>
      </c>
      <c r="N318" s="37">
        <v>37092.239999999998</v>
      </c>
      <c r="O318" s="37">
        <v>0</v>
      </c>
      <c r="P318" s="37">
        <v>37092.239999999998</v>
      </c>
      <c r="Q318" s="37">
        <v>0</v>
      </c>
      <c r="R318" s="37">
        <v>352281.83</v>
      </c>
      <c r="S318" s="37">
        <v>0</v>
      </c>
      <c r="T318" s="37">
        <v>352281.83</v>
      </c>
      <c r="U318" s="37">
        <v>0</v>
      </c>
      <c r="V318" s="37">
        <v>70110.350000000006</v>
      </c>
      <c r="W318" s="37">
        <v>0</v>
      </c>
      <c r="X318" s="37">
        <v>70110.350000000006</v>
      </c>
      <c r="Y318" s="37">
        <v>0</v>
      </c>
      <c r="Z318" s="37">
        <v>9136.6200000000008</v>
      </c>
      <c r="AA318" s="37">
        <v>0</v>
      </c>
      <c r="AB318" s="37">
        <v>9136.6200000000008</v>
      </c>
      <c r="AC318" s="37">
        <v>0</v>
      </c>
      <c r="AD318" s="37">
        <v>189989.54</v>
      </c>
      <c r="AE318" s="37">
        <v>0</v>
      </c>
      <c r="AF318" s="37">
        <v>189989.54</v>
      </c>
      <c r="AG318" s="37">
        <v>0</v>
      </c>
      <c r="AH318" s="37">
        <v>-199593.39</v>
      </c>
      <c r="AI318" s="37">
        <v>0</v>
      </c>
      <c r="AJ318" s="37">
        <v>-199593.39</v>
      </c>
      <c r="AK318" s="37">
        <v>0</v>
      </c>
      <c r="AL318" s="37">
        <v>-39934.65</v>
      </c>
      <c r="AM318" s="37">
        <v>0</v>
      </c>
      <c r="AN318" s="37">
        <v>-39934.65</v>
      </c>
      <c r="AO318" s="37">
        <v>0</v>
      </c>
      <c r="AP318" s="37">
        <v>-6601.35</v>
      </c>
      <c r="AQ318" s="37">
        <v>0</v>
      </c>
      <c r="AR318" s="37">
        <v>-6601.35</v>
      </c>
      <c r="AS318" s="37">
        <v>0</v>
      </c>
      <c r="AT318" s="37">
        <v>0</v>
      </c>
      <c r="AU318" s="37">
        <v>0</v>
      </c>
      <c r="AV318" s="37">
        <v>0</v>
      </c>
      <c r="AW318" s="37">
        <v>0</v>
      </c>
      <c r="AX318" s="37">
        <v>17897.099999999999</v>
      </c>
      <c r="AY318" s="37">
        <v>0</v>
      </c>
      <c r="AZ318" s="37">
        <v>17897.099999999999</v>
      </c>
      <c r="BA318" s="45">
        <v>0</v>
      </c>
    </row>
    <row r="319" spans="1:53" x14ac:dyDescent="0.2">
      <c r="A319" s="46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8"/>
    </row>
    <row r="320" spans="1:53" x14ac:dyDescent="0.2">
      <c r="A320" s="49" t="s">
        <v>688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1"/>
    </row>
    <row r="321" spans="1:53" x14ac:dyDescent="0.2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4"/>
    </row>
    <row r="322" spans="1:53" ht="15" x14ac:dyDescent="0.25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</row>
    <row r="323" spans="1:53" x14ac:dyDescent="0.2">
      <c r="A323" s="32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</row>
    <row r="324" spans="1:53" x14ac:dyDescent="0.2">
      <c r="A324" s="32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</row>
    <row r="325" spans="1:53" x14ac:dyDescent="0.2">
      <c r="A325" s="32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</row>
    <row r="326" spans="1:53" x14ac:dyDescent="0.2">
      <c r="A326" s="32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</row>
    <row r="327" spans="1:53" x14ac:dyDescent="0.2">
      <c r="A327" s="32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</row>
    <row r="328" spans="1:53" x14ac:dyDescent="0.2">
      <c r="A328" s="32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</row>
    <row r="329" spans="1:53" x14ac:dyDescent="0.2">
      <c r="A329" s="32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</row>
    <row r="330" spans="1:53" x14ac:dyDescent="0.2">
      <c r="A330" s="32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</row>
    <row r="331" spans="1:53" x14ac:dyDescent="0.2">
      <c r="A331" s="32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</row>
    <row r="332" spans="1:53" x14ac:dyDescent="0.2">
      <c r="A332" s="32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</row>
    <row r="333" spans="1:53" x14ac:dyDescent="0.2">
      <c r="A333" s="32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</row>
    <row r="334" spans="1:53" x14ac:dyDescent="0.2">
      <c r="A334" s="32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</row>
    <row r="335" spans="1:53" x14ac:dyDescent="0.2">
      <c r="A335" s="32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</row>
    <row r="336" spans="1:53" x14ac:dyDescent="0.2">
      <c r="A336" s="32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</row>
    <row r="337" spans="1:53" x14ac:dyDescent="0.2">
      <c r="A337" s="32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</row>
    <row r="338" spans="1:53" x14ac:dyDescent="0.2">
      <c r="A338" s="32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</row>
    <row r="339" spans="1:53" x14ac:dyDescent="0.2">
      <c r="A339" s="32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</row>
    <row r="340" spans="1:53" x14ac:dyDescent="0.2">
      <c r="A340" s="32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</row>
    <row r="341" spans="1:53" x14ac:dyDescent="0.2">
      <c r="A341" s="32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</row>
    <row r="342" spans="1:53" x14ac:dyDescent="0.2">
      <c r="A342" s="32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</row>
    <row r="343" spans="1:53" x14ac:dyDescent="0.2">
      <c r="A343" s="32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</row>
    <row r="344" spans="1:53" x14ac:dyDescent="0.2">
      <c r="A344" s="32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</row>
    <row r="345" spans="1:53" x14ac:dyDescent="0.2">
      <c r="A345" s="32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</row>
    <row r="346" spans="1:53" x14ac:dyDescent="0.2">
      <c r="A346" s="32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</row>
    <row r="347" spans="1:53" x14ac:dyDescent="0.2">
      <c r="A347" s="32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</row>
    <row r="348" spans="1:53" x14ac:dyDescent="0.2">
      <c r="A348" s="32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</row>
    <row r="349" spans="1:53" x14ac:dyDescent="0.2">
      <c r="A349" s="32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</row>
    <row r="350" spans="1:53" x14ac:dyDescent="0.2">
      <c r="A350" s="32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</row>
    <row r="351" spans="1:53" x14ac:dyDescent="0.2">
      <c r="A351" s="32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</row>
    <row r="352" spans="1:53" x14ac:dyDescent="0.2">
      <c r="A352" s="32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</row>
    <row r="353" spans="1:53" x14ac:dyDescent="0.2">
      <c r="A353" s="32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</row>
    <row r="354" spans="1:53" x14ac:dyDescent="0.2">
      <c r="A354" s="32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</row>
    <row r="355" spans="1:53" x14ac:dyDescent="0.2">
      <c r="A355" s="32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</row>
    <row r="356" spans="1:53" x14ac:dyDescent="0.2">
      <c r="A356" s="32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</row>
    <row r="357" spans="1:53" x14ac:dyDescent="0.2">
      <c r="A357" s="32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</row>
    <row r="358" spans="1:53" x14ac:dyDescent="0.2">
      <c r="A358" s="32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</row>
    <row r="359" spans="1:53" x14ac:dyDescent="0.2">
      <c r="A359" s="32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</row>
    <row r="360" spans="1:53" x14ac:dyDescent="0.2">
      <c r="A360" s="32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</row>
    <row r="361" spans="1:53" x14ac:dyDescent="0.2">
      <c r="A361" s="32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</row>
    <row r="362" spans="1:53" x14ac:dyDescent="0.2">
      <c r="A362" s="32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</row>
    <row r="363" spans="1:53" x14ac:dyDescent="0.2">
      <c r="A363" s="32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</row>
    <row r="364" spans="1:53" x14ac:dyDescent="0.2">
      <c r="A364" s="32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</row>
    <row r="365" spans="1:53" x14ac:dyDescent="0.2">
      <c r="A365" s="32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</row>
    <row r="366" spans="1:53" x14ac:dyDescent="0.2">
      <c r="A366" s="32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</row>
    <row r="367" spans="1:53" x14ac:dyDescent="0.2">
      <c r="A367" s="32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</row>
    <row r="368" spans="1:53" x14ac:dyDescent="0.2">
      <c r="A368" s="32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</row>
    <row r="369" spans="1:53" x14ac:dyDescent="0.2">
      <c r="A369" s="32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</row>
    <row r="370" spans="1:53" x14ac:dyDescent="0.2">
      <c r="A370" s="32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</row>
    <row r="371" spans="1:53" x14ac:dyDescent="0.2">
      <c r="A371" s="32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</row>
    <row r="372" spans="1:53" x14ac:dyDescent="0.2">
      <c r="A372" s="32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</row>
    <row r="373" spans="1:53" x14ac:dyDescent="0.2">
      <c r="A373" s="32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</row>
    <row r="374" spans="1:53" x14ac:dyDescent="0.2">
      <c r="A374" s="32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</row>
    <row r="375" spans="1:53" x14ac:dyDescent="0.2">
      <c r="A375" s="32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</row>
    <row r="376" spans="1:53" x14ac:dyDescent="0.2">
      <c r="A376" s="32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</row>
    <row r="377" spans="1:53" x14ac:dyDescent="0.2">
      <c r="A377" s="32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</row>
    <row r="378" spans="1:53" x14ac:dyDescent="0.2">
      <c r="A378" s="32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</row>
    <row r="379" spans="1:53" x14ac:dyDescent="0.2">
      <c r="A379" s="32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</row>
    <row r="380" spans="1:53" x14ac:dyDescent="0.2">
      <c r="A380" s="32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</row>
    <row r="381" spans="1:53" x14ac:dyDescent="0.2">
      <c r="A381" s="32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</row>
    <row r="382" spans="1:53" x14ac:dyDescent="0.2">
      <c r="A382" s="32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</row>
    <row r="383" spans="1:53" x14ac:dyDescent="0.2">
      <c r="A383" s="32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</row>
    <row r="384" spans="1:53" x14ac:dyDescent="0.2">
      <c r="A384" s="32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</row>
    <row r="385" spans="1:53" x14ac:dyDescent="0.2">
      <c r="A385" s="32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</row>
    <row r="386" spans="1:53" x14ac:dyDescent="0.2">
      <c r="A386" s="32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</row>
    <row r="387" spans="1:53" x14ac:dyDescent="0.2">
      <c r="A387" s="32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</row>
    <row r="388" spans="1:53" x14ac:dyDescent="0.2">
      <c r="A388" s="32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</row>
    <row r="389" spans="1:53" x14ac:dyDescent="0.2">
      <c r="A389" s="32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</row>
    <row r="390" spans="1:53" x14ac:dyDescent="0.2">
      <c r="A390" s="32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</row>
    <row r="391" spans="1:53" x14ac:dyDescent="0.2">
      <c r="A391" s="32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</row>
    <row r="392" spans="1:53" x14ac:dyDescent="0.2">
      <c r="A392" s="32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</row>
    <row r="393" spans="1:53" x14ac:dyDescent="0.2">
      <c r="A393" s="32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</row>
    <row r="394" spans="1:53" x14ac:dyDescent="0.2">
      <c r="A394" s="32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</row>
    <row r="395" spans="1:53" x14ac:dyDescent="0.2">
      <c r="A395" s="32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</row>
    <row r="396" spans="1:53" x14ac:dyDescent="0.2">
      <c r="A396" s="32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</row>
    <row r="397" spans="1:53" x14ac:dyDescent="0.2">
      <c r="A397" s="32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</row>
    <row r="398" spans="1:53" x14ac:dyDescent="0.2">
      <c r="A398" s="32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</row>
    <row r="399" spans="1:53" x14ac:dyDescent="0.2">
      <c r="A399" s="32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</row>
    <row r="400" spans="1:53" x14ac:dyDescent="0.2">
      <c r="A400" s="32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</row>
    <row r="401" spans="1:53" x14ac:dyDescent="0.2">
      <c r="A401" s="32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</row>
    <row r="402" spans="1:53" x14ac:dyDescent="0.2">
      <c r="A402" s="32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</row>
    <row r="403" spans="1:53" x14ac:dyDescent="0.2">
      <c r="A403" s="32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</row>
    <row r="404" spans="1:53" x14ac:dyDescent="0.2">
      <c r="A404" s="32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</row>
    <row r="405" spans="1:53" x14ac:dyDescent="0.2">
      <c r="A405" s="32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</row>
    <row r="406" spans="1:53" x14ac:dyDescent="0.2">
      <c r="A406" s="32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</row>
    <row r="407" spans="1:53" x14ac:dyDescent="0.2">
      <c r="A407" s="32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</row>
    <row r="408" spans="1:53" x14ac:dyDescent="0.2">
      <c r="A408" s="32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</row>
    <row r="409" spans="1:53" x14ac:dyDescent="0.2">
      <c r="A409" s="32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</row>
    <row r="410" spans="1:53" x14ac:dyDescent="0.2">
      <c r="A410" s="32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</row>
    <row r="411" spans="1:53" x14ac:dyDescent="0.2">
      <c r="A411" s="32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</row>
    <row r="412" spans="1:53" x14ac:dyDescent="0.2">
      <c r="A412" s="32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</row>
    <row r="413" spans="1:53" x14ac:dyDescent="0.2">
      <c r="A413" s="32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</row>
    <row r="414" spans="1:53" x14ac:dyDescent="0.2">
      <c r="A414" s="32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</row>
    <row r="415" spans="1:53" x14ac:dyDescent="0.2">
      <c r="A415" s="32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</row>
    <row r="416" spans="1:53" x14ac:dyDescent="0.2">
      <c r="A416" s="32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</row>
    <row r="417" spans="1:53" x14ac:dyDescent="0.2">
      <c r="A417" s="32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</row>
    <row r="418" spans="1:53" x14ac:dyDescent="0.2">
      <c r="A418" s="32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</row>
    <row r="419" spans="1:53" x14ac:dyDescent="0.2">
      <c r="A419" s="32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</row>
    <row r="420" spans="1:53" x14ac:dyDescent="0.2">
      <c r="A420" s="32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</row>
    <row r="421" spans="1:53" x14ac:dyDescent="0.2">
      <c r="A421" s="32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</row>
    <row r="422" spans="1:53" x14ac:dyDescent="0.2">
      <c r="A422" s="32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</row>
    <row r="423" spans="1:53" x14ac:dyDescent="0.2">
      <c r="A423" s="32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</row>
    <row r="424" spans="1:53" x14ac:dyDescent="0.2">
      <c r="A424" s="32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</row>
    <row r="425" spans="1:53" x14ac:dyDescent="0.2">
      <c r="A425" s="32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</row>
    <row r="426" spans="1:53" x14ac:dyDescent="0.2">
      <c r="A426" s="32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</row>
    <row r="427" spans="1:53" x14ac:dyDescent="0.2">
      <c r="A427" s="32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</row>
    <row r="428" spans="1:53" x14ac:dyDescent="0.2">
      <c r="A428" s="32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</row>
    <row r="429" spans="1:53" x14ac:dyDescent="0.2">
      <c r="A429" s="32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</row>
    <row r="430" spans="1:53" x14ac:dyDescent="0.2">
      <c r="A430" s="32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</row>
    <row r="431" spans="1:53" x14ac:dyDescent="0.2">
      <c r="A431" s="32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</row>
    <row r="432" spans="1:53" x14ac:dyDescent="0.2">
      <c r="A432" s="32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</row>
    <row r="433" spans="1:53" x14ac:dyDescent="0.2">
      <c r="A433" s="32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</row>
    <row r="434" spans="1:53" x14ac:dyDescent="0.2">
      <c r="A434" s="32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</row>
    <row r="435" spans="1:53" x14ac:dyDescent="0.2">
      <c r="A435" s="32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</row>
    <row r="436" spans="1:53" x14ac:dyDescent="0.2">
      <c r="A436" s="32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</row>
    <row r="437" spans="1:53" x14ac:dyDescent="0.2">
      <c r="A437" s="32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</row>
    <row r="438" spans="1:53" x14ac:dyDescent="0.2">
      <c r="A438" s="32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</row>
    <row r="439" spans="1:53" x14ac:dyDescent="0.2">
      <c r="A439" s="32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</row>
    <row r="440" spans="1:53" x14ac:dyDescent="0.2">
      <c r="A440" s="32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</row>
    <row r="441" spans="1:53" x14ac:dyDescent="0.2">
      <c r="A441" s="32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</row>
    <row r="442" spans="1:53" x14ac:dyDescent="0.2">
      <c r="A442" s="32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</row>
    <row r="443" spans="1:53" x14ac:dyDescent="0.2">
      <c r="A443" s="32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</row>
    <row r="444" spans="1:53" x14ac:dyDescent="0.2">
      <c r="A444" s="32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</row>
    <row r="445" spans="1:53" x14ac:dyDescent="0.2">
      <c r="A445" s="32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</row>
    <row r="446" spans="1:53" x14ac:dyDescent="0.2">
      <c r="A446" s="3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</row>
    <row r="447" spans="1:53" x14ac:dyDescent="0.2">
      <c r="A447" s="32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</row>
    <row r="448" spans="1:53" x14ac:dyDescent="0.2">
      <c r="A448" s="32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</row>
    <row r="449" spans="1:53" x14ac:dyDescent="0.2">
      <c r="A449" s="32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</row>
    <row r="450" spans="1:53" x14ac:dyDescent="0.2">
      <c r="A450" s="32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</row>
    <row r="451" spans="1:53" x14ac:dyDescent="0.2">
      <c r="A451" s="32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</row>
    <row r="452" spans="1:53" x14ac:dyDescent="0.2">
      <c r="A452" s="32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</row>
    <row r="453" spans="1:53" x14ac:dyDescent="0.2">
      <c r="A453" s="32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</row>
    <row r="454" spans="1:53" x14ac:dyDescent="0.2">
      <c r="A454" s="32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</row>
    <row r="455" spans="1:53" x14ac:dyDescent="0.2">
      <c r="A455" s="32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</row>
    <row r="456" spans="1:53" x14ac:dyDescent="0.2">
      <c r="A456" s="32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</row>
    <row r="457" spans="1:53" x14ac:dyDescent="0.2">
      <c r="A457" s="32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</row>
    <row r="458" spans="1:53" x14ac:dyDescent="0.2">
      <c r="A458" s="32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</row>
    <row r="459" spans="1:53" x14ac:dyDescent="0.2">
      <c r="A459" s="32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</row>
    <row r="460" spans="1:53" x14ac:dyDescent="0.2">
      <c r="A460" s="32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</row>
    <row r="461" spans="1:53" x14ac:dyDescent="0.2">
      <c r="A461" s="32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</row>
    <row r="462" spans="1:53" x14ac:dyDescent="0.2">
      <c r="A462" s="32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</row>
    <row r="463" spans="1:53" x14ac:dyDescent="0.2">
      <c r="A463" s="32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</row>
    <row r="464" spans="1:53" x14ac:dyDescent="0.2">
      <c r="A464" s="32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</row>
    <row r="465" spans="1:53" x14ac:dyDescent="0.2">
      <c r="A465" s="32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</row>
    <row r="466" spans="1:53" x14ac:dyDescent="0.2">
      <c r="A466" s="32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</row>
    <row r="467" spans="1:53" x14ac:dyDescent="0.2">
      <c r="A467" s="32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</row>
    <row r="468" spans="1:53" x14ac:dyDescent="0.2">
      <c r="A468" s="32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</row>
    <row r="469" spans="1:53" x14ac:dyDescent="0.2">
      <c r="A469" s="32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</row>
    <row r="470" spans="1:53" x14ac:dyDescent="0.2">
      <c r="A470" s="32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</row>
    <row r="471" spans="1:53" x14ac:dyDescent="0.2">
      <c r="A471" s="32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</row>
    <row r="472" spans="1:53" x14ac:dyDescent="0.2">
      <c r="A472" s="32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</row>
    <row r="473" spans="1:53" x14ac:dyDescent="0.2">
      <c r="A473" s="32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</row>
    <row r="474" spans="1:53" x14ac:dyDescent="0.2">
      <c r="A474" s="32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</row>
    <row r="475" spans="1:53" x14ac:dyDescent="0.2">
      <c r="A475" s="32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</row>
    <row r="476" spans="1:53" x14ac:dyDescent="0.2">
      <c r="A476" s="32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</row>
    <row r="477" spans="1:53" x14ac:dyDescent="0.2">
      <c r="A477" s="32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</row>
    <row r="478" spans="1:53" x14ac:dyDescent="0.2">
      <c r="A478" s="32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</row>
    <row r="479" spans="1:53" x14ac:dyDescent="0.2">
      <c r="A479" s="32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</row>
    <row r="480" spans="1:53" x14ac:dyDescent="0.2">
      <c r="A480" s="32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</row>
    <row r="481" spans="1:53" x14ac:dyDescent="0.2">
      <c r="A481" s="32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</row>
    <row r="482" spans="1:53" x14ac:dyDescent="0.2">
      <c r="A482" s="32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</row>
    <row r="483" spans="1:53" x14ac:dyDescent="0.2">
      <c r="A483" s="32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</row>
    <row r="484" spans="1:53" x14ac:dyDescent="0.2">
      <c r="A484" s="32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</row>
    <row r="485" spans="1:53" x14ac:dyDescent="0.2">
      <c r="A485" s="32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</row>
    <row r="486" spans="1:53" x14ac:dyDescent="0.2">
      <c r="A486" s="32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</row>
    <row r="487" spans="1:53" x14ac:dyDescent="0.2">
      <c r="A487" s="32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</row>
    <row r="488" spans="1:53" x14ac:dyDescent="0.2">
      <c r="A488" s="32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</row>
    <row r="489" spans="1:53" x14ac:dyDescent="0.2">
      <c r="A489" s="32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</row>
    <row r="490" spans="1:53" x14ac:dyDescent="0.2">
      <c r="A490" s="32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</row>
    <row r="491" spans="1:53" x14ac:dyDescent="0.2">
      <c r="A491" s="32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</row>
    <row r="492" spans="1:53" x14ac:dyDescent="0.2">
      <c r="A492" s="32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</row>
    <row r="493" spans="1:53" x14ac:dyDescent="0.2">
      <c r="A493" s="32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</row>
    <row r="494" spans="1:53" x14ac:dyDescent="0.2">
      <c r="A494" s="32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</row>
    <row r="495" spans="1:53" x14ac:dyDescent="0.2">
      <c r="A495" s="32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</row>
    <row r="496" spans="1:53" x14ac:dyDescent="0.2">
      <c r="A496" s="32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</row>
    <row r="497" spans="1:53" x14ac:dyDescent="0.2">
      <c r="A497" s="32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</row>
    <row r="498" spans="1:53" x14ac:dyDescent="0.2">
      <c r="A498" s="32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</row>
    <row r="499" spans="1:53" x14ac:dyDescent="0.2">
      <c r="A499" s="32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</row>
    <row r="500" spans="1:53" x14ac:dyDescent="0.2">
      <c r="A500" s="32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</row>
    <row r="501" spans="1:53" x14ac:dyDescent="0.2">
      <c r="A501" s="32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</row>
    <row r="502" spans="1:53" x14ac:dyDescent="0.2">
      <c r="A502" s="32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</row>
    <row r="503" spans="1:53" x14ac:dyDescent="0.2">
      <c r="A503" s="32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</row>
    <row r="504" spans="1:53" x14ac:dyDescent="0.2">
      <c r="A504" s="32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</row>
    <row r="505" spans="1:53" x14ac:dyDescent="0.2">
      <c r="A505" s="32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</row>
    <row r="506" spans="1:53" x14ac:dyDescent="0.2">
      <c r="A506" s="32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</row>
    <row r="507" spans="1:53" x14ac:dyDescent="0.2">
      <c r="A507" s="32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</row>
    <row r="508" spans="1:53" x14ac:dyDescent="0.2">
      <c r="A508" s="32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</row>
    <row r="509" spans="1:53" x14ac:dyDescent="0.2">
      <c r="A509" s="32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</row>
    <row r="510" spans="1:53" x14ac:dyDescent="0.2">
      <c r="A510" s="32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</row>
    <row r="511" spans="1:53" x14ac:dyDescent="0.2">
      <c r="A511" s="32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</row>
    <row r="512" spans="1:53" x14ac:dyDescent="0.2">
      <c r="A512" s="32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</row>
    <row r="513" spans="1:53" x14ac:dyDescent="0.2">
      <c r="A513" s="32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</row>
    <row r="514" spans="1:53" x14ac:dyDescent="0.2">
      <c r="A514" s="32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</row>
    <row r="515" spans="1:53" x14ac:dyDescent="0.2">
      <c r="A515" s="32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</row>
    <row r="516" spans="1:53" x14ac:dyDescent="0.2">
      <c r="A516" s="32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</row>
    <row r="517" spans="1:53" x14ac:dyDescent="0.2">
      <c r="A517" s="32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</row>
    <row r="518" spans="1:53" x14ac:dyDescent="0.2">
      <c r="A518" s="32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</row>
    <row r="519" spans="1:53" x14ac:dyDescent="0.2">
      <c r="A519" s="32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</row>
    <row r="520" spans="1:53" x14ac:dyDescent="0.2">
      <c r="A520" s="32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</row>
    <row r="521" spans="1:53" x14ac:dyDescent="0.2">
      <c r="A521" s="32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</row>
    <row r="522" spans="1:53" x14ac:dyDescent="0.2">
      <c r="A522" s="32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</row>
    <row r="523" spans="1:53" x14ac:dyDescent="0.2">
      <c r="A523" s="32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</row>
    <row r="524" spans="1:53" x14ac:dyDescent="0.2">
      <c r="A524" s="32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</row>
    <row r="525" spans="1:53" x14ac:dyDescent="0.2">
      <c r="A525" s="32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</row>
    <row r="526" spans="1:53" x14ac:dyDescent="0.2">
      <c r="A526" s="32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</row>
    <row r="527" spans="1:53" x14ac:dyDescent="0.2">
      <c r="A527" s="32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</row>
    <row r="528" spans="1:53" x14ac:dyDescent="0.2">
      <c r="A528" s="32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</row>
    <row r="529" spans="1:53" x14ac:dyDescent="0.2">
      <c r="A529" s="32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</row>
    <row r="530" spans="1:53" x14ac:dyDescent="0.2">
      <c r="A530" s="32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</row>
    <row r="531" spans="1:53" x14ac:dyDescent="0.2">
      <c r="A531" s="32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</row>
    <row r="532" spans="1:53" x14ac:dyDescent="0.2">
      <c r="A532" s="32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</row>
    <row r="533" spans="1:53" x14ac:dyDescent="0.2">
      <c r="A533" s="32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</row>
    <row r="534" spans="1:53" x14ac:dyDescent="0.2">
      <c r="A534" s="32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</row>
    <row r="535" spans="1:53" x14ac:dyDescent="0.2">
      <c r="A535" s="32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</row>
    <row r="536" spans="1:53" x14ac:dyDescent="0.2">
      <c r="A536" s="32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</row>
    <row r="537" spans="1:53" x14ac:dyDescent="0.2">
      <c r="A537" s="32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</row>
    <row r="538" spans="1:53" x14ac:dyDescent="0.2">
      <c r="A538" s="32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</row>
    <row r="539" spans="1:53" x14ac:dyDescent="0.2">
      <c r="A539" s="32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</row>
    <row r="540" spans="1:53" x14ac:dyDescent="0.2">
      <c r="A540" s="32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</row>
    <row r="541" spans="1:53" x14ac:dyDescent="0.2">
      <c r="A541" s="32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</row>
    <row r="542" spans="1:53" x14ac:dyDescent="0.2">
      <c r="A542" s="32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</row>
    <row r="543" spans="1:53" x14ac:dyDescent="0.2">
      <c r="A543" s="32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</row>
    <row r="544" spans="1:53" x14ac:dyDescent="0.2">
      <c r="A544" s="32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</row>
    <row r="545" spans="1:53" x14ac:dyDescent="0.2">
      <c r="A545" s="32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</row>
    <row r="546" spans="1:53" x14ac:dyDescent="0.2">
      <c r="A546" s="32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</row>
    <row r="547" spans="1:53" x14ac:dyDescent="0.2">
      <c r="A547" s="32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</row>
    <row r="548" spans="1:53" x14ac:dyDescent="0.2">
      <c r="A548" s="32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</row>
    <row r="549" spans="1:53" x14ac:dyDescent="0.2">
      <c r="A549" s="32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</row>
    <row r="550" spans="1:53" x14ac:dyDescent="0.2">
      <c r="A550" s="32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</row>
    <row r="551" spans="1:53" x14ac:dyDescent="0.2">
      <c r="A551" s="32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</row>
    <row r="552" spans="1:53" x14ac:dyDescent="0.2">
      <c r="A552" s="32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</row>
    <row r="553" spans="1:53" x14ac:dyDescent="0.2">
      <c r="A553" s="32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</row>
    <row r="554" spans="1:53" x14ac:dyDescent="0.2">
      <c r="A554" s="32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</row>
    <row r="555" spans="1:53" x14ac:dyDescent="0.2">
      <c r="A555" s="32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</row>
    <row r="556" spans="1:53" x14ac:dyDescent="0.2">
      <c r="A556" s="32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</row>
    <row r="557" spans="1:53" x14ac:dyDescent="0.2">
      <c r="A557" s="32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</row>
    <row r="558" spans="1:53" x14ac:dyDescent="0.2">
      <c r="A558" s="32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</row>
    <row r="559" spans="1:53" x14ac:dyDescent="0.2">
      <c r="A559" s="32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</row>
    <row r="560" spans="1:53" x14ac:dyDescent="0.2">
      <c r="A560" s="32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</row>
    <row r="561" spans="1:53" x14ac:dyDescent="0.2">
      <c r="A561" s="32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</row>
    <row r="562" spans="1:53" x14ac:dyDescent="0.2">
      <c r="A562" s="32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</row>
    <row r="563" spans="1:53" x14ac:dyDescent="0.2">
      <c r="A563" s="32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</row>
    <row r="564" spans="1:53" x14ac:dyDescent="0.2">
      <c r="A564" s="32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</row>
    <row r="565" spans="1:53" x14ac:dyDescent="0.2">
      <c r="A565" s="32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</row>
    <row r="566" spans="1:53" x14ac:dyDescent="0.2">
      <c r="A566" s="32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</row>
    <row r="567" spans="1:53" x14ac:dyDescent="0.2">
      <c r="A567" s="32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</row>
    <row r="568" spans="1:53" x14ac:dyDescent="0.2">
      <c r="A568" s="32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</row>
    <row r="569" spans="1:53" x14ac:dyDescent="0.2">
      <c r="A569" s="32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</row>
    <row r="570" spans="1:53" x14ac:dyDescent="0.2">
      <c r="A570" s="32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</row>
    <row r="571" spans="1:53" x14ac:dyDescent="0.2">
      <c r="A571" s="32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</row>
    <row r="572" spans="1:53" x14ac:dyDescent="0.2">
      <c r="A572" s="32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</row>
    <row r="573" spans="1:53" x14ac:dyDescent="0.2">
      <c r="A573" s="32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</row>
    <row r="574" spans="1:53" x14ac:dyDescent="0.2">
      <c r="A574" s="32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</row>
    <row r="575" spans="1:53" x14ac:dyDescent="0.2">
      <c r="A575" s="32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</row>
    <row r="576" spans="1:53" x14ac:dyDescent="0.2">
      <c r="A576" s="32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</row>
    <row r="577" spans="1:53" x14ac:dyDescent="0.2">
      <c r="A577" s="32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</row>
    <row r="578" spans="1:53" x14ac:dyDescent="0.2">
      <c r="A578" s="32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</row>
    <row r="579" spans="1:53" x14ac:dyDescent="0.2">
      <c r="A579" s="32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</row>
    <row r="580" spans="1:53" x14ac:dyDescent="0.2">
      <c r="A580" s="32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</row>
    <row r="581" spans="1:53" x14ac:dyDescent="0.2">
      <c r="A581" s="32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</row>
    <row r="582" spans="1:53" x14ac:dyDescent="0.2">
      <c r="A582" s="32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</row>
    <row r="583" spans="1:53" x14ac:dyDescent="0.2">
      <c r="A583" s="32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</row>
    <row r="584" spans="1:53" x14ac:dyDescent="0.2">
      <c r="A584" s="32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</row>
    <row r="585" spans="1:53" x14ac:dyDescent="0.2">
      <c r="A585" s="32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</row>
    <row r="586" spans="1:53" x14ac:dyDescent="0.2">
      <c r="A586" s="32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</row>
    <row r="587" spans="1:53" x14ac:dyDescent="0.2">
      <c r="A587" s="32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</row>
    <row r="588" spans="1:53" x14ac:dyDescent="0.2">
      <c r="A588" s="32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</row>
    <row r="589" spans="1:53" x14ac:dyDescent="0.2">
      <c r="A589" s="32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</row>
    <row r="590" spans="1:53" x14ac:dyDescent="0.2">
      <c r="A590" s="32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</row>
    <row r="591" spans="1:53" x14ac:dyDescent="0.2">
      <c r="A591" s="32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</row>
    <row r="592" spans="1:53" x14ac:dyDescent="0.2">
      <c r="A592" s="32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</row>
    <row r="593" spans="1:53" x14ac:dyDescent="0.2">
      <c r="A593" s="32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</row>
    <row r="594" spans="1:53" x14ac:dyDescent="0.2">
      <c r="A594" s="32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</row>
    <row r="595" spans="1:53" x14ac:dyDescent="0.2">
      <c r="A595" s="32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</row>
    <row r="596" spans="1:53" x14ac:dyDescent="0.2">
      <c r="A596" s="32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</row>
    <row r="597" spans="1:53" x14ac:dyDescent="0.2">
      <c r="A597" s="32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</row>
    <row r="598" spans="1:53" x14ac:dyDescent="0.2">
      <c r="A598" s="32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</row>
    <row r="599" spans="1:53" x14ac:dyDescent="0.2">
      <c r="A599" s="32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</row>
    <row r="600" spans="1:53" x14ac:dyDescent="0.2">
      <c r="A600" s="32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</row>
    <row r="601" spans="1:53" x14ac:dyDescent="0.2">
      <c r="A601" s="32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</row>
    <row r="602" spans="1:53" x14ac:dyDescent="0.2">
      <c r="A602" s="32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</row>
    <row r="603" spans="1:53" x14ac:dyDescent="0.2">
      <c r="A603" s="32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</row>
    <row r="604" spans="1:53" x14ac:dyDescent="0.2">
      <c r="A604" s="32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</row>
    <row r="605" spans="1:53" x14ac:dyDescent="0.2">
      <c r="A605" s="32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</row>
    <row r="606" spans="1:53" x14ac:dyDescent="0.2">
      <c r="A606" s="32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</row>
    <row r="607" spans="1:53" x14ac:dyDescent="0.2">
      <c r="A607" s="32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</row>
    <row r="608" spans="1:53" x14ac:dyDescent="0.2">
      <c r="A608" s="32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</row>
    <row r="609" spans="1:53" x14ac:dyDescent="0.2">
      <c r="A609" s="32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</row>
    <row r="610" spans="1:53" x14ac:dyDescent="0.2">
      <c r="A610" s="32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</row>
    <row r="611" spans="1:53" x14ac:dyDescent="0.2">
      <c r="A611" s="32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</row>
    <row r="612" spans="1:53" x14ac:dyDescent="0.2">
      <c r="A612" s="32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</row>
    <row r="613" spans="1:53" x14ac:dyDescent="0.2">
      <c r="A613" s="32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</row>
    <row r="614" spans="1:53" x14ac:dyDescent="0.2">
      <c r="A614" s="32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</row>
    <row r="615" spans="1:53" x14ac:dyDescent="0.2">
      <c r="A615" s="32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</row>
    <row r="616" spans="1:53" x14ac:dyDescent="0.2">
      <c r="A616" s="32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</row>
    <row r="617" spans="1:53" x14ac:dyDescent="0.2">
      <c r="A617" s="32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</row>
    <row r="618" spans="1:53" x14ac:dyDescent="0.2">
      <c r="A618" s="32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</row>
    <row r="619" spans="1:53" x14ac:dyDescent="0.2">
      <c r="A619" s="32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</row>
    <row r="620" spans="1:53" x14ac:dyDescent="0.2">
      <c r="A620" s="32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</row>
    <row r="621" spans="1:53" x14ac:dyDescent="0.2">
      <c r="A621" s="32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</row>
    <row r="622" spans="1:53" x14ac:dyDescent="0.2">
      <c r="A622" s="32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</row>
    <row r="623" spans="1:53" x14ac:dyDescent="0.2">
      <c r="A623" s="32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</row>
    <row r="624" spans="1:53" x14ac:dyDescent="0.2">
      <c r="A624" s="32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</row>
    <row r="625" spans="1:53" x14ac:dyDescent="0.2">
      <c r="A625" s="32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</row>
    <row r="626" spans="1:53" x14ac:dyDescent="0.2">
      <c r="A626" s="32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</row>
    <row r="627" spans="1:53" x14ac:dyDescent="0.2">
      <c r="A627" s="32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</row>
    <row r="628" spans="1:53" x14ac:dyDescent="0.2">
      <c r="A628" s="32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</row>
    <row r="629" spans="1:53" x14ac:dyDescent="0.2">
      <c r="A629" s="32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</row>
    <row r="630" spans="1:53" x14ac:dyDescent="0.2">
      <c r="A630" s="32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</row>
    <row r="631" spans="1:53" x14ac:dyDescent="0.2">
      <c r="A631" s="32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</row>
    <row r="632" spans="1:53" x14ac:dyDescent="0.2">
      <c r="A632" s="32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</row>
    <row r="633" spans="1:53" x14ac:dyDescent="0.2">
      <c r="A633" s="32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</row>
    <row r="634" spans="1:53" x14ac:dyDescent="0.2">
      <c r="A634" s="32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</row>
    <row r="635" spans="1:53" x14ac:dyDescent="0.2">
      <c r="A635" s="32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</row>
    <row r="636" spans="1:53" x14ac:dyDescent="0.2">
      <c r="A636" s="32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</row>
    <row r="637" spans="1:53" x14ac:dyDescent="0.2">
      <c r="A637" s="32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</row>
    <row r="638" spans="1:53" x14ac:dyDescent="0.2">
      <c r="A638" s="32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</row>
    <row r="639" spans="1:53" x14ac:dyDescent="0.2">
      <c r="A639" s="32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</row>
    <row r="640" spans="1:53" x14ac:dyDescent="0.2">
      <c r="A640" s="32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</row>
    <row r="641" spans="1:53" x14ac:dyDescent="0.2">
      <c r="A641" s="32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</row>
    <row r="642" spans="1:53" x14ac:dyDescent="0.2">
      <c r="A642" s="32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</row>
    <row r="643" spans="1:53" x14ac:dyDescent="0.2">
      <c r="A643" s="32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</row>
    <row r="644" spans="1:53" x14ac:dyDescent="0.2">
      <c r="A644" s="32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</row>
    <row r="645" spans="1:53" x14ac:dyDescent="0.2">
      <c r="A645" s="32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</row>
    <row r="646" spans="1:53" x14ac:dyDescent="0.2">
      <c r="A646" s="32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</row>
    <row r="647" spans="1:53" x14ac:dyDescent="0.2">
      <c r="A647" s="32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</row>
    <row r="648" spans="1:53" x14ac:dyDescent="0.2">
      <c r="A648" s="32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</row>
    <row r="649" spans="1:53" x14ac:dyDescent="0.2">
      <c r="A649" s="32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</row>
    <row r="650" spans="1:53" x14ac:dyDescent="0.2">
      <c r="A650" s="32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</row>
    <row r="651" spans="1:53" x14ac:dyDescent="0.2">
      <c r="A651" s="32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</row>
    <row r="652" spans="1:53" x14ac:dyDescent="0.2">
      <c r="A652" s="32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</row>
    <row r="653" spans="1:53" x14ac:dyDescent="0.2">
      <c r="A653" s="32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</row>
    <row r="654" spans="1:53" x14ac:dyDescent="0.2">
      <c r="A654" s="32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</row>
    <row r="655" spans="1:53" x14ac:dyDescent="0.2">
      <c r="A655" s="32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</row>
    <row r="656" spans="1:53" x14ac:dyDescent="0.2">
      <c r="A656" s="32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</row>
    <row r="657" spans="1:53" x14ac:dyDescent="0.2">
      <c r="A657" s="32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</row>
    <row r="658" spans="1:53" x14ac:dyDescent="0.2">
      <c r="A658" s="32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</row>
    <row r="659" spans="1:53" x14ac:dyDescent="0.2">
      <c r="A659" s="32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</row>
    <row r="660" spans="1:53" x14ac:dyDescent="0.2">
      <c r="A660" s="32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</row>
    <row r="661" spans="1:53" x14ac:dyDescent="0.2">
      <c r="A661" s="32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</row>
    <row r="662" spans="1:53" x14ac:dyDescent="0.2">
      <c r="A662" s="32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</row>
    <row r="663" spans="1:53" x14ac:dyDescent="0.2">
      <c r="A663" s="32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</row>
    <row r="664" spans="1:53" x14ac:dyDescent="0.2">
      <c r="A664" s="32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</row>
    <row r="665" spans="1:53" x14ac:dyDescent="0.2">
      <c r="A665" s="32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</row>
    <row r="666" spans="1:53" x14ac:dyDescent="0.2">
      <c r="A666" s="32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</row>
    <row r="667" spans="1:53" x14ac:dyDescent="0.2">
      <c r="A667" s="32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</row>
    <row r="668" spans="1:53" x14ac:dyDescent="0.2">
      <c r="A668" s="32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</row>
    <row r="669" spans="1:53" x14ac:dyDescent="0.2">
      <c r="A669" s="32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</row>
    <row r="670" spans="1:53" x14ac:dyDescent="0.2">
      <c r="A670" s="32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</row>
    <row r="671" spans="1:53" x14ac:dyDescent="0.2">
      <c r="A671" s="32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</row>
    <row r="672" spans="1:53" x14ac:dyDescent="0.2">
      <c r="A672" s="32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</row>
    <row r="673" spans="1:53" x14ac:dyDescent="0.2">
      <c r="A673" s="32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</row>
    <row r="674" spans="1:53" x14ac:dyDescent="0.2">
      <c r="A674" s="32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</row>
    <row r="675" spans="1:53" x14ac:dyDescent="0.2">
      <c r="A675" s="32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</row>
    <row r="676" spans="1:53" x14ac:dyDescent="0.2">
      <c r="A676" s="32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</row>
    <row r="677" spans="1:53" x14ac:dyDescent="0.2">
      <c r="A677" s="32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</row>
    <row r="678" spans="1:53" x14ac:dyDescent="0.2">
      <c r="A678" s="32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</row>
    <row r="679" spans="1:53" x14ac:dyDescent="0.2">
      <c r="A679" s="32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</row>
    <row r="680" spans="1:53" x14ac:dyDescent="0.2">
      <c r="A680" s="32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</row>
    <row r="681" spans="1:53" x14ac:dyDescent="0.2">
      <c r="A681" s="32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</row>
    <row r="682" spans="1:53" x14ac:dyDescent="0.2">
      <c r="A682" s="32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</row>
    <row r="683" spans="1:53" x14ac:dyDescent="0.2">
      <c r="A683" s="32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</row>
    <row r="684" spans="1:53" x14ac:dyDescent="0.2">
      <c r="A684" s="32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</row>
    <row r="685" spans="1:53" x14ac:dyDescent="0.2">
      <c r="A685" s="32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</row>
    <row r="686" spans="1:53" x14ac:dyDescent="0.2">
      <c r="A686" s="32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</row>
    <row r="687" spans="1:53" x14ac:dyDescent="0.2">
      <c r="A687" s="32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</row>
    <row r="688" spans="1:53" x14ac:dyDescent="0.2">
      <c r="A688" s="32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</row>
    <row r="689" spans="1:53" x14ac:dyDescent="0.2">
      <c r="A689" s="32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</row>
    <row r="690" spans="1:53" x14ac:dyDescent="0.2">
      <c r="A690" s="32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</row>
    <row r="691" spans="1:53" x14ac:dyDescent="0.2">
      <c r="A691" s="32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</row>
    <row r="692" spans="1:53" x14ac:dyDescent="0.2">
      <c r="A692" s="32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</row>
    <row r="693" spans="1:53" x14ac:dyDescent="0.2">
      <c r="A693" s="32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</row>
    <row r="694" spans="1:53" x14ac:dyDescent="0.2">
      <c r="A694" s="32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</row>
    <row r="695" spans="1:53" x14ac:dyDescent="0.2">
      <c r="A695" s="32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</row>
    <row r="696" spans="1:53" x14ac:dyDescent="0.2">
      <c r="A696" s="32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</row>
    <row r="697" spans="1:53" x14ac:dyDescent="0.2">
      <c r="A697" s="32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</row>
    <row r="698" spans="1:53" x14ac:dyDescent="0.2">
      <c r="A698" s="32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</row>
    <row r="699" spans="1:53" x14ac:dyDescent="0.2">
      <c r="A699" s="32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</row>
    <row r="700" spans="1:53" x14ac:dyDescent="0.2">
      <c r="A700" s="32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</row>
    <row r="701" spans="1:53" x14ac:dyDescent="0.2">
      <c r="A701" s="32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</row>
    <row r="702" spans="1:53" x14ac:dyDescent="0.2">
      <c r="A702" s="32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</row>
    <row r="703" spans="1:53" x14ac:dyDescent="0.2">
      <c r="A703" s="32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</row>
    <row r="704" spans="1:53" x14ac:dyDescent="0.2">
      <c r="A704" s="32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</row>
    <row r="705" spans="1:53" x14ac:dyDescent="0.2">
      <c r="A705" s="32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</row>
    <row r="706" spans="1:53" x14ac:dyDescent="0.2">
      <c r="A706" s="32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</row>
    <row r="707" spans="1:53" x14ac:dyDescent="0.2">
      <c r="A707" s="32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</row>
    <row r="708" spans="1:53" x14ac:dyDescent="0.2">
      <c r="A708" s="32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</row>
    <row r="709" spans="1:53" x14ac:dyDescent="0.2">
      <c r="A709" s="32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</row>
    <row r="710" spans="1:53" x14ac:dyDescent="0.2">
      <c r="A710" s="32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</row>
    <row r="711" spans="1:53" x14ac:dyDescent="0.2">
      <c r="A711" s="32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</row>
    <row r="712" spans="1:53" x14ac:dyDescent="0.2">
      <c r="A712" s="32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</row>
    <row r="713" spans="1:53" x14ac:dyDescent="0.2">
      <c r="A713" s="32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</row>
    <row r="714" spans="1:53" x14ac:dyDescent="0.2">
      <c r="A714" s="32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</row>
    <row r="715" spans="1:53" x14ac:dyDescent="0.2">
      <c r="A715" s="32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</row>
    <row r="716" spans="1:53" x14ac:dyDescent="0.2">
      <c r="A716" s="32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</row>
    <row r="717" spans="1:53" x14ac:dyDescent="0.2">
      <c r="A717" s="32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</row>
    <row r="718" spans="1:53" x14ac:dyDescent="0.2">
      <c r="A718" s="32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</row>
    <row r="719" spans="1:53" x14ac:dyDescent="0.2">
      <c r="A719" s="32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</row>
    <row r="720" spans="1:53" x14ac:dyDescent="0.2">
      <c r="A720" s="32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</row>
    <row r="721" spans="1:53" x14ac:dyDescent="0.2">
      <c r="A721" s="32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</row>
    <row r="722" spans="1:53" x14ac:dyDescent="0.2">
      <c r="A722" s="32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</row>
    <row r="723" spans="1:53" x14ac:dyDescent="0.2">
      <c r="A723" s="32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</row>
    <row r="724" spans="1:53" x14ac:dyDescent="0.2">
      <c r="A724" s="32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</row>
    <row r="725" spans="1:53" x14ac:dyDescent="0.2">
      <c r="A725" s="32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</row>
    <row r="726" spans="1:53" x14ac:dyDescent="0.2">
      <c r="A726" s="32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</row>
    <row r="727" spans="1:53" x14ac:dyDescent="0.2">
      <c r="A727" s="32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</row>
    <row r="728" spans="1:53" x14ac:dyDescent="0.2">
      <c r="A728" s="32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</row>
    <row r="729" spans="1:53" x14ac:dyDescent="0.2">
      <c r="A729" s="32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</row>
    <row r="730" spans="1:53" x14ac:dyDescent="0.2">
      <c r="A730" s="32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</row>
    <row r="731" spans="1:53" x14ac:dyDescent="0.2">
      <c r="A731" s="32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</row>
    <row r="732" spans="1:53" x14ac:dyDescent="0.2">
      <c r="A732" s="32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</row>
    <row r="733" spans="1:53" x14ac:dyDescent="0.2">
      <c r="A733" s="32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</row>
    <row r="734" spans="1:53" x14ac:dyDescent="0.2">
      <c r="A734" s="32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</row>
    <row r="735" spans="1:53" x14ac:dyDescent="0.2">
      <c r="A735" s="32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</row>
    <row r="736" spans="1:53" x14ac:dyDescent="0.2">
      <c r="A736" s="32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</row>
    <row r="737" spans="1:53" x14ac:dyDescent="0.2">
      <c r="A737" s="32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</row>
    <row r="738" spans="1:53" x14ac:dyDescent="0.2">
      <c r="A738" s="32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</row>
    <row r="739" spans="1:53" x14ac:dyDescent="0.2">
      <c r="A739" s="32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</row>
    <row r="740" spans="1:53" x14ac:dyDescent="0.2">
      <c r="A740" s="32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</row>
    <row r="741" spans="1:53" x14ac:dyDescent="0.2">
      <c r="A741" s="32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</row>
    <row r="742" spans="1:53" x14ac:dyDescent="0.2">
      <c r="A742" s="32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</row>
    <row r="743" spans="1:53" x14ac:dyDescent="0.2">
      <c r="A743" s="32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</row>
    <row r="744" spans="1:53" x14ac:dyDescent="0.2">
      <c r="A744" s="32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</row>
    <row r="745" spans="1:53" x14ac:dyDescent="0.2">
      <c r="A745" s="32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</row>
    <row r="746" spans="1:53" x14ac:dyDescent="0.2">
      <c r="A746" s="32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</row>
    <row r="747" spans="1:53" x14ac:dyDescent="0.2">
      <c r="A747" s="32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</row>
    <row r="748" spans="1:53" x14ac:dyDescent="0.2">
      <c r="A748" s="32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</row>
    <row r="749" spans="1:53" x14ac:dyDescent="0.2">
      <c r="A749" s="32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</row>
    <row r="750" spans="1:53" x14ac:dyDescent="0.2">
      <c r="A750" s="32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</row>
    <row r="751" spans="1:53" x14ac:dyDescent="0.2">
      <c r="A751" s="32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</row>
    <row r="752" spans="1:53" x14ac:dyDescent="0.2">
      <c r="A752" s="32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</row>
    <row r="753" spans="1:53" x14ac:dyDescent="0.2">
      <c r="A753" s="32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</row>
    <row r="754" spans="1:53" x14ac:dyDescent="0.2">
      <c r="A754" s="32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</row>
    <row r="755" spans="1:53" x14ac:dyDescent="0.2">
      <c r="A755" s="32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</row>
    <row r="756" spans="1:53" x14ac:dyDescent="0.2">
      <c r="A756" s="32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</row>
    <row r="757" spans="1:53" x14ac:dyDescent="0.2">
      <c r="A757" s="32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</row>
    <row r="758" spans="1:53" x14ac:dyDescent="0.2">
      <c r="A758" s="32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</row>
    <row r="759" spans="1:53" x14ac:dyDescent="0.2">
      <c r="A759" s="32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</row>
    <row r="760" spans="1:53" x14ac:dyDescent="0.2">
      <c r="A760" s="32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</row>
    <row r="761" spans="1:53" x14ac:dyDescent="0.2">
      <c r="A761" s="32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</row>
    <row r="762" spans="1:53" x14ac:dyDescent="0.2">
      <c r="A762" s="32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</row>
    <row r="763" spans="1:53" x14ac:dyDescent="0.2">
      <c r="A763" s="32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</row>
    <row r="764" spans="1:53" x14ac:dyDescent="0.2">
      <c r="A764" s="32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</row>
    <row r="765" spans="1:53" x14ac:dyDescent="0.2">
      <c r="A765" s="32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</row>
    <row r="766" spans="1:53" x14ac:dyDescent="0.2">
      <c r="A766" s="32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</row>
    <row r="767" spans="1:53" x14ac:dyDescent="0.2">
      <c r="A767" s="32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</row>
    <row r="768" spans="1:53" x14ac:dyDescent="0.2">
      <c r="A768" s="32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</row>
    <row r="769" spans="1:53" x14ac:dyDescent="0.2">
      <c r="A769" s="32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</row>
    <row r="770" spans="1:53" x14ac:dyDescent="0.2">
      <c r="A770" s="32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</row>
    <row r="771" spans="1:53" x14ac:dyDescent="0.2">
      <c r="A771" s="32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</row>
    <row r="772" spans="1:53" x14ac:dyDescent="0.2">
      <c r="A772" s="32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</row>
    <row r="773" spans="1:53" x14ac:dyDescent="0.2">
      <c r="A773" s="32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</row>
    <row r="774" spans="1:53" x14ac:dyDescent="0.2">
      <c r="A774" s="32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</row>
    <row r="775" spans="1:53" x14ac:dyDescent="0.2">
      <c r="A775" s="32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</row>
    <row r="776" spans="1:53" x14ac:dyDescent="0.2">
      <c r="A776" s="32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</row>
    <row r="777" spans="1:53" x14ac:dyDescent="0.2">
      <c r="A777" s="32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</row>
    <row r="778" spans="1:53" x14ac:dyDescent="0.2">
      <c r="A778" s="32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</row>
    <row r="779" spans="1:53" x14ac:dyDescent="0.2">
      <c r="A779" s="32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</row>
    <row r="780" spans="1:53" x14ac:dyDescent="0.2">
      <c r="A780" s="32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</row>
    <row r="781" spans="1:53" x14ac:dyDescent="0.2">
      <c r="A781" s="32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</row>
    <row r="782" spans="1:53" x14ac:dyDescent="0.2">
      <c r="A782" s="32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</row>
    <row r="783" spans="1:53" x14ac:dyDescent="0.2">
      <c r="A783" s="32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</row>
    <row r="784" spans="1:53" x14ac:dyDescent="0.2">
      <c r="A784" s="32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</row>
    <row r="785" spans="1:53" x14ac:dyDescent="0.2">
      <c r="A785" s="32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</row>
    <row r="786" spans="1:53" x14ac:dyDescent="0.2">
      <c r="A786" s="32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</row>
    <row r="787" spans="1:53" x14ac:dyDescent="0.2">
      <c r="A787" s="32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</row>
    <row r="788" spans="1:53" x14ac:dyDescent="0.2">
      <c r="A788" s="32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</row>
    <row r="789" spans="1:53" x14ac:dyDescent="0.2">
      <c r="A789" s="32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</row>
    <row r="790" spans="1:53" x14ac:dyDescent="0.2">
      <c r="A790" s="32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</row>
    <row r="791" spans="1:53" x14ac:dyDescent="0.2">
      <c r="A791" s="32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</row>
    <row r="792" spans="1:53" x14ac:dyDescent="0.2">
      <c r="A792" s="32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</row>
    <row r="793" spans="1:53" x14ac:dyDescent="0.2">
      <c r="A793" s="32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</row>
    <row r="794" spans="1:53" x14ac:dyDescent="0.2">
      <c r="A794" s="32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</row>
    <row r="795" spans="1:53" x14ac:dyDescent="0.2">
      <c r="A795" s="32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</row>
    <row r="796" spans="1:53" x14ac:dyDescent="0.2">
      <c r="A796" s="32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</row>
    <row r="797" spans="1:53" x14ac:dyDescent="0.2">
      <c r="A797" s="32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</row>
    <row r="798" spans="1:53" x14ac:dyDescent="0.2">
      <c r="A798" s="32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</row>
    <row r="799" spans="1:53" x14ac:dyDescent="0.2">
      <c r="A799" s="32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</row>
    <row r="800" spans="1:53" x14ac:dyDescent="0.2">
      <c r="A800" s="32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</row>
    <row r="801" spans="1:53" x14ac:dyDescent="0.2">
      <c r="A801" s="32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</row>
    <row r="802" spans="1:53" x14ac:dyDescent="0.2">
      <c r="A802" s="32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</row>
    <row r="803" spans="1:53" x14ac:dyDescent="0.2">
      <c r="A803" s="32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</row>
    <row r="804" spans="1:53" x14ac:dyDescent="0.2">
      <c r="A804" s="32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</row>
    <row r="805" spans="1:53" x14ac:dyDescent="0.2">
      <c r="A805" s="32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</row>
    <row r="806" spans="1:53" x14ac:dyDescent="0.2">
      <c r="A806" s="32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</row>
    <row r="807" spans="1:53" x14ac:dyDescent="0.2">
      <c r="A807" s="32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</row>
    <row r="808" spans="1:53" x14ac:dyDescent="0.2">
      <c r="A808" s="32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</row>
    <row r="809" spans="1:53" x14ac:dyDescent="0.2">
      <c r="A809" s="32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</row>
    <row r="810" spans="1:53" x14ac:dyDescent="0.2">
      <c r="A810" s="32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</row>
    <row r="811" spans="1:53" x14ac:dyDescent="0.2">
      <c r="A811" s="32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</row>
    <row r="812" spans="1:53" x14ac:dyDescent="0.2">
      <c r="A812" s="32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</row>
    <row r="813" spans="1:53" x14ac:dyDescent="0.2">
      <c r="A813" s="32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</row>
    <row r="814" spans="1:53" x14ac:dyDescent="0.2">
      <c r="A814" s="32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</row>
    <row r="815" spans="1:53" x14ac:dyDescent="0.2">
      <c r="A815" s="32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</row>
    <row r="816" spans="1:53" x14ac:dyDescent="0.2">
      <c r="A816" s="32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</row>
    <row r="817" spans="1:53" x14ac:dyDescent="0.2">
      <c r="A817" s="32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</row>
    <row r="818" spans="1:53" x14ac:dyDescent="0.2">
      <c r="A818" s="32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</row>
    <row r="819" spans="1:53" x14ac:dyDescent="0.2">
      <c r="A819" s="32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</row>
    <row r="820" spans="1:53" x14ac:dyDescent="0.2">
      <c r="A820" s="32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</row>
    <row r="821" spans="1:53" x14ac:dyDescent="0.2">
      <c r="A821" s="32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</row>
    <row r="822" spans="1:53" x14ac:dyDescent="0.2">
      <c r="A822" s="32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</row>
    <row r="823" spans="1:53" x14ac:dyDescent="0.2">
      <c r="A823" s="32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</row>
    <row r="824" spans="1:53" x14ac:dyDescent="0.2">
      <c r="A824" s="32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</row>
    <row r="825" spans="1:53" x14ac:dyDescent="0.2">
      <c r="A825" s="32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</row>
    <row r="826" spans="1:53" x14ac:dyDescent="0.2">
      <c r="A826" s="32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</row>
    <row r="827" spans="1:53" x14ac:dyDescent="0.2">
      <c r="A827" s="32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</row>
    <row r="828" spans="1:53" x14ac:dyDescent="0.2">
      <c r="A828" s="32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</row>
    <row r="829" spans="1:53" x14ac:dyDescent="0.2">
      <c r="A829" s="32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</row>
    <row r="830" spans="1:53" x14ac:dyDescent="0.2">
      <c r="A830" s="32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</row>
    <row r="831" spans="1:53" x14ac:dyDescent="0.2">
      <c r="A831" s="32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</row>
    <row r="832" spans="1:53" x14ac:dyDescent="0.2">
      <c r="A832" s="32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</row>
    <row r="833" spans="1:53" x14ac:dyDescent="0.2">
      <c r="A833" s="32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</row>
    <row r="834" spans="1:53" x14ac:dyDescent="0.2">
      <c r="A834" s="32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</row>
    <row r="835" spans="1:53" x14ac:dyDescent="0.2">
      <c r="A835" s="32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</row>
    <row r="836" spans="1:53" x14ac:dyDescent="0.2">
      <c r="A836" s="32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</row>
    <row r="837" spans="1:53" x14ac:dyDescent="0.2">
      <c r="A837" s="32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</row>
    <row r="838" spans="1:53" x14ac:dyDescent="0.2">
      <c r="A838" s="32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</row>
    <row r="839" spans="1:53" x14ac:dyDescent="0.2">
      <c r="A839" s="32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</row>
    <row r="840" spans="1:53" x14ac:dyDescent="0.2">
      <c r="A840" s="32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</row>
    <row r="841" spans="1:53" x14ac:dyDescent="0.2">
      <c r="A841" s="32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</row>
    <row r="842" spans="1:53" x14ac:dyDescent="0.2">
      <c r="A842" s="32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</row>
    <row r="843" spans="1:53" x14ac:dyDescent="0.2">
      <c r="A843" s="32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</row>
    <row r="844" spans="1:53" x14ac:dyDescent="0.2">
      <c r="A844" s="32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</row>
    <row r="845" spans="1:53" x14ac:dyDescent="0.2">
      <c r="A845" s="32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</row>
    <row r="846" spans="1:53" x14ac:dyDescent="0.2">
      <c r="A846" s="32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</row>
    <row r="847" spans="1:53" x14ac:dyDescent="0.2">
      <c r="A847" s="32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</row>
    <row r="848" spans="1:53" x14ac:dyDescent="0.2">
      <c r="A848" s="32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</row>
    <row r="849" spans="1:53" x14ac:dyDescent="0.2">
      <c r="A849" s="32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</row>
    <row r="850" spans="1:53" x14ac:dyDescent="0.2">
      <c r="A850" s="32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</row>
    <row r="851" spans="1:53" x14ac:dyDescent="0.2">
      <c r="A851" s="32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</row>
    <row r="852" spans="1:53" x14ac:dyDescent="0.2">
      <c r="A852" s="32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</row>
    <row r="853" spans="1:53" x14ac:dyDescent="0.2">
      <c r="A853" s="32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</row>
    <row r="854" spans="1:53" x14ac:dyDescent="0.2">
      <c r="A854" s="32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</row>
    <row r="855" spans="1:53" x14ac:dyDescent="0.2">
      <c r="A855" s="32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</row>
    <row r="856" spans="1:53" x14ac:dyDescent="0.2">
      <c r="A856" s="32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</row>
    <row r="857" spans="1:53" x14ac:dyDescent="0.2">
      <c r="A857" s="32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</row>
    <row r="858" spans="1:53" x14ac:dyDescent="0.2">
      <c r="A858" s="32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</row>
    <row r="859" spans="1:53" x14ac:dyDescent="0.2">
      <c r="A859" s="32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</row>
    <row r="860" spans="1:53" x14ac:dyDescent="0.2">
      <c r="A860" s="32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</row>
    <row r="861" spans="1:53" x14ac:dyDescent="0.2">
      <c r="A861" s="32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</row>
    <row r="862" spans="1:53" x14ac:dyDescent="0.2">
      <c r="A862" s="32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</row>
    <row r="863" spans="1:53" x14ac:dyDescent="0.2">
      <c r="A863" s="32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</row>
    <row r="864" spans="1:53" x14ac:dyDescent="0.2">
      <c r="A864" s="32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</row>
    <row r="865" spans="1:53" x14ac:dyDescent="0.2">
      <c r="A865" s="32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</row>
    <row r="866" spans="1:53" x14ac:dyDescent="0.2">
      <c r="A866" s="32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</row>
    <row r="867" spans="1:53" x14ac:dyDescent="0.2">
      <c r="A867" s="32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</row>
    <row r="868" spans="1:53" x14ac:dyDescent="0.2">
      <c r="A868" s="32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</row>
    <row r="869" spans="1:53" x14ac:dyDescent="0.2">
      <c r="A869" s="32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</row>
    <row r="870" spans="1:53" x14ac:dyDescent="0.2">
      <c r="A870" s="32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</row>
    <row r="871" spans="1:53" x14ac:dyDescent="0.2">
      <c r="A871" s="32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</row>
    <row r="872" spans="1:53" x14ac:dyDescent="0.2">
      <c r="A872" s="32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</row>
    <row r="873" spans="1:53" x14ac:dyDescent="0.2">
      <c r="A873" s="32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</row>
    <row r="874" spans="1:53" x14ac:dyDescent="0.2">
      <c r="A874" s="32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</row>
    <row r="875" spans="1:53" x14ac:dyDescent="0.2">
      <c r="A875" s="32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</row>
    <row r="876" spans="1:53" x14ac:dyDescent="0.2">
      <c r="A876" s="32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</row>
    <row r="877" spans="1:53" x14ac:dyDescent="0.2">
      <c r="A877" s="32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</row>
    <row r="878" spans="1:53" x14ac:dyDescent="0.2">
      <c r="A878" s="32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</row>
    <row r="879" spans="1:53" x14ac:dyDescent="0.2">
      <c r="A879" s="32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</row>
    <row r="880" spans="1:53" x14ac:dyDescent="0.2">
      <c r="A880" s="32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</row>
    <row r="881" spans="1:53" x14ac:dyDescent="0.2">
      <c r="A881" s="32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</row>
    <row r="882" spans="1:53" x14ac:dyDescent="0.2">
      <c r="A882" s="32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</row>
    <row r="883" spans="1:53" x14ac:dyDescent="0.2">
      <c r="A883" s="32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</row>
    <row r="884" spans="1:53" x14ac:dyDescent="0.2">
      <c r="A884" s="32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</row>
    <row r="885" spans="1:53" x14ac:dyDescent="0.2">
      <c r="A885" s="32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</row>
    <row r="886" spans="1:53" x14ac:dyDescent="0.2">
      <c r="A886" s="32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</row>
    <row r="887" spans="1:53" x14ac:dyDescent="0.2">
      <c r="A887" s="32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</row>
    <row r="888" spans="1:53" x14ac:dyDescent="0.2">
      <c r="A888" s="32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</row>
    <row r="889" spans="1:53" x14ac:dyDescent="0.2">
      <c r="A889" s="32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</row>
    <row r="890" spans="1:53" x14ac:dyDescent="0.2">
      <c r="A890" s="32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</row>
    <row r="891" spans="1:53" x14ac:dyDescent="0.2">
      <c r="A891" s="32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</row>
    <row r="892" spans="1:53" x14ac:dyDescent="0.2">
      <c r="A892" s="32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</row>
    <row r="893" spans="1:53" x14ac:dyDescent="0.2">
      <c r="A893" s="32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</row>
    <row r="894" spans="1:53" x14ac:dyDescent="0.2">
      <c r="A894" s="32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</row>
    <row r="895" spans="1:53" x14ac:dyDescent="0.2">
      <c r="A895" s="32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</row>
    <row r="896" spans="1:53" x14ac:dyDescent="0.2">
      <c r="A896" s="32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</row>
    <row r="897" spans="1:53" x14ac:dyDescent="0.2">
      <c r="A897" s="32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</row>
    <row r="898" spans="1:53" x14ac:dyDescent="0.2">
      <c r="A898" s="32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</row>
    <row r="899" spans="1:53" x14ac:dyDescent="0.2">
      <c r="A899" s="32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</row>
    <row r="900" spans="1:53" x14ac:dyDescent="0.2">
      <c r="A900" s="32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</row>
    <row r="901" spans="1:53" x14ac:dyDescent="0.2">
      <c r="A901" s="32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</row>
    <row r="902" spans="1:53" x14ac:dyDescent="0.2">
      <c r="A902" s="32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</row>
    <row r="903" spans="1:53" x14ac:dyDescent="0.2">
      <c r="A903" s="32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</row>
    <row r="904" spans="1:53" x14ac:dyDescent="0.2">
      <c r="A904" s="32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</row>
    <row r="905" spans="1:53" x14ac:dyDescent="0.2">
      <c r="A905" s="32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</row>
    <row r="906" spans="1:53" x14ac:dyDescent="0.2">
      <c r="A906" s="32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</row>
    <row r="907" spans="1:53" x14ac:dyDescent="0.2">
      <c r="A907" s="32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</row>
    <row r="908" spans="1:53" x14ac:dyDescent="0.2">
      <c r="A908" s="32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</row>
    <row r="909" spans="1:53" x14ac:dyDescent="0.2">
      <c r="A909" s="32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</row>
    <row r="910" spans="1:53" x14ac:dyDescent="0.2">
      <c r="A910" s="32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</row>
    <row r="911" spans="1:53" x14ac:dyDescent="0.2">
      <c r="A911" s="32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</row>
    <row r="912" spans="1:53" x14ac:dyDescent="0.2">
      <c r="A912" s="32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</row>
    <row r="913" spans="1:53" x14ac:dyDescent="0.2">
      <c r="A913" s="32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</row>
    <row r="914" spans="1:53" x14ac:dyDescent="0.2">
      <c r="A914" s="32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</row>
    <row r="915" spans="1:53" x14ac:dyDescent="0.2">
      <c r="A915" s="32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</row>
    <row r="916" spans="1:53" x14ac:dyDescent="0.2">
      <c r="A916" s="32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</row>
    <row r="917" spans="1:53" x14ac:dyDescent="0.2">
      <c r="A917" s="32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</row>
    <row r="918" spans="1:53" x14ac:dyDescent="0.2">
      <c r="A918" s="32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</row>
    <row r="919" spans="1:53" x14ac:dyDescent="0.2">
      <c r="A919" s="32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</row>
    <row r="920" spans="1:53" x14ac:dyDescent="0.2">
      <c r="A920" s="32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</row>
    <row r="921" spans="1:53" x14ac:dyDescent="0.2">
      <c r="A921" s="32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</row>
    <row r="922" spans="1:53" x14ac:dyDescent="0.2">
      <c r="A922" s="32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</row>
    <row r="923" spans="1:53" x14ac:dyDescent="0.2">
      <c r="A923" s="32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</row>
    <row r="924" spans="1:53" x14ac:dyDescent="0.2">
      <c r="A924" s="32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</row>
    <row r="925" spans="1:53" x14ac:dyDescent="0.2">
      <c r="A925" s="32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</row>
    <row r="926" spans="1:53" x14ac:dyDescent="0.2">
      <c r="A926" s="32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</row>
    <row r="927" spans="1:53" x14ac:dyDescent="0.2">
      <c r="A927" s="32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</row>
    <row r="928" spans="1:53" x14ac:dyDescent="0.2">
      <c r="A928" s="32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</row>
    <row r="929" spans="1:53" x14ac:dyDescent="0.2">
      <c r="A929" s="32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</row>
    <row r="930" spans="1:53" x14ac:dyDescent="0.2">
      <c r="A930" s="32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</row>
    <row r="931" spans="1:53" x14ac:dyDescent="0.2">
      <c r="A931" s="32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</row>
    <row r="932" spans="1:53" x14ac:dyDescent="0.2">
      <c r="A932" s="32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</row>
    <row r="933" spans="1:53" x14ac:dyDescent="0.2">
      <c r="A933" s="32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</row>
    <row r="934" spans="1:53" x14ac:dyDescent="0.2">
      <c r="A934" s="32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</row>
    <row r="935" spans="1:53" x14ac:dyDescent="0.2">
      <c r="A935" s="32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</row>
    <row r="936" spans="1:53" x14ac:dyDescent="0.2">
      <c r="A936" s="32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</row>
    <row r="937" spans="1:53" x14ac:dyDescent="0.2">
      <c r="A937" s="32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</row>
    <row r="938" spans="1:53" x14ac:dyDescent="0.2">
      <c r="A938" s="32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</row>
    <row r="939" spans="1:53" x14ac:dyDescent="0.2">
      <c r="A939" s="32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</row>
    <row r="940" spans="1:53" x14ac:dyDescent="0.2">
      <c r="A940" s="32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</row>
    <row r="941" spans="1:53" x14ac:dyDescent="0.2">
      <c r="A941" s="32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</row>
    <row r="942" spans="1:53" x14ac:dyDescent="0.2">
      <c r="A942" s="32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</row>
    <row r="943" spans="1:53" x14ac:dyDescent="0.2">
      <c r="A943" s="32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</row>
    <row r="944" spans="1:53" x14ac:dyDescent="0.2">
      <c r="A944" s="32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</row>
    <row r="945" spans="1:53" x14ac:dyDescent="0.2">
      <c r="A945" s="32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</row>
    <row r="946" spans="1:53" x14ac:dyDescent="0.2">
      <c r="A946" s="32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</row>
    <row r="947" spans="1:53" x14ac:dyDescent="0.2">
      <c r="A947" s="32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</row>
    <row r="948" spans="1:53" x14ac:dyDescent="0.2">
      <c r="A948" s="32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</row>
    <row r="949" spans="1:53" x14ac:dyDescent="0.2">
      <c r="A949" s="32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</row>
    <row r="950" spans="1:53" x14ac:dyDescent="0.2">
      <c r="A950" s="32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</row>
    <row r="951" spans="1:53" x14ac:dyDescent="0.2">
      <c r="A951" s="32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</row>
    <row r="952" spans="1:53" x14ac:dyDescent="0.2">
      <c r="A952" s="32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</row>
    <row r="953" spans="1:53" x14ac:dyDescent="0.2">
      <c r="A953" s="32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</row>
    <row r="954" spans="1:53" x14ac:dyDescent="0.2">
      <c r="A954" s="32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</row>
    <row r="955" spans="1:53" x14ac:dyDescent="0.2">
      <c r="A955" s="32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</row>
    <row r="956" spans="1:53" x14ac:dyDescent="0.2">
      <c r="A956" s="32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</row>
    <row r="957" spans="1:53" x14ac:dyDescent="0.2">
      <c r="A957" s="32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</row>
    <row r="958" spans="1:53" x14ac:dyDescent="0.2">
      <c r="A958" s="32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</row>
    <row r="959" spans="1:53" x14ac:dyDescent="0.2">
      <c r="A959" s="32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</row>
    <row r="960" spans="1:53" x14ac:dyDescent="0.2">
      <c r="A960" s="32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</row>
    <row r="961" spans="1:53" x14ac:dyDescent="0.2">
      <c r="A961" s="32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</row>
    <row r="962" spans="1:53" x14ac:dyDescent="0.2">
      <c r="A962" s="32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</row>
    <row r="963" spans="1:53" x14ac:dyDescent="0.2">
      <c r="A963" s="32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</row>
    <row r="964" spans="1:53" x14ac:dyDescent="0.2">
      <c r="A964" s="32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</row>
    <row r="965" spans="1:53" x14ac:dyDescent="0.2">
      <c r="A965" s="32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</row>
    <row r="966" spans="1:53" x14ac:dyDescent="0.2">
      <c r="A966" s="32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</row>
    <row r="967" spans="1:53" x14ac:dyDescent="0.2">
      <c r="A967" s="32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</row>
    <row r="968" spans="1:53" x14ac:dyDescent="0.2">
      <c r="A968" s="32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</row>
    <row r="969" spans="1:53" x14ac:dyDescent="0.2">
      <c r="A969" s="32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</row>
    <row r="970" spans="1:53" x14ac:dyDescent="0.2">
      <c r="A970" s="32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</row>
    <row r="971" spans="1:53" x14ac:dyDescent="0.2">
      <c r="A971" s="32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</row>
    <row r="972" spans="1:53" x14ac:dyDescent="0.2">
      <c r="A972" s="32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</row>
    <row r="973" spans="1:53" x14ac:dyDescent="0.2">
      <c r="A973" s="32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</row>
    <row r="974" spans="1:53" x14ac:dyDescent="0.2">
      <c r="A974" s="32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</row>
    <row r="975" spans="1:53" x14ac:dyDescent="0.2">
      <c r="A975" s="32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</row>
    <row r="976" spans="1:53" x14ac:dyDescent="0.2">
      <c r="A976" s="32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</row>
    <row r="977" spans="1:53" x14ac:dyDescent="0.2">
      <c r="A977" s="32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</row>
    <row r="978" spans="1:53" x14ac:dyDescent="0.2">
      <c r="A978" s="32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</row>
    <row r="979" spans="1:53" x14ac:dyDescent="0.2">
      <c r="A979" s="32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</row>
    <row r="980" spans="1:53" x14ac:dyDescent="0.2">
      <c r="A980" s="32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</row>
    <row r="981" spans="1:53" x14ac:dyDescent="0.2">
      <c r="A981" s="32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</row>
    <row r="982" spans="1:53" x14ac:dyDescent="0.2">
      <c r="A982" s="32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</row>
    <row r="983" spans="1:53" x14ac:dyDescent="0.2">
      <c r="A983" s="32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</row>
    <row r="984" spans="1:53" x14ac:dyDescent="0.2">
      <c r="A984" s="32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</row>
    <row r="985" spans="1:53" x14ac:dyDescent="0.2">
      <c r="A985" s="32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</row>
    <row r="986" spans="1:53" x14ac:dyDescent="0.2">
      <c r="A986" s="32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</row>
    <row r="987" spans="1:53" x14ac:dyDescent="0.2">
      <c r="A987" s="32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</row>
    <row r="988" spans="1:53" x14ac:dyDescent="0.2">
      <c r="A988" s="32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</row>
    <row r="989" spans="1:53" x14ac:dyDescent="0.2">
      <c r="A989" s="32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</row>
    <row r="990" spans="1:53" x14ac:dyDescent="0.2">
      <c r="A990" s="32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</row>
    <row r="991" spans="1:53" x14ac:dyDescent="0.2">
      <c r="A991" s="32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</row>
    <row r="992" spans="1:53" x14ac:dyDescent="0.2">
      <c r="A992" s="32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</row>
    <row r="993" spans="1:53" x14ac:dyDescent="0.2">
      <c r="A993" s="32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</row>
    <row r="994" spans="1:53" x14ac:dyDescent="0.2">
      <c r="A994" s="32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</row>
    <row r="995" spans="1:53" x14ac:dyDescent="0.2">
      <c r="A995" s="32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</row>
    <row r="996" spans="1:53" x14ac:dyDescent="0.2">
      <c r="A996" s="32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</row>
    <row r="997" spans="1:53" x14ac:dyDescent="0.2">
      <c r="A997" s="32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</row>
    <row r="998" spans="1:53" x14ac:dyDescent="0.2">
      <c r="A998" s="32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</row>
    <row r="999" spans="1:53" x14ac:dyDescent="0.2">
      <c r="A999" s="32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</row>
    <row r="1000" spans="1:53" x14ac:dyDescent="0.2">
      <c r="A1000" s="32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</row>
    <row r="1001" spans="1:53" x14ac:dyDescent="0.2">
      <c r="A1001" s="32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</row>
    <row r="1002" spans="1:53" x14ac:dyDescent="0.2">
      <c r="A1002" s="32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</row>
    <row r="1003" spans="1:53" x14ac:dyDescent="0.2">
      <c r="A1003" s="32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</row>
    <row r="1004" spans="1:53" x14ac:dyDescent="0.2">
      <c r="A1004" s="32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</row>
    <row r="1005" spans="1:53" x14ac:dyDescent="0.2">
      <c r="A1005" s="32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</row>
    <row r="1006" spans="1:53" x14ac:dyDescent="0.2">
      <c r="A1006" s="32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</row>
    <row r="1007" spans="1:53" x14ac:dyDescent="0.2">
      <c r="A1007" s="32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</row>
    <row r="1008" spans="1:53" x14ac:dyDescent="0.2">
      <c r="A1008" s="32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</row>
    <row r="1009" spans="1:53" x14ac:dyDescent="0.2">
      <c r="A1009" s="32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</row>
    <row r="1010" spans="1:53" x14ac:dyDescent="0.2">
      <c r="A1010" s="32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</row>
    <row r="1011" spans="1:53" x14ac:dyDescent="0.2">
      <c r="A1011" s="32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</row>
    <row r="1012" spans="1:53" x14ac:dyDescent="0.2">
      <c r="A1012" s="32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</row>
    <row r="1013" spans="1:53" x14ac:dyDescent="0.2">
      <c r="A1013" s="32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</row>
    <row r="1014" spans="1:53" x14ac:dyDescent="0.2">
      <c r="A1014" s="32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</row>
    <row r="1015" spans="1:53" x14ac:dyDescent="0.2">
      <c r="A1015" s="32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</row>
    <row r="1016" spans="1:53" x14ac:dyDescent="0.2">
      <c r="A1016" s="32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</row>
    <row r="1017" spans="1:53" x14ac:dyDescent="0.2">
      <c r="A1017" s="32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</row>
    <row r="1018" spans="1:53" x14ac:dyDescent="0.2">
      <c r="A1018" s="32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</row>
    <row r="1019" spans="1:53" x14ac:dyDescent="0.2">
      <c r="A1019" s="32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</row>
    <row r="1020" spans="1:53" x14ac:dyDescent="0.2">
      <c r="A1020" s="32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</row>
    <row r="1021" spans="1:53" x14ac:dyDescent="0.2">
      <c r="A1021" s="32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</row>
    <row r="1022" spans="1:53" x14ac:dyDescent="0.2">
      <c r="A1022" s="32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</row>
    <row r="1023" spans="1:53" x14ac:dyDescent="0.2">
      <c r="A1023" s="32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</row>
    <row r="1024" spans="1:53" x14ac:dyDescent="0.2">
      <c r="A1024" s="32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</row>
    <row r="1025" spans="1:53" x14ac:dyDescent="0.2">
      <c r="A1025" s="32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</row>
    <row r="1026" spans="1:53" x14ac:dyDescent="0.2">
      <c r="A1026" s="32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</row>
    <row r="1027" spans="1:53" x14ac:dyDescent="0.2">
      <c r="A1027" s="32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</row>
    <row r="1028" spans="1:53" x14ac:dyDescent="0.2">
      <c r="A1028" s="32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</row>
    <row r="1029" spans="1:53" x14ac:dyDescent="0.2">
      <c r="A1029" s="32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</row>
    <row r="1030" spans="1:53" x14ac:dyDescent="0.2">
      <c r="A1030" s="32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</row>
    <row r="1031" spans="1:53" x14ac:dyDescent="0.2">
      <c r="A1031" s="32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</row>
    <row r="1032" spans="1:53" x14ac:dyDescent="0.2">
      <c r="A1032" s="32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</row>
    <row r="1033" spans="1:53" x14ac:dyDescent="0.2">
      <c r="A1033" s="32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</row>
    <row r="1034" spans="1:53" x14ac:dyDescent="0.2">
      <c r="A1034" s="32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</row>
    <row r="1035" spans="1:53" x14ac:dyDescent="0.2">
      <c r="A1035" s="32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</row>
    <row r="1036" spans="1:53" x14ac:dyDescent="0.2">
      <c r="A1036" s="32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</row>
    <row r="1037" spans="1:53" x14ac:dyDescent="0.2">
      <c r="A1037" s="32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</row>
    <row r="1038" spans="1:53" x14ac:dyDescent="0.2">
      <c r="A1038" s="32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</row>
    <row r="1039" spans="1:53" x14ac:dyDescent="0.2">
      <c r="A1039" s="32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</row>
    <row r="1040" spans="1:53" x14ac:dyDescent="0.2">
      <c r="A1040" s="32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</row>
    <row r="1041" spans="1:53" x14ac:dyDescent="0.2">
      <c r="A1041" s="32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</row>
    <row r="1042" spans="1:53" x14ac:dyDescent="0.2">
      <c r="A1042" s="32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</row>
    <row r="1043" spans="1:53" x14ac:dyDescent="0.2">
      <c r="A1043" s="32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</row>
    <row r="1044" spans="1:53" x14ac:dyDescent="0.2">
      <c r="A1044" s="32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</row>
    <row r="1045" spans="1:53" x14ac:dyDescent="0.2">
      <c r="A1045" s="32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</row>
    <row r="1046" spans="1:53" x14ac:dyDescent="0.2">
      <c r="A1046" s="32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</row>
    <row r="1047" spans="1:53" x14ac:dyDescent="0.2">
      <c r="A1047" s="32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</row>
    <row r="1048" spans="1:53" x14ac:dyDescent="0.2">
      <c r="A1048" s="32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</row>
    <row r="1049" spans="1:53" x14ac:dyDescent="0.2">
      <c r="A1049" s="32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</row>
    <row r="1050" spans="1:53" x14ac:dyDescent="0.2">
      <c r="A1050" s="32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</row>
    <row r="1051" spans="1:53" x14ac:dyDescent="0.2">
      <c r="A1051" s="32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</row>
    <row r="1052" spans="1:53" x14ac:dyDescent="0.2">
      <c r="A1052" s="32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</row>
    <row r="1053" spans="1:53" x14ac:dyDescent="0.2">
      <c r="A1053" s="32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</row>
    <row r="1054" spans="1:53" x14ac:dyDescent="0.2">
      <c r="A1054" s="32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</row>
    <row r="1055" spans="1:53" x14ac:dyDescent="0.2">
      <c r="A1055" s="32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</row>
    <row r="1056" spans="1:53" x14ac:dyDescent="0.2">
      <c r="A1056" s="32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</row>
    <row r="1057" spans="1:53" x14ac:dyDescent="0.2">
      <c r="A1057" s="32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</row>
    <row r="1058" spans="1:53" x14ac:dyDescent="0.2">
      <c r="A1058" s="32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</row>
    <row r="1059" spans="1:53" x14ac:dyDescent="0.2">
      <c r="A1059" s="32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</row>
    <row r="1060" spans="1:53" x14ac:dyDescent="0.2">
      <c r="A1060" s="32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</row>
    <row r="1061" spans="1:53" x14ac:dyDescent="0.2">
      <c r="A1061" s="32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</row>
    <row r="1062" spans="1:53" x14ac:dyDescent="0.2">
      <c r="A1062" s="32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</row>
    <row r="1063" spans="1:53" x14ac:dyDescent="0.2">
      <c r="A1063" s="32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</row>
    <row r="1064" spans="1:53" x14ac:dyDescent="0.2">
      <c r="A1064" s="32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</row>
    <row r="1065" spans="1:53" x14ac:dyDescent="0.2">
      <c r="A1065" s="32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</row>
    <row r="1066" spans="1:53" x14ac:dyDescent="0.2">
      <c r="A1066" s="32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</row>
    <row r="1067" spans="1:53" x14ac:dyDescent="0.2">
      <c r="A1067" s="32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</row>
    <row r="1068" spans="1:53" x14ac:dyDescent="0.2">
      <c r="A1068" s="32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</row>
    <row r="1069" spans="1:53" x14ac:dyDescent="0.2">
      <c r="A1069" s="32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</row>
    <row r="1070" spans="1:53" x14ac:dyDescent="0.2">
      <c r="A1070" s="32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</row>
    <row r="1071" spans="1:53" x14ac:dyDescent="0.2">
      <c r="A1071" s="32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</row>
    <row r="1072" spans="1:53" x14ac:dyDescent="0.2">
      <c r="A1072" s="32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</row>
    <row r="1073" spans="1:53" x14ac:dyDescent="0.2">
      <c r="A1073" s="32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</row>
    <row r="1074" spans="1:53" x14ac:dyDescent="0.2">
      <c r="A1074" s="32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</row>
    <row r="1075" spans="1:53" x14ac:dyDescent="0.2">
      <c r="A1075" s="32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</row>
    <row r="1076" spans="1:53" x14ac:dyDescent="0.2">
      <c r="A1076" s="32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</row>
    <row r="1077" spans="1:53" x14ac:dyDescent="0.2">
      <c r="A1077" s="32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</row>
    <row r="1078" spans="1:53" x14ac:dyDescent="0.2">
      <c r="A1078" s="32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</row>
    <row r="1079" spans="1:53" x14ac:dyDescent="0.2">
      <c r="A1079" s="32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</row>
    <row r="1080" spans="1:53" x14ac:dyDescent="0.2">
      <c r="A1080" s="32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</row>
    <row r="1081" spans="1:53" x14ac:dyDescent="0.2">
      <c r="A1081" s="32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</row>
    <row r="1082" spans="1:53" x14ac:dyDescent="0.2">
      <c r="A1082" s="32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</row>
    <row r="1083" spans="1:53" x14ac:dyDescent="0.2">
      <c r="A1083" s="32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</row>
    <row r="1084" spans="1:53" x14ac:dyDescent="0.2">
      <c r="A1084" s="32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</row>
    <row r="1085" spans="1:53" x14ac:dyDescent="0.2">
      <c r="A1085" s="32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</row>
    <row r="1086" spans="1:53" x14ac:dyDescent="0.2">
      <c r="A1086" s="32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</row>
    <row r="1087" spans="1:53" x14ac:dyDescent="0.2">
      <c r="A1087" s="32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</row>
    <row r="1088" spans="1:53" x14ac:dyDescent="0.2">
      <c r="A1088" s="32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</row>
    <row r="1089" spans="1:53" x14ac:dyDescent="0.2">
      <c r="A1089" s="32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</row>
    <row r="1090" spans="1:53" x14ac:dyDescent="0.2">
      <c r="A1090" s="32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</row>
    <row r="1091" spans="1:53" x14ac:dyDescent="0.2">
      <c r="A1091" s="32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</row>
    <row r="1092" spans="1:53" x14ac:dyDescent="0.2">
      <c r="A1092" s="32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</row>
    <row r="1093" spans="1:53" x14ac:dyDescent="0.2">
      <c r="A1093" s="32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</row>
    <row r="1094" spans="1:53" x14ac:dyDescent="0.2">
      <c r="A1094" s="32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</row>
    <row r="1095" spans="1:53" x14ac:dyDescent="0.2">
      <c r="A1095" s="32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</row>
    <row r="1096" spans="1:53" x14ac:dyDescent="0.2">
      <c r="A1096" s="32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</row>
    <row r="1097" spans="1:53" x14ac:dyDescent="0.2">
      <c r="A1097" s="32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</row>
    <row r="1098" spans="1:53" x14ac:dyDescent="0.2">
      <c r="A1098" s="32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</row>
    <row r="1099" spans="1:53" x14ac:dyDescent="0.2">
      <c r="A1099" s="32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</row>
    <row r="1100" spans="1:53" x14ac:dyDescent="0.2">
      <c r="A1100" s="32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</row>
    <row r="1101" spans="1:53" x14ac:dyDescent="0.2">
      <c r="A1101" s="32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</row>
    <row r="1102" spans="1:53" x14ac:dyDescent="0.2">
      <c r="A1102" s="32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</row>
    <row r="1103" spans="1:53" x14ac:dyDescent="0.2">
      <c r="A1103" s="32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</row>
    <row r="1104" spans="1:53" x14ac:dyDescent="0.2">
      <c r="A1104" s="32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</row>
    <row r="1105" spans="1:53" x14ac:dyDescent="0.2">
      <c r="A1105" s="32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</row>
    <row r="1106" spans="1:53" x14ac:dyDescent="0.2">
      <c r="A1106" s="32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</row>
    <row r="1107" spans="1:53" x14ac:dyDescent="0.2">
      <c r="A1107" s="32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</row>
    <row r="1108" spans="1:53" x14ac:dyDescent="0.2">
      <c r="A1108" s="32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</row>
    <row r="1109" spans="1:53" x14ac:dyDescent="0.2">
      <c r="A1109" s="32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</row>
    <row r="1110" spans="1:53" x14ac:dyDescent="0.2">
      <c r="A1110" s="32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</row>
    <row r="1111" spans="1:53" x14ac:dyDescent="0.2">
      <c r="A1111" s="32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</row>
    <row r="1112" spans="1:53" x14ac:dyDescent="0.2">
      <c r="A1112" s="32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</row>
    <row r="1113" spans="1:53" x14ac:dyDescent="0.2">
      <c r="A1113" s="32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</row>
    <row r="1114" spans="1:53" x14ac:dyDescent="0.2">
      <c r="A1114" s="32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</row>
    <row r="1115" spans="1:53" x14ac:dyDescent="0.2">
      <c r="A1115" s="32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</row>
    <row r="1116" spans="1:53" x14ac:dyDescent="0.2">
      <c r="A1116" s="32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</row>
    <row r="1117" spans="1:53" x14ac:dyDescent="0.2">
      <c r="A1117" s="32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</row>
    <row r="1118" spans="1:53" x14ac:dyDescent="0.2">
      <c r="A1118" s="32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</row>
    <row r="1119" spans="1:53" x14ac:dyDescent="0.2">
      <c r="A1119" s="32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</row>
    <row r="1120" spans="1:53" x14ac:dyDescent="0.2">
      <c r="A1120" s="32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</row>
    <row r="1121" spans="1:53" x14ac:dyDescent="0.2">
      <c r="A1121" s="32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</row>
    <row r="1122" spans="1:53" x14ac:dyDescent="0.2">
      <c r="A1122" s="32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</row>
    <row r="1123" spans="1:53" x14ac:dyDescent="0.2">
      <c r="A1123" s="32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</row>
    <row r="1124" spans="1:53" x14ac:dyDescent="0.2">
      <c r="A1124" s="32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</row>
    <row r="1125" spans="1:53" x14ac:dyDescent="0.2">
      <c r="A1125" s="32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</row>
    <row r="1126" spans="1:53" x14ac:dyDescent="0.2">
      <c r="A1126" s="32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</row>
    <row r="1127" spans="1:53" x14ac:dyDescent="0.2">
      <c r="A1127" s="32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</row>
    <row r="1128" spans="1:53" x14ac:dyDescent="0.2">
      <c r="A1128" s="32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</row>
    <row r="1129" spans="1:53" x14ac:dyDescent="0.2">
      <c r="A1129" s="32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</row>
    <row r="1130" spans="1:53" x14ac:dyDescent="0.2">
      <c r="A1130" s="32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</row>
    <row r="1131" spans="1:53" x14ac:dyDescent="0.2">
      <c r="A1131" s="32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</row>
    <row r="1132" spans="1:53" x14ac:dyDescent="0.2">
      <c r="A1132" s="32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</row>
    <row r="1133" spans="1:53" x14ac:dyDescent="0.2">
      <c r="A1133" s="32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</row>
    <row r="1134" spans="1:53" x14ac:dyDescent="0.2">
      <c r="A1134" s="32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</row>
    <row r="1135" spans="1:53" x14ac:dyDescent="0.2">
      <c r="A1135" s="32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</row>
    <row r="1136" spans="1:53" x14ac:dyDescent="0.2">
      <c r="A1136" s="32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</row>
    <row r="1137" spans="1:53" x14ac:dyDescent="0.2">
      <c r="A1137" s="32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</row>
    <row r="1138" spans="1:53" x14ac:dyDescent="0.2">
      <c r="A1138" s="32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</row>
    <row r="1139" spans="1:53" x14ac:dyDescent="0.2">
      <c r="A1139" s="32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</row>
    <row r="1140" spans="1:53" x14ac:dyDescent="0.2">
      <c r="A1140" s="32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</row>
    <row r="1141" spans="1:53" x14ac:dyDescent="0.2">
      <c r="A1141" s="32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</row>
    <row r="1142" spans="1:53" x14ac:dyDescent="0.2">
      <c r="A1142" s="32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</row>
    <row r="1143" spans="1:53" x14ac:dyDescent="0.2">
      <c r="A1143" s="32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</row>
    <row r="1144" spans="1:53" x14ac:dyDescent="0.2">
      <c r="A1144" s="32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</row>
    <row r="1145" spans="1:53" x14ac:dyDescent="0.2">
      <c r="A1145" s="32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</row>
    <row r="1146" spans="1:53" x14ac:dyDescent="0.2">
      <c r="A1146" s="32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</row>
    <row r="1147" spans="1:53" x14ac:dyDescent="0.2">
      <c r="A1147" s="32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</row>
    <row r="1148" spans="1:53" x14ac:dyDescent="0.2">
      <c r="A1148" s="32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</row>
    <row r="1149" spans="1:53" x14ac:dyDescent="0.2">
      <c r="A1149" s="32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</row>
    <row r="1150" spans="1:53" x14ac:dyDescent="0.2">
      <c r="A1150" s="32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</row>
    <row r="1151" spans="1:53" x14ac:dyDescent="0.2">
      <c r="A1151" s="32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</row>
    <row r="1152" spans="1:53" x14ac:dyDescent="0.2">
      <c r="A1152" s="32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</row>
    <row r="1153" spans="1:53" x14ac:dyDescent="0.2">
      <c r="A1153" s="32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</row>
    <row r="1154" spans="1:53" x14ac:dyDescent="0.2">
      <c r="A1154" s="32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</row>
    <row r="1155" spans="1:53" x14ac:dyDescent="0.2">
      <c r="A1155" s="32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</row>
    <row r="1156" spans="1:53" x14ac:dyDescent="0.2">
      <c r="A1156" s="32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</row>
    <row r="1157" spans="1:53" x14ac:dyDescent="0.2">
      <c r="A1157" s="32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</row>
    <row r="1158" spans="1:53" x14ac:dyDescent="0.2">
      <c r="A1158" s="32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</row>
    <row r="1159" spans="1:53" x14ac:dyDescent="0.2">
      <c r="A1159" s="32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</row>
    <row r="1160" spans="1:53" x14ac:dyDescent="0.2">
      <c r="A1160" s="32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</row>
    <row r="1161" spans="1:53" x14ac:dyDescent="0.2">
      <c r="A1161" s="32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</row>
    <row r="1162" spans="1:53" x14ac:dyDescent="0.2">
      <c r="A1162" s="32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</row>
    <row r="1163" spans="1:53" x14ac:dyDescent="0.2">
      <c r="A1163" s="32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</row>
    <row r="1164" spans="1:53" x14ac:dyDescent="0.2">
      <c r="A1164" s="32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</row>
    <row r="1165" spans="1:53" x14ac:dyDescent="0.2">
      <c r="A1165" s="32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</row>
    <row r="1166" spans="1:53" x14ac:dyDescent="0.2">
      <c r="A1166" s="32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</row>
    <row r="1167" spans="1:53" x14ac:dyDescent="0.2">
      <c r="A1167" s="32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</row>
    <row r="1168" spans="1:53" x14ac:dyDescent="0.2">
      <c r="A1168" s="32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</row>
    <row r="1169" spans="1:53" x14ac:dyDescent="0.2">
      <c r="A1169" s="32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</row>
    <row r="1170" spans="1:53" x14ac:dyDescent="0.2">
      <c r="A1170" s="32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</row>
    <row r="1171" spans="1:53" x14ac:dyDescent="0.2">
      <c r="A1171" s="32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</row>
    <row r="1172" spans="1:53" x14ac:dyDescent="0.2">
      <c r="A1172" s="32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</row>
    <row r="1173" spans="1:53" x14ac:dyDescent="0.2">
      <c r="A1173" s="32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</row>
    <row r="1174" spans="1:53" x14ac:dyDescent="0.2">
      <c r="A1174" s="32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</row>
    <row r="1175" spans="1:53" x14ac:dyDescent="0.2">
      <c r="A1175" s="32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</row>
    <row r="1176" spans="1:53" x14ac:dyDescent="0.2">
      <c r="A1176" s="32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</row>
    <row r="1177" spans="1:53" x14ac:dyDescent="0.2">
      <c r="A1177" s="32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</row>
    <row r="1178" spans="1:53" x14ac:dyDescent="0.2">
      <c r="A1178" s="32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</row>
    <row r="1179" spans="1:53" x14ac:dyDescent="0.2">
      <c r="A1179" s="32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</row>
    <row r="1180" spans="1:53" x14ac:dyDescent="0.2">
      <c r="A1180" s="32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</row>
    <row r="1181" spans="1:53" x14ac:dyDescent="0.2">
      <c r="A1181" s="32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</row>
    <row r="1182" spans="1:53" x14ac:dyDescent="0.2">
      <c r="A1182" s="32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</row>
    <row r="1183" spans="1:53" x14ac:dyDescent="0.2">
      <c r="A1183" s="32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</row>
    <row r="1184" spans="1:53" x14ac:dyDescent="0.2">
      <c r="A1184" s="32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</row>
    <row r="1185" spans="1:53" x14ac:dyDescent="0.2">
      <c r="A1185" s="32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</row>
    <row r="1186" spans="1:53" x14ac:dyDescent="0.2">
      <c r="A1186" s="32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</row>
    <row r="1187" spans="1:53" x14ac:dyDescent="0.2">
      <c r="A1187" s="32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</row>
    <row r="1188" spans="1:53" x14ac:dyDescent="0.2">
      <c r="A1188" s="32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</row>
    <row r="1189" spans="1:53" x14ac:dyDescent="0.2">
      <c r="A1189" s="32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</row>
    <row r="1190" spans="1:53" x14ac:dyDescent="0.2">
      <c r="A1190" s="32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</row>
    <row r="1191" spans="1:53" x14ac:dyDescent="0.2">
      <c r="A1191" s="32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</row>
    <row r="1192" spans="1:53" x14ac:dyDescent="0.2">
      <c r="A1192" s="32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</row>
    <row r="1193" spans="1:53" x14ac:dyDescent="0.2">
      <c r="A1193" s="32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</row>
    <row r="1194" spans="1:53" x14ac:dyDescent="0.2">
      <c r="A1194" s="32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</row>
    <row r="1195" spans="1:53" x14ac:dyDescent="0.2">
      <c r="A1195" s="32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</row>
    <row r="1196" spans="1:53" x14ac:dyDescent="0.2">
      <c r="A1196" s="32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</row>
    <row r="1197" spans="1:53" x14ac:dyDescent="0.2">
      <c r="A1197" s="32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</row>
    <row r="1198" spans="1:53" x14ac:dyDescent="0.2">
      <c r="A1198" s="32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</row>
    <row r="1199" spans="1:53" x14ac:dyDescent="0.2">
      <c r="A1199" s="32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</row>
    <row r="1200" spans="1:53" x14ac:dyDescent="0.2">
      <c r="A1200" s="32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</row>
    <row r="1201" spans="1:53" x14ac:dyDescent="0.2">
      <c r="A1201" s="32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</row>
    <row r="1202" spans="1:53" x14ac:dyDescent="0.2">
      <c r="A1202" s="32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</row>
    <row r="1203" spans="1:53" x14ac:dyDescent="0.2">
      <c r="A1203" s="32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</row>
    <row r="1204" spans="1:53" x14ac:dyDescent="0.2">
      <c r="A1204" s="32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</row>
    <row r="1205" spans="1:53" x14ac:dyDescent="0.2">
      <c r="A1205" s="32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</row>
    <row r="1206" spans="1:53" x14ac:dyDescent="0.2">
      <c r="A1206" s="32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</row>
    <row r="1207" spans="1:53" x14ac:dyDescent="0.2">
      <c r="A1207" s="32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</row>
    <row r="1208" spans="1:53" x14ac:dyDescent="0.2">
      <c r="A1208" s="32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</row>
    <row r="1209" spans="1:53" x14ac:dyDescent="0.2">
      <c r="A1209" s="32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</row>
    <row r="1210" spans="1:53" x14ac:dyDescent="0.2">
      <c r="A1210" s="32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</row>
    <row r="1211" spans="1:53" x14ac:dyDescent="0.2">
      <c r="A1211" s="32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</row>
    <row r="1212" spans="1:53" x14ac:dyDescent="0.2">
      <c r="A1212" s="32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</row>
    <row r="1213" spans="1:53" x14ac:dyDescent="0.2">
      <c r="A1213" s="32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</row>
    <row r="1214" spans="1:53" x14ac:dyDescent="0.2">
      <c r="A1214" s="32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</row>
    <row r="1215" spans="1:53" x14ac:dyDescent="0.2">
      <c r="A1215" s="32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</row>
    <row r="1216" spans="1:53" x14ac:dyDescent="0.2">
      <c r="A1216" s="32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</row>
    <row r="1217" spans="1:53" x14ac:dyDescent="0.2">
      <c r="A1217" s="32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</row>
    <row r="1218" spans="1:53" x14ac:dyDescent="0.2">
      <c r="A1218" s="32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</row>
    <row r="1219" spans="1:53" x14ac:dyDescent="0.2">
      <c r="A1219" s="32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</row>
    <row r="1220" spans="1:53" x14ac:dyDescent="0.2">
      <c r="A1220" s="32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</row>
    <row r="1221" spans="1:53" x14ac:dyDescent="0.2">
      <c r="A1221" s="32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</row>
    <row r="1222" spans="1:53" x14ac:dyDescent="0.2">
      <c r="A1222" s="32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</row>
    <row r="1223" spans="1:53" x14ac:dyDescent="0.2">
      <c r="A1223" s="32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</row>
    <row r="1224" spans="1:53" x14ac:dyDescent="0.2">
      <c r="A1224" s="32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</row>
    <row r="1225" spans="1:53" x14ac:dyDescent="0.2">
      <c r="A1225" s="32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</row>
    <row r="1226" spans="1:53" x14ac:dyDescent="0.2">
      <c r="A1226" s="32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</row>
    <row r="1227" spans="1:53" x14ac:dyDescent="0.2">
      <c r="A1227" s="32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31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</row>
    <row r="1228" spans="1:53" x14ac:dyDescent="0.2">
      <c r="A1228" s="32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31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</row>
    <row r="1229" spans="1:53" x14ac:dyDescent="0.2">
      <c r="A1229" s="32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</row>
    <row r="1230" spans="1:53" x14ac:dyDescent="0.2">
      <c r="A1230" s="32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  <c r="AG1230" s="31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</row>
    <row r="1231" spans="1:53" x14ac:dyDescent="0.2">
      <c r="A1231" s="32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  <c r="AG1231" s="31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</row>
    <row r="1232" spans="1:53" x14ac:dyDescent="0.2">
      <c r="A1232" s="32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  <c r="AG1232" s="31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</row>
    <row r="1233" spans="1:53" x14ac:dyDescent="0.2">
      <c r="A1233" s="32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  <c r="AG1233" s="31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</row>
    <row r="1234" spans="1:53" x14ac:dyDescent="0.2">
      <c r="A1234" s="32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1"/>
      <c r="AG1234" s="31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</row>
    <row r="1235" spans="1:53" x14ac:dyDescent="0.2">
      <c r="A1235" s="32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  <c r="AF1235" s="31"/>
      <c r="AG1235" s="31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</row>
    <row r="1236" spans="1:53" x14ac:dyDescent="0.2">
      <c r="A1236" s="32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  <c r="AG1236" s="31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</row>
    <row r="1237" spans="1:53" x14ac:dyDescent="0.2">
      <c r="A1237" s="32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1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</row>
    <row r="1238" spans="1:53" x14ac:dyDescent="0.2">
      <c r="A1238" s="32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  <c r="AF1238" s="31"/>
      <c r="AG1238" s="31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</row>
    <row r="1239" spans="1:53" x14ac:dyDescent="0.2">
      <c r="A1239" s="32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  <c r="AF1239" s="31"/>
      <c r="AG1239" s="31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</row>
    <row r="1240" spans="1:53" x14ac:dyDescent="0.2">
      <c r="A1240" s="32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</row>
    <row r="1241" spans="1:53" x14ac:dyDescent="0.2">
      <c r="A1241" s="32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</row>
    <row r="1242" spans="1:53" x14ac:dyDescent="0.2">
      <c r="A1242" s="32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</row>
    <row r="1243" spans="1:53" x14ac:dyDescent="0.2">
      <c r="A1243" s="32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1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</row>
    <row r="1244" spans="1:53" x14ac:dyDescent="0.2">
      <c r="A1244" s="32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F1244" s="31"/>
      <c r="AG1244" s="31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</row>
    <row r="1245" spans="1:53" x14ac:dyDescent="0.2">
      <c r="A1245" s="32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</row>
    <row r="1246" spans="1:53" x14ac:dyDescent="0.2">
      <c r="A1246" s="32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  <c r="AF1246" s="31"/>
      <c r="AG1246" s="31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</row>
    <row r="1247" spans="1:53" x14ac:dyDescent="0.2">
      <c r="A1247" s="32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</row>
    <row r="1248" spans="1:53" x14ac:dyDescent="0.2">
      <c r="A1248" s="32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</row>
    <row r="1249" spans="1:53" x14ac:dyDescent="0.2">
      <c r="A1249" s="32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1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</row>
    <row r="1250" spans="1:53" x14ac:dyDescent="0.2">
      <c r="A1250" s="32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</row>
    <row r="1251" spans="1:53" x14ac:dyDescent="0.2">
      <c r="A1251" s="32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</row>
    <row r="1252" spans="1:53" x14ac:dyDescent="0.2">
      <c r="A1252" s="32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31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</row>
    <row r="1253" spans="1:53" x14ac:dyDescent="0.2">
      <c r="A1253" s="32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</row>
    <row r="1254" spans="1:53" x14ac:dyDescent="0.2">
      <c r="A1254" s="32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</row>
    <row r="1255" spans="1:53" x14ac:dyDescent="0.2">
      <c r="A1255" s="32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31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</row>
    <row r="1256" spans="1:53" x14ac:dyDescent="0.2">
      <c r="A1256" s="32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  <c r="AG1256" s="31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</row>
    <row r="1257" spans="1:53" x14ac:dyDescent="0.2">
      <c r="A1257" s="32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  <c r="AG1257" s="31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</row>
    <row r="1258" spans="1:53" x14ac:dyDescent="0.2">
      <c r="A1258" s="32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</row>
    <row r="1259" spans="1:53" x14ac:dyDescent="0.2">
      <c r="A1259" s="32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  <c r="AG1259" s="31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</row>
    <row r="1260" spans="1:53" x14ac:dyDescent="0.2">
      <c r="A1260" s="32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</row>
    <row r="1261" spans="1:53" x14ac:dyDescent="0.2">
      <c r="A1261" s="32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31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</row>
    <row r="1262" spans="1:53" x14ac:dyDescent="0.2">
      <c r="A1262" s="32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F1262" s="31"/>
      <c r="AG1262" s="31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</row>
    <row r="1263" spans="1:53" x14ac:dyDescent="0.2">
      <c r="A1263" s="32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31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</row>
    <row r="1264" spans="1:53" x14ac:dyDescent="0.2">
      <c r="A1264" s="32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31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</row>
    <row r="1265" spans="1:53" x14ac:dyDescent="0.2">
      <c r="A1265" s="32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31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</row>
    <row r="1266" spans="1:53" x14ac:dyDescent="0.2">
      <c r="A1266" s="32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</row>
    <row r="1267" spans="1:53" x14ac:dyDescent="0.2">
      <c r="A1267" s="32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  <c r="AF1267" s="31"/>
      <c r="AG1267" s="31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</row>
    <row r="1268" spans="1:53" x14ac:dyDescent="0.2">
      <c r="A1268" s="32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31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</row>
    <row r="1269" spans="1:53" x14ac:dyDescent="0.2">
      <c r="A1269" s="32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  <c r="AF1269" s="31"/>
      <c r="AG1269" s="31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</row>
    <row r="1270" spans="1:53" x14ac:dyDescent="0.2">
      <c r="A1270" s="32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</row>
    <row r="1271" spans="1:53" x14ac:dyDescent="0.2">
      <c r="A1271" s="32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</row>
    <row r="1272" spans="1:53" x14ac:dyDescent="0.2">
      <c r="A1272" s="32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</row>
    <row r="1273" spans="1:53" x14ac:dyDescent="0.2">
      <c r="A1273" s="32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  <c r="AG1273" s="31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</row>
    <row r="1274" spans="1:53" x14ac:dyDescent="0.2">
      <c r="A1274" s="32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</row>
    <row r="1275" spans="1:53" x14ac:dyDescent="0.2">
      <c r="A1275" s="32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</row>
    <row r="1276" spans="1:53" x14ac:dyDescent="0.2">
      <c r="A1276" s="32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  <c r="AF1276" s="31"/>
      <c r="AG1276" s="31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</row>
    <row r="1277" spans="1:53" x14ac:dyDescent="0.2">
      <c r="A1277" s="32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  <c r="AG1277" s="31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</row>
    <row r="1278" spans="1:53" x14ac:dyDescent="0.2">
      <c r="A1278" s="32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  <c r="AF1278" s="31"/>
      <c r="AG1278" s="31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</row>
    <row r="1279" spans="1:53" x14ac:dyDescent="0.2">
      <c r="A1279" s="32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</row>
    <row r="1280" spans="1:53" x14ac:dyDescent="0.2">
      <c r="A1280" s="32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F1280" s="31"/>
      <c r="AG1280" s="31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</row>
    <row r="1281" spans="1:53" x14ac:dyDescent="0.2">
      <c r="A1281" s="32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</row>
    <row r="1282" spans="1:53" x14ac:dyDescent="0.2">
      <c r="A1282" s="32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F1282" s="31"/>
      <c r="AG1282" s="31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</row>
    <row r="1283" spans="1:53" x14ac:dyDescent="0.2">
      <c r="A1283" s="32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  <c r="AF1283" s="31"/>
      <c r="AG1283" s="31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</row>
    <row r="1284" spans="1:53" x14ac:dyDescent="0.2">
      <c r="A1284" s="32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F1284" s="31"/>
      <c r="AG1284" s="31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</row>
    <row r="1285" spans="1:53" x14ac:dyDescent="0.2">
      <c r="A1285" s="32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1"/>
      <c r="AG1285" s="31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</row>
    <row r="1286" spans="1:53" x14ac:dyDescent="0.2">
      <c r="A1286" s="32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  <c r="AF1286" s="31"/>
      <c r="AG1286" s="31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</row>
    <row r="1287" spans="1:53" x14ac:dyDescent="0.2">
      <c r="A1287" s="32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  <c r="AG1287" s="31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</row>
    <row r="1288" spans="1:53" x14ac:dyDescent="0.2">
      <c r="A1288" s="32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31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</row>
    <row r="1289" spans="1:53" x14ac:dyDescent="0.2">
      <c r="A1289" s="32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  <c r="AG1289" s="31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</row>
    <row r="1290" spans="1:53" x14ac:dyDescent="0.2">
      <c r="A1290" s="32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  <c r="AG1290" s="31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</row>
    <row r="1291" spans="1:53" x14ac:dyDescent="0.2">
      <c r="A1291" s="32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  <c r="AG1291" s="31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</row>
    <row r="1292" spans="1:53" x14ac:dyDescent="0.2">
      <c r="A1292" s="32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</row>
    <row r="1293" spans="1:53" x14ac:dyDescent="0.2">
      <c r="A1293" s="32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</row>
    <row r="1294" spans="1:53" x14ac:dyDescent="0.2">
      <c r="A1294" s="32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31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</row>
    <row r="1295" spans="1:53" x14ac:dyDescent="0.2">
      <c r="A1295" s="32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</row>
    <row r="1296" spans="1:53" x14ac:dyDescent="0.2">
      <c r="A1296" s="32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</row>
    <row r="1297" spans="1:53" x14ac:dyDescent="0.2">
      <c r="A1297" s="32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</row>
    <row r="1298" spans="1:53" x14ac:dyDescent="0.2">
      <c r="A1298" s="32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</row>
    <row r="1299" spans="1:53" x14ac:dyDescent="0.2">
      <c r="A1299" s="32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</row>
    <row r="1300" spans="1:53" x14ac:dyDescent="0.2">
      <c r="A1300" s="32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31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</row>
    <row r="1301" spans="1:53" x14ac:dyDescent="0.2">
      <c r="A1301" s="32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</row>
    <row r="1302" spans="1:53" x14ac:dyDescent="0.2">
      <c r="A1302" s="32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</row>
    <row r="1303" spans="1:53" x14ac:dyDescent="0.2">
      <c r="A1303" s="32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  <c r="AG1303" s="31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</row>
    <row r="1304" spans="1:53" x14ac:dyDescent="0.2">
      <c r="A1304" s="32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</row>
    <row r="1305" spans="1:53" x14ac:dyDescent="0.2">
      <c r="A1305" s="32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</row>
    <row r="1306" spans="1:53" x14ac:dyDescent="0.2">
      <c r="A1306" s="32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</row>
    <row r="1307" spans="1:53" x14ac:dyDescent="0.2">
      <c r="A1307" s="32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  <c r="AG1307" s="31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</row>
    <row r="1308" spans="1:53" x14ac:dyDescent="0.2">
      <c r="A1308" s="32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</row>
    <row r="1309" spans="1:53" x14ac:dyDescent="0.2">
      <c r="A1309" s="32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</row>
    <row r="1310" spans="1:53" x14ac:dyDescent="0.2">
      <c r="A1310" s="32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</row>
    <row r="1311" spans="1:53" x14ac:dyDescent="0.2">
      <c r="A1311" s="32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</row>
    <row r="1312" spans="1:53" x14ac:dyDescent="0.2">
      <c r="A1312" s="32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  <c r="AG1312" s="31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</row>
    <row r="1313" spans="1:53" x14ac:dyDescent="0.2">
      <c r="A1313" s="32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  <c r="AG1313" s="31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</row>
    <row r="1314" spans="1:53" x14ac:dyDescent="0.2">
      <c r="A1314" s="32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  <c r="AG1314" s="31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</row>
    <row r="1315" spans="1:53" x14ac:dyDescent="0.2">
      <c r="A1315" s="32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  <c r="AG1315" s="31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</row>
    <row r="1316" spans="1:53" x14ac:dyDescent="0.2">
      <c r="A1316" s="32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  <c r="AG1316" s="31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</row>
    <row r="1317" spans="1:53" x14ac:dyDescent="0.2">
      <c r="A1317" s="32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</row>
    <row r="1318" spans="1:53" x14ac:dyDescent="0.2">
      <c r="A1318" s="32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F1318" s="31"/>
      <c r="AG1318" s="31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</row>
    <row r="1319" spans="1:53" x14ac:dyDescent="0.2">
      <c r="A1319" s="32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  <c r="AF1319" s="31"/>
      <c r="AG1319" s="31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</row>
    <row r="1320" spans="1:53" x14ac:dyDescent="0.2">
      <c r="A1320" s="32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</row>
    <row r="1321" spans="1:53" x14ac:dyDescent="0.2">
      <c r="A1321" s="32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</row>
    <row r="1322" spans="1:53" x14ac:dyDescent="0.2">
      <c r="A1322" s="32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</row>
    <row r="1323" spans="1:53" x14ac:dyDescent="0.2">
      <c r="A1323" s="32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</row>
    <row r="1324" spans="1:53" x14ac:dyDescent="0.2">
      <c r="A1324" s="32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</row>
    <row r="1325" spans="1:53" x14ac:dyDescent="0.2">
      <c r="A1325" s="32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</row>
    <row r="1326" spans="1:53" x14ac:dyDescent="0.2">
      <c r="A1326" s="32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  <c r="AF1326" s="31"/>
      <c r="AG1326" s="31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</row>
    <row r="1327" spans="1:53" x14ac:dyDescent="0.2">
      <c r="A1327" s="32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  <c r="AF1327" s="31"/>
      <c r="AG1327" s="31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</row>
    <row r="1328" spans="1:53" x14ac:dyDescent="0.2">
      <c r="A1328" s="32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  <c r="AF1328" s="31"/>
      <c r="AG1328" s="31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</row>
    <row r="1329" spans="1:53" x14ac:dyDescent="0.2">
      <c r="A1329" s="32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31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</row>
    <row r="1330" spans="1:53" x14ac:dyDescent="0.2">
      <c r="A1330" s="32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</row>
    <row r="1331" spans="1:53" x14ac:dyDescent="0.2">
      <c r="A1331" s="32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  <c r="AG1331" s="31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</row>
    <row r="1332" spans="1:53" x14ac:dyDescent="0.2">
      <c r="A1332" s="32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</row>
    <row r="1333" spans="1:53" x14ac:dyDescent="0.2">
      <c r="A1333" s="32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</row>
    <row r="1334" spans="1:53" x14ac:dyDescent="0.2">
      <c r="A1334" s="32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  <c r="AG1334" s="31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</row>
    <row r="1335" spans="1:53" x14ac:dyDescent="0.2">
      <c r="A1335" s="32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  <c r="AG1335" s="31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</row>
    <row r="1336" spans="1:53" x14ac:dyDescent="0.2">
      <c r="A1336" s="32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31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</row>
    <row r="1337" spans="1:53" x14ac:dyDescent="0.2">
      <c r="A1337" s="32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  <c r="AG1337" s="31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</row>
    <row r="1338" spans="1:53" x14ac:dyDescent="0.2">
      <c r="A1338" s="32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  <c r="AG1338" s="31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</row>
    <row r="1339" spans="1:53" x14ac:dyDescent="0.2">
      <c r="A1339" s="32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31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</row>
    <row r="1340" spans="1:53" x14ac:dyDescent="0.2">
      <c r="A1340" s="32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</row>
    <row r="1341" spans="1:53" x14ac:dyDescent="0.2">
      <c r="A1341" s="32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31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</row>
    <row r="1342" spans="1:53" x14ac:dyDescent="0.2">
      <c r="A1342" s="32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31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</row>
    <row r="1343" spans="1:53" x14ac:dyDescent="0.2">
      <c r="A1343" s="32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31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</row>
    <row r="1344" spans="1:53" x14ac:dyDescent="0.2">
      <c r="A1344" s="32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31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</row>
    <row r="1345" spans="1:53" x14ac:dyDescent="0.2">
      <c r="A1345" s="32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31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</row>
    <row r="1346" spans="1:53" x14ac:dyDescent="0.2">
      <c r="A1346" s="32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31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</row>
    <row r="1347" spans="1:53" x14ac:dyDescent="0.2">
      <c r="A1347" s="32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</row>
    <row r="1348" spans="1:53" x14ac:dyDescent="0.2">
      <c r="A1348" s="32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</row>
    <row r="1349" spans="1:53" x14ac:dyDescent="0.2">
      <c r="A1349" s="32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  <c r="AF1349" s="31"/>
      <c r="AG1349" s="31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</row>
    <row r="1350" spans="1:53" x14ac:dyDescent="0.2">
      <c r="A1350" s="32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  <c r="AF1350" s="31"/>
      <c r="AG1350" s="31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</row>
    <row r="1351" spans="1:53" x14ac:dyDescent="0.2">
      <c r="A1351" s="32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</row>
    <row r="1352" spans="1:53" x14ac:dyDescent="0.2">
      <c r="A1352" s="32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1"/>
      <c r="AF1352" s="31"/>
      <c r="AG1352" s="31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</row>
    <row r="1353" spans="1:53" x14ac:dyDescent="0.2">
      <c r="A1353" s="32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  <c r="AF1353" s="31"/>
      <c r="AG1353" s="31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</row>
    <row r="1354" spans="1:53" x14ac:dyDescent="0.2">
      <c r="A1354" s="32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  <c r="AF1354" s="31"/>
      <c r="AG1354" s="31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</row>
    <row r="1355" spans="1:53" x14ac:dyDescent="0.2">
      <c r="A1355" s="32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</row>
    <row r="1356" spans="1:53" x14ac:dyDescent="0.2">
      <c r="A1356" s="32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  <c r="AG1356" s="31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</row>
    <row r="1357" spans="1:53" x14ac:dyDescent="0.2">
      <c r="A1357" s="32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</row>
    <row r="1358" spans="1:53" x14ac:dyDescent="0.2">
      <c r="A1358" s="32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</row>
    <row r="1359" spans="1:53" x14ac:dyDescent="0.2">
      <c r="A1359" s="32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</row>
    <row r="1360" spans="1:53" x14ac:dyDescent="0.2">
      <c r="A1360" s="32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  <c r="AG1360" s="31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</row>
    <row r="1361" spans="1:53" x14ac:dyDescent="0.2">
      <c r="A1361" s="32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</row>
    <row r="1362" spans="1:53" x14ac:dyDescent="0.2">
      <c r="A1362" s="32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  <c r="AG1362" s="31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</row>
    <row r="1363" spans="1:53" x14ac:dyDescent="0.2">
      <c r="A1363" s="32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  <c r="AG1363" s="31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</row>
    <row r="1364" spans="1:53" x14ac:dyDescent="0.2">
      <c r="A1364" s="32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  <c r="AG1364" s="31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</row>
    <row r="1365" spans="1:53" x14ac:dyDescent="0.2">
      <c r="A1365" s="32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</row>
    <row r="1366" spans="1:53" x14ac:dyDescent="0.2">
      <c r="A1366" s="32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  <c r="AG1366" s="31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</row>
    <row r="1367" spans="1:53" x14ac:dyDescent="0.2">
      <c r="A1367" s="32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</row>
    <row r="1368" spans="1:53" x14ac:dyDescent="0.2">
      <c r="A1368" s="32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</row>
    <row r="1369" spans="1:53" x14ac:dyDescent="0.2">
      <c r="A1369" s="32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</row>
    <row r="1370" spans="1:53" x14ac:dyDescent="0.2">
      <c r="A1370" s="32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</row>
    <row r="1371" spans="1:53" x14ac:dyDescent="0.2">
      <c r="A1371" s="32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</row>
    <row r="1372" spans="1:53" x14ac:dyDescent="0.2">
      <c r="A1372" s="32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</row>
    <row r="1373" spans="1:53" x14ac:dyDescent="0.2">
      <c r="A1373" s="32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</row>
    <row r="1374" spans="1:53" x14ac:dyDescent="0.2">
      <c r="A1374" s="32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</row>
    <row r="1375" spans="1:53" x14ac:dyDescent="0.2">
      <c r="A1375" s="32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</row>
    <row r="1376" spans="1:53" x14ac:dyDescent="0.2">
      <c r="A1376" s="32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</row>
    <row r="1377" spans="1:53" x14ac:dyDescent="0.2">
      <c r="A1377" s="32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  <c r="AF1377" s="31"/>
      <c r="AG1377" s="31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</row>
    <row r="1378" spans="1:53" x14ac:dyDescent="0.2">
      <c r="A1378" s="32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</row>
    <row r="1379" spans="1:53" x14ac:dyDescent="0.2">
      <c r="A1379" s="32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F1379" s="31"/>
      <c r="AG1379" s="31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</row>
    <row r="1380" spans="1:53" x14ac:dyDescent="0.2">
      <c r="A1380" s="32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  <c r="AF1380" s="31"/>
      <c r="AG1380" s="31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</row>
    <row r="1381" spans="1:53" x14ac:dyDescent="0.2">
      <c r="A1381" s="32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  <c r="AG1381" s="31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</row>
    <row r="1382" spans="1:53" x14ac:dyDescent="0.2">
      <c r="A1382" s="32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  <c r="AG1382" s="31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</row>
    <row r="1383" spans="1:53" x14ac:dyDescent="0.2">
      <c r="A1383" s="32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  <c r="AG1383" s="31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</row>
    <row r="1384" spans="1:53" x14ac:dyDescent="0.2">
      <c r="A1384" s="32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</row>
    <row r="1385" spans="1:53" x14ac:dyDescent="0.2">
      <c r="A1385" s="32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</row>
    <row r="1386" spans="1:53" x14ac:dyDescent="0.2">
      <c r="A1386" s="32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</row>
    <row r="1387" spans="1:53" x14ac:dyDescent="0.2">
      <c r="A1387" s="32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</row>
    <row r="1388" spans="1:53" x14ac:dyDescent="0.2">
      <c r="A1388" s="32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</row>
    <row r="1389" spans="1:53" x14ac:dyDescent="0.2">
      <c r="A1389" s="32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</row>
    <row r="1390" spans="1:53" x14ac:dyDescent="0.2">
      <c r="A1390" s="32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</row>
    <row r="1391" spans="1:53" x14ac:dyDescent="0.2">
      <c r="A1391" s="32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</row>
    <row r="1392" spans="1:53" x14ac:dyDescent="0.2">
      <c r="A1392" s="32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31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</row>
    <row r="1393" spans="1:53" x14ac:dyDescent="0.2">
      <c r="A1393" s="32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F1393" s="31"/>
      <c r="AG1393" s="31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</row>
    <row r="1394" spans="1:53" x14ac:dyDescent="0.2">
      <c r="A1394" s="32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1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</row>
    <row r="1395" spans="1:53" x14ac:dyDescent="0.2">
      <c r="A1395" s="32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  <c r="AF1395" s="31"/>
      <c r="AG1395" s="31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</row>
    <row r="1396" spans="1:53" x14ac:dyDescent="0.2">
      <c r="A1396" s="32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  <c r="AF1396" s="31"/>
      <c r="AG1396" s="31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</row>
    <row r="1397" spans="1:53" x14ac:dyDescent="0.2">
      <c r="A1397" s="32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  <c r="AG1397" s="31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</row>
    <row r="1398" spans="1:53" x14ac:dyDescent="0.2">
      <c r="A1398" s="32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</row>
    <row r="1399" spans="1:53" x14ac:dyDescent="0.2">
      <c r="A1399" s="32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</row>
    <row r="1400" spans="1:53" x14ac:dyDescent="0.2">
      <c r="A1400" s="32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  <c r="AG1400" s="31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</row>
    <row r="1401" spans="1:53" x14ac:dyDescent="0.2">
      <c r="A1401" s="32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  <c r="AG1401" s="31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</row>
    <row r="1402" spans="1:53" x14ac:dyDescent="0.2">
      <c r="A1402" s="32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</row>
    <row r="1403" spans="1:53" x14ac:dyDescent="0.2">
      <c r="A1403" s="32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  <c r="AG1403" s="31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</row>
    <row r="1404" spans="1:53" x14ac:dyDescent="0.2">
      <c r="A1404" s="32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  <c r="AG1404" s="31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</row>
    <row r="1405" spans="1:53" x14ac:dyDescent="0.2">
      <c r="A1405" s="32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F1405" s="31"/>
      <c r="AG1405" s="31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</row>
    <row r="1406" spans="1:53" x14ac:dyDescent="0.2">
      <c r="A1406" s="32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</row>
    <row r="1407" spans="1:53" x14ac:dyDescent="0.2">
      <c r="A1407" s="32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1"/>
      <c r="AF1407" s="31"/>
      <c r="AG1407" s="31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</row>
    <row r="1408" spans="1:53" x14ac:dyDescent="0.2">
      <c r="A1408" s="32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</row>
    <row r="1409" spans="1:53" x14ac:dyDescent="0.2">
      <c r="A1409" s="32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1"/>
      <c r="AF1409" s="31"/>
      <c r="AG1409" s="31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</row>
    <row r="1410" spans="1:53" x14ac:dyDescent="0.2">
      <c r="A1410" s="32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  <c r="AF1410" s="31"/>
      <c r="AG1410" s="31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</row>
    <row r="1411" spans="1:53" x14ac:dyDescent="0.2">
      <c r="A1411" s="32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F1411" s="31"/>
      <c r="AG1411" s="31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</row>
    <row r="1412" spans="1:53" x14ac:dyDescent="0.2">
      <c r="A1412" s="32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F1412" s="31"/>
      <c r="AG1412" s="31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</row>
    <row r="1413" spans="1:53" x14ac:dyDescent="0.2">
      <c r="A1413" s="32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</row>
    <row r="1414" spans="1:53" x14ac:dyDescent="0.2">
      <c r="A1414" s="32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  <c r="AG1414" s="31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</row>
    <row r="1415" spans="1:53" x14ac:dyDescent="0.2">
      <c r="A1415" s="32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</row>
    <row r="1416" spans="1:53" x14ac:dyDescent="0.2">
      <c r="A1416" s="32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</row>
    <row r="1417" spans="1:53" x14ac:dyDescent="0.2">
      <c r="A1417" s="32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  <c r="AG1417" s="31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</row>
    <row r="1418" spans="1:53" x14ac:dyDescent="0.2">
      <c r="A1418" s="32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</row>
    <row r="1419" spans="1:53" x14ac:dyDescent="0.2">
      <c r="A1419" s="32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</row>
    <row r="1420" spans="1:53" x14ac:dyDescent="0.2">
      <c r="A1420" s="32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</row>
    <row r="1421" spans="1:53" x14ac:dyDescent="0.2">
      <c r="A1421" s="32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</row>
    <row r="1422" spans="1:53" x14ac:dyDescent="0.2">
      <c r="A1422" s="32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</row>
    <row r="1423" spans="1:53" x14ac:dyDescent="0.2">
      <c r="A1423" s="32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  <c r="AG1423" s="31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</row>
    <row r="1424" spans="1:53" x14ac:dyDescent="0.2">
      <c r="A1424" s="32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F1424" s="31"/>
      <c r="AG1424" s="31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</row>
    <row r="1425" spans="1:53" x14ac:dyDescent="0.2">
      <c r="A1425" s="32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1"/>
      <c r="AF1425" s="31"/>
      <c r="AG1425" s="31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</row>
    <row r="1426" spans="1:53" x14ac:dyDescent="0.2">
      <c r="A1426" s="32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1"/>
      <c r="AF1426" s="31"/>
      <c r="AG1426" s="31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</row>
    <row r="1427" spans="1:53" x14ac:dyDescent="0.2">
      <c r="A1427" s="32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F1427" s="31"/>
      <c r="AG1427" s="31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</row>
    <row r="1428" spans="1:53" x14ac:dyDescent="0.2">
      <c r="A1428" s="32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1"/>
      <c r="AF1428" s="31"/>
      <c r="AG1428" s="31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</row>
    <row r="1429" spans="1:53" x14ac:dyDescent="0.2">
      <c r="A1429" s="32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</row>
    <row r="1430" spans="1:53" x14ac:dyDescent="0.2">
      <c r="A1430" s="32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</row>
    <row r="1431" spans="1:53" x14ac:dyDescent="0.2">
      <c r="A1431" s="32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  <c r="AG1431" s="31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</row>
    <row r="1432" spans="1:53" x14ac:dyDescent="0.2">
      <c r="A1432" s="32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31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</row>
    <row r="1433" spans="1:53" x14ac:dyDescent="0.2">
      <c r="A1433" s="32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  <c r="AG1433" s="31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</row>
    <row r="1434" spans="1:53" x14ac:dyDescent="0.2">
      <c r="A1434" s="32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  <c r="AG1434" s="31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</row>
    <row r="1435" spans="1:53" x14ac:dyDescent="0.2">
      <c r="A1435" s="32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1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</row>
    <row r="1436" spans="1:53" x14ac:dyDescent="0.2">
      <c r="A1436" s="32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1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</row>
    <row r="1437" spans="1:53" x14ac:dyDescent="0.2">
      <c r="A1437" s="32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31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</row>
    <row r="1438" spans="1:53" x14ac:dyDescent="0.2">
      <c r="A1438" s="32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31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</row>
    <row r="1439" spans="1:53" x14ac:dyDescent="0.2">
      <c r="A1439" s="32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31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</row>
    <row r="1440" spans="1:53" x14ac:dyDescent="0.2">
      <c r="A1440" s="32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31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</row>
    <row r="1441" spans="1:53" x14ac:dyDescent="0.2">
      <c r="A1441" s="32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1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</row>
    <row r="1442" spans="1:53" x14ac:dyDescent="0.2">
      <c r="A1442" s="32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31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</row>
    <row r="1443" spans="1:53" x14ac:dyDescent="0.2">
      <c r="A1443" s="32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F1443" s="31"/>
      <c r="AG1443" s="31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</row>
    <row r="1444" spans="1:53" x14ac:dyDescent="0.2">
      <c r="A1444" s="32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</row>
    <row r="1445" spans="1:53" x14ac:dyDescent="0.2">
      <c r="A1445" s="32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1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</row>
    <row r="1446" spans="1:53" x14ac:dyDescent="0.2">
      <c r="A1446" s="32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31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</row>
    <row r="1447" spans="1:53" x14ac:dyDescent="0.2">
      <c r="A1447" s="32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</row>
    <row r="1448" spans="1:53" x14ac:dyDescent="0.2">
      <c r="A1448" s="32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</row>
    <row r="1449" spans="1:53" x14ac:dyDescent="0.2">
      <c r="A1449" s="32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</row>
    <row r="1450" spans="1:53" x14ac:dyDescent="0.2">
      <c r="A1450" s="32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1"/>
      <c r="AF1450" s="31"/>
      <c r="AG1450" s="31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</row>
    <row r="1451" spans="1:53" x14ac:dyDescent="0.2">
      <c r="A1451" s="32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</row>
    <row r="1452" spans="1:53" x14ac:dyDescent="0.2">
      <c r="A1452" s="32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31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</row>
    <row r="1453" spans="1:53" x14ac:dyDescent="0.2">
      <c r="A1453" s="32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31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</row>
    <row r="1454" spans="1:53" x14ac:dyDescent="0.2">
      <c r="A1454" s="32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31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</row>
    <row r="1455" spans="1:53" x14ac:dyDescent="0.2">
      <c r="A1455" s="32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31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</row>
    <row r="1456" spans="1:53" x14ac:dyDescent="0.2">
      <c r="A1456" s="32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</row>
    <row r="1457" spans="1:53" x14ac:dyDescent="0.2">
      <c r="A1457" s="32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</row>
    <row r="1458" spans="1:53" x14ac:dyDescent="0.2">
      <c r="A1458" s="32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31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</row>
    <row r="1459" spans="1:53" x14ac:dyDescent="0.2">
      <c r="A1459" s="32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31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</row>
    <row r="1460" spans="1:53" x14ac:dyDescent="0.2">
      <c r="A1460" s="32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</row>
    <row r="1461" spans="1:53" x14ac:dyDescent="0.2">
      <c r="A1461" s="32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31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</row>
    <row r="1462" spans="1:53" x14ac:dyDescent="0.2">
      <c r="A1462" s="32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31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</row>
    <row r="1463" spans="1:53" x14ac:dyDescent="0.2">
      <c r="A1463" s="32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  <c r="AG1463" s="31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</row>
    <row r="1464" spans="1:53" x14ac:dyDescent="0.2">
      <c r="A1464" s="32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</row>
    <row r="1465" spans="1:53" x14ac:dyDescent="0.2">
      <c r="A1465" s="32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  <c r="AG1465" s="31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</row>
    <row r="1466" spans="1:53" x14ac:dyDescent="0.2">
      <c r="A1466" s="32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</row>
    <row r="1467" spans="1:53" x14ac:dyDescent="0.2">
      <c r="A1467" s="32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  <c r="AG1467" s="31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</row>
    <row r="1468" spans="1:53" x14ac:dyDescent="0.2">
      <c r="A1468" s="32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  <c r="AG1468" s="31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</row>
    <row r="1469" spans="1:53" x14ac:dyDescent="0.2">
      <c r="A1469" s="32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  <c r="AG1469" s="31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</row>
    <row r="1470" spans="1:53" x14ac:dyDescent="0.2">
      <c r="A1470" s="32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  <c r="AG1470" s="31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</row>
    <row r="1471" spans="1:53" x14ac:dyDescent="0.2">
      <c r="A1471" s="32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  <c r="AG1471" s="31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</row>
    <row r="1472" spans="1:53" x14ac:dyDescent="0.2">
      <c r="A1472" s="32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  <c r="AG1472" s="31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</row>
    <row r="1473" spans="1:53" x14ac:dyDescent="0.2">
      <c r="A1473" s="32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  <c r="AG1473" s="31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</row>
    <row r="1474" spans="1:53" x14ac:dyDescent="0.2">
      <c r="A1474" s="32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  <c r="AG1474" s="31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</row>
    <row r="1475" spans="1:53" x14ac:dyDescent="0.2">
      <c r="A1475" s="32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1"/>
      <c r="AF1475" s="31"/>
      <c r="AG1475" s="31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</row>
    <row r="1476" spans="1:53" x14ac:dyDescent="0.2">
      <c r="A1476" s="32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F1476" s="31"/>
      <c r="AG1476" s="31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</row>
    <row r="1477" spans="1:53" x14ac:dyDescent="0.2">
      <c r="A1477" s="32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1"/>
      <c r="AF1477" s="31"/>
      <c r="AG1477" s="31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</row>
    <row r="1478" spans="1:53" x14ac:dyDescent="0.2">
      <c r="A1478" s="32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F1478" s="31"/>
      <c r="AG1478" s="31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</row>
    <row r="1479" spans="1:53" x14ac:dyDescent="0.2">
      <c r="A1479" s="32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F1479" s="31"/>
      <c r="AG1479" s="31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</row>
    <row r="1480" spans="1:53" x14ac:dyDescent="0.2">
      <c r="A1480" s="32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F1480" s="31"/>
      <c r="AG1480" s="31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</row>
    <row r="1481" spans="1:53" x14ac:dyDescent="0.2">
      <c r="A1481" s="32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</row>
    <row r="1482" spans="1:53" x14ac:dyDescent="0.2">
      <c r="A1482" s="32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F1482" s="31"/>
      <c r="AG1482" s="31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</row>
    <row r="1483" spans="1:53" x14ac:dyDescent="0.2">
      <c r="A1483" s="32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F1483" s="31"/>
      <c r="AG1483" s="31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</row>
    <row r="1484" spans="1:53" x14ac:dyDescent="0.2">
      <c r="A1484" s="32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1"/>
      <c r="AF1484" s="31"/>
      <c r="AG1484" s="31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</row>
    <row r="1485" spans="1:53" x14ac:dyDescent="0.2">
      <c r="A1485" s="32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F1485" s="31"/>
      <c r="AG1485" s="31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</row>
    <row r="1486" spans="1:53" x14ac:dyDescent="0.2">
      <c r="A1486" s="32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</row>
    <row r="1487" spans="1:53" x14ac:dyDescent="0.2">
      <c r="A1487" s="32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31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</row>
    <row r="1488" spans="1:53" x14ac:dyDescent="0.2">
      <c r="A1488" s="32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31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</row>
    <row r="1489" spans="1:53" x14ac:dyDescent="0.2">
      <c r="A1489" s="32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</row>
    <row r="1490" spans="1:53" x14ac:dyDescent="0.2">
      <c r="A1490" s="32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31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</row>
    <row r="1491" spans="1:53" x14ac:dyDescent="0.2">
      <c r="A1491" s="32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31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</row>
    <row r="1492" spans="1:53" x14ac:dyDescent="0.2">
      <c r="A1492" s="32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31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</row>
    <row r="1493" spans="1:53" x14ac:dyDescent="0.2">
      <c r="A1493" s="32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31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</row>
    <row r="1494" spans="1:53" x14ac:dyDescent="0.2">
      <c r="A1494" s="32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31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</row>
    <row r="1495" spans="1:53" x14ac:dyDescent="0.2">
      <c r="A1495" s="32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  <c r="AG1495" s="31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</row>
    <row r="1496" spans="1:53" x14ac:dyDescent="0.2">
      <c r="A1496" s="32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  <c r="AG1496" s="31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</row>
    <row r="1497" spans="1:53" x14ac:dyDescent="0.2">
      <c r="A1497" s="32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  <c r="AG1497" s="31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</row>
    <row r="1498" spans="1:53" x14ac:dyDescent="0.2">
      <c r="A1498" s="32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</row>
    <row r="1499" spans="1:53" x14ac:dyDescent="0.2">
      <c r="A1499" s="32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</row>
    <row r="1500" spans="1:53" x14ac:dyDescent="0.2">
      <c r="A1500" s="32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</row>
    <row r="1501" spans="1:53" x14ac:dyDescent="0.2">
      <c r="A1501" s="32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  <c r="AG1501" s="31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</row>
    <row r="1502" spans="1:53" x14ac:dyDescent="0.2">
      <c r="A1502" s="32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</row>
    <row r="1503" spans="1:53" x14ac:dyDescent="0.2">
      <c r="A1503" s="32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1"/>
      <c r="AF1503" s="31"/>
      <c r="AG1503" s="31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</row>
    <row r="1504" spans="1:53" x14ac:dyDescent="0.2">
      <c r="A1504" s="32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31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</row>
    <row r="1505" spans="1:53" x14ac:dyDescent="0.2">
      <c r="A1505" s="32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F1505" s="31"/>
      <c r="AG1505" s="31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</row>
    <row r="1506" spans="1:53" x14ac:dyDescent="0.2">
      <c r="A1506" s="32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1"/>
      <c r="AF1506" s="31"/>
      <c r="AG1506" s="31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</row>
    <row r="1507" spans="1:53" x14ac:dyDescent="0.2">
      <c r="A1507" s="32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31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</row>
    <row r="1508" spans="1:53" x14ac:dyDescent="0.2">
      <c r="A1508" s="32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31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</row>
    <row r="1509" spans="1:53" x14ac:dyDescent="0.2">
      <c r="A1509" s="32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31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</row>
    <row r="1510" spans="1:53" x14ac:dyDescent="0.2">
      <c r="A1510" s="32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1"/>
      <c r="AF1510" s="31"/>
      <c r="AG1510" s="31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</row>
    <row r="1511" spans="1:53" x14ac:dyDescent="0.2">
      <c r="A1511" s="32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F1511" s="31"/>
      <c r="AG1511" s="31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</row>
    <row r="1512" spans="1:53" x14ac:dyDescent="0.2">
      <c r="A1512" s="32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  <c r="AG1512" s="31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</row>
    <row r="1513" spans="1:53" x14ac:dyDescent="0.2">
      <c r="A1513" s="32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  <c r="AG1513" s="31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</row>
    <row r="1514" spans="1:53" x14ac:dyDescent="0.2">
      <c r="A1514" s="32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  <c r="AG1514" s="31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</row>
    <row r="1515" spans="1:53" x14ac:dyDescent="0.2">
      <c r="A1515" s="32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  <c r="AG1515" s="31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</row>
    <row r="1516" spans="1:53" x14ac:dyDescent="0.2">
      <c r="A1516" s="32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</row>
    <row r="1517" spans="1:53" x14ac:dyDescent="0.2">
      <c r="A1517" s="32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</row>
    <row r="1518" spans="1:53" x14ac:dyDescent="0.2">
      <c r="A1518" s="32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  <c r="AG1518" s="31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</row>
    <row r="1519" spans="1:53" x14ac:dyDescent="0.2">
      <c r="A1519" s="32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  <c r="AG1519" s="31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</row>
    <row r="1520" spans="1:53" x14ac:dyDescent="0.2">
      <c r="A1520" s="32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  <c r="AG1520" s="31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</row>
    <row r="1521" spans="1:53" x14ac:dyDescent="0.2">
      <c r="A1521" s="32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  <c r="AG1521" s="31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</row>
    <row r="1522" spans="1:53" x14ac:dyDescent="0.2">
      <c r="A1522" s="32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  <c r="AG1522" s="31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</row>
    <row r="1523" spans="1:53" x14ac:dyDescent="0.2">
      <c r="A1523" s="32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  <c r="AG1523" s="31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</row>
    <row r="1524" spans="1:53" x14ac:dyDescent="0.2">
      <c r="A1524" s="32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</row>
    <row r="1525" spans="1:53" x14ac:dyDescent="0.2">
      <c r="A1525" s="32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</row>
    <row r="1526" spans="1:53" x14ac:dyDescent="0.2">
      <c r="A1526" s="32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</row>
    <row r="1527" spans="1:53" x14ac:dyDescent="0.2">
      <c r="A1527" s="32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</row>
    <row r="1528" spans="1:53" x14ac:dyDescent="0.2">
      <c r="A1528" s="32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31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</row>
    <row r="1529" spans="1:53" x14ac:dyDescent="0.2">
      <c r="A1529" s="32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1"/>
      <c r="AF1529" s="31"/>
      <c r="AG1529" s="31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</row>
    <row r="1530" spans="1:53" x14ac:dyDescent="0.2">
      <c r="A1530" s="32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31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</row>
    <row r="1531" spans="1:53" x14ac:dyDescent="0.2">
      <c r="A1531" s="32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</row>
    <row r="1532" spans="1:53" x14ac:dyDescent="0.2">
      <c r="A1532" s="32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</row>
    <row r="1533" spans="1:53" x14ac:dyDescent="0.2">
      <c r="A1533" s="32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</row>
    <row r="1534" spans="1:53" x14ac:dyDescent="0.2">
      <c r="A1534" s="32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</row>
    <row r="1535" spans="1:53" x14ac:dyDescent="0.2">
      <c r="A1535" s="32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</row>
    <row r="1536" spans="1:53" x14ac:dyDescent="0.2">
      <c r="A1536" s="32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</row>
    <row r="1537" spans="1:53" x14ac:dyDescent="0.2">
      <c r="A1537" s="32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</row>
    <row r="1538" spans="1:53" x14ac:dyDescent="0.2">
      <c r="A1538" s="32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</row>
    <row r="1539" spans="1:53" x14ac:dyDescent="0.2">
      <c r="A1539" s="32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</row>
    <row r="1540" spans="1:53" x14ac:dyDescent="0.2">
      <c r="A1540" s="32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</row>
    <row r="1541" spans="1:53" x14ac:dyDescent="0.2">
      <c r="A1541" s="32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</row>
    <row r="1542" spans="1:53" x14ac:dyDescent="0.2">
      <c r="A1542" s="32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31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</row>
    <row r="1543" spans="1:53" x14ac:dyDescent="0.2">
      <c r="A1543" s="32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</row>
    <row r="1544" spans="1:53" x14ac:dyDescent="0.2">
      <c r="A1544" s="32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</row>
    <row r="1545" spans="1:53" x14ac:dyDescent="0.2">
      <c r="A1545" s="32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31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</row>
    <row r="1546" spans="1:53" x14ac:dyDescent="0.2">
      <c r="A1546" s="32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31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</row>
    <row r="1547" spans="1:53" x14ac:dyDescent="0.2">
      <c r="A1547" s="32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  <c r="AG1547" s="31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</row>
    <row r="1548" spans="1:53" x14ac:dyDescent="0.2">
      <c r="A1548" s="32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</row>
    <row r="1549" spans="1:53" x14ac:dyDescent="0.2">
      <c r="A1549" s="32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  <c r="AG1549" s="31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</row>
    <row r="1550" spans="1:53" x14ac:dyDescent="0.2">
      <c r="A1550" s="32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  <c r="AG1550" s="31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</row>
    <row r="1551" spans="1:53" x14ac:dyDescent="0.2">
      <c r="A1551" s="32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  <c r="AG1551" s="31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</row>
    <row r="1552" spans="1:53" x14ac:dyDescent="0.2">
      <c r="A1552" s="32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  <c r="AG1552" s="31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</row>
    <row r="1553" spans="1:53" x14ac:dyDescent="0.2">
      <c r="A1553" s="32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31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</row>
    <row r="1554" spans="1:53" x14ac:dyDescent="0.2">
      <c r="A1554" s="32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31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</row>
    <row r="1555" spans="1:53" x14ac:dyDescent="0.2">
      <c r="A1555" s="32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</row>
    <row r="1556" spans="1:53" x14ac:dyDescent="0.2">
      <c r="A1556" s="32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</row>
    <row r="1557" spans="1:53" x14ac:dyDescent="0.2">
      <c r="A1557" s="32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</row>
    <row r="1558" spans="1:53" x14ac:dyDescent="0.2">
      <c r="A1558" s="32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31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</row>
    <row r="1559" spans="1:53" x14ac:dyDescent="0.2">
      <c r="A1559" s="32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31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</row>
    <row r="1560" spans="1:53" x14ac:dyDescent="0.2">
      <c r="A1560" s="32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F1560" s="31"/>
      <c r="AG1560" s="31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</row>
    <row r="1561" spans="1:53" x14ac:dyDescent="0.2">
      <c r="A1561" s="32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</row>
    <row r="1562" spans="1:53" x14ac:dyDescent="0.2">
      <c r="A1562" s="32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</row>
    <row r="1563" spans="1:53" x14ac:dyDescent="0.2">
      <c r="A1563" s="32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  <c r="AG1563" s="31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</row>
    <row r="1564" spans="1:53" x14ac:dyDescent="0.2">
      <c r="A1564" s="32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31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</row>
    <row r="1565" spans="1:53" x14ac:dyDescent="0.2">
      <c r="A1565" s="32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  <c r="AG1565" s="31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</row>
    <row r="1566" spans="1:53" x14ac:dyDescent="0.2">
      <c r="A1566" s="32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31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</row>
    <row r="1567" spans="1:53" x14ac:dyDescent="0.2">
      <c r="A1567" s="32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</row>
    <row r="1568" spans="1:53" x14ac:dyDescent="0.2">
      <c r="A1568" s="32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</row>
    <row r="1569" spans="1:53" x14ac:dyDescent="0.2">
      <c r="A1569" s="32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31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</row>
    <row r="1570" spans="1:53" x14ac:dyDescent="0.2">
      <c r="A1570" s="32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  <c r="AG1570" s="31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</row>
    <row r="1571" spans="1:53" x14ac:dyDescent="0.2">
      <c r="A1571" s="32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  <c r="AG1571" s="31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</row>
    <row r="1572" spans="1:53" x14ac:dyDescent="0.2">
      <c r="A1572" s="32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  <c r="AG1572" s="31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</row>
    <row r="1573" spans="1:53" x14ac:dyDescent="0.2">
      <c r="A1573" s="32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  <c r="AG1573" s="31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</row>
    <row r="1574" spans="1:53" x14ac:dyDescent="0.2">
      <c r="A1574" s="32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  <c r="AG1574" s="31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</row>
    <row r="1575" spans="1:53" x14ac:dyDescent="0.2">
      <c r="A1575" s="32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</row>
    <row r="1576" spans="1:53" x14ac:dyDescent="0.2">
      <c r="A1576" s="32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</row>
    <row r="1577" spans="1:53" x14ac:dyDescent="0.2">
      <c r="A1577" s="32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</row>
    <row r="1578" spans="1:53" x14ac:dyDescent="0.2">
      <c r="A1578" s="32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</row>
    <row r="1579" spans="1:53" x14ac:dyDescent="0.2">
      <c r="A1579" s="32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F1579" s="31"/>
      <c r="AG1579" s="31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</row>
    <row r="1580" spans="1:53" x14ac:dyDescent="0.2">
      <c r="A1580" s="32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F1580" s="31"/>
      <c r="AG1580" s="31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</row>
    <row r="1581" spans="1:53" x14ac:dyDescent="0.2">
      <c r="A1581" s="32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31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</row>
    <row r="1582" spans="1:53" x14ac:dyDescent="0.2">
      <c r="A1582" s="32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F1582" s="31"/>
      <c r="AG1582" s="31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</row>
    <row r="1583" spans="1:53" x14ac:dyDescent="0.2">
      <c r="A1583" s="32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F1583" s="31"/>
      <c r="AG1583" s="31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</row>
    <row r="1584" spans="1:53" x14ac:dyDescent="0.2">
      <c r="A1584" s="32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1"/>
      <c r="AF1584" s="31"/>
      <c r="AG1584" s="31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</row>
    <row r="1585" spans="1:53" x14ac:dyDescent="0.2">
      <c r="A1585" s="32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31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</row>
    <row r="1586" spans="1:53" x14ac:dyDescent="0.2">
      <c r="A1586" s="32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  <c r="AG1586" s="31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</row>
    <row r="1587" spans="1:53" x14ac:dyDescent="0.2">
      <c r="A1587" s="32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  <c r="AG1587" s="31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</row>
    <row r="1588" spans="1:53" x14ac:dyDescent="0.2">
      <c r="A1588" s="32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  <c r="AG1588" s="31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</row>
    <row r="1589" spans="1:53" x14ac:dyDescent="0.2">
      <c r="A1589" s="32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31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</row>
    <row r="1590" spans="1:53" x14ac:dyDescent="0.2">
      <c r="A1590" s="32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  <c r="AG1590" s="31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</row>
    <row r="1591" spans="1:53" x14ac:dyDescent="0.2">
      <c r="A1591" s="32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31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</row>
    <row r="1592" spans="1:53" x14ac:dyDescent="0.2">
      <c r="A1592" s="32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31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</row>
    <row r="1593" spans="1:53" x14ac:dyDescent="0.2">
      <c r="A1593" s="32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31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</row>
    <row r="1594" spans="1:53" x14ac:dyDescent="0.2">
      <c r="A1594" s="32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31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</row>
    <row r="1595" spans="1:53" x14ac:dyDescent="0.2">
      <c r="A1595" s="32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</row>
    <row r="1596" spans="1:53" x14ac:dyDescent="0.2">
      <c r="A1596" s="32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</row>
    <row r="1597" spans="1:53" x14ac:dyDescent="0.2">
      <c r="A1597" s="32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31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</row>
    <row r="1598" spans="1:53" x14ac:dyDescent="0.2">
      <c r="A1598" s="32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</row>
    <row r="1599" spans="1:53" x14ac:dyDescent="0.2">
      <c r="A1599" s="32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</row>
    <row r="1600" spans="1:53" x14ac:dyDescent="0.2">
      <c r="A1600" s="32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</row>
    <row r="1601" spans="1:53" x14ac:dyDescent="0.2">
      <c r="A1601" s="32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  <c r="AG1601" s="31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</row>
    <row r="1602" spans="1:53" x14ac:dyDescent="0.2">
      <c r="A1602" s="32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1"/>
      <c r="AF1602" s="31"/>
      <c r="AG1602" s="31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</row>
    <row r="1603" spans="1:53" x14ac:dyDescent="0.2">
      <c r="A1603" s="32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1"/>
      <c r="AF1603" s="31"/>
      <c r="AG1603" s="31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</row>
    <row r="1604" spans="1:53" x14ac:dyDescent="0.2">
      <c r="A1604" s="32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  <c r="AG1604" s="31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</row>
    <row r="1605" spans="1:53" x14ac:dyDescent="0.2">
      <c r="A1605" s="32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  <c r="AG1605" s="31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</row>
    <row r="1606" spans="1:53" x14ac:dyDescent="0.2">
      <c r="A1606" s="32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</row>
    <row r="1607" spans="1:53" x14ac:dyDescent="0.2">
      <c r="A1607" s="32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1"/>
      <c r="AF1607" s="31"/>
      <c r="AG1607" s="31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</row>
    <row r="1608" spans="1:53" x14ac:dyDescent="0.2">
      <c r="A1608" s="32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</row>
    <row r="1609" spans="1:53" x14ac:dyDescent="0.2">
      <c r="A1609" s="32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F1609" s="31"/>
      <c r="AG1609" s="31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</row>
    <row r="1610" spans="1:53" x14ac:dyDescent="0.2">
      <c r="A1610" s="32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1"/>
      <c r="AF1610" s="31"/>
      <c r="AG1610" s="31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</row>
    <row r="1611" spans="1:53" x14ac:dyDescent="0.2">
      <c r="A1611" s="32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</row>
    <row r="1612" spans="1:53" x14ac:dyDescent="0.2">
      <c r="A1612" s="32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</row>
    <row r="1613" spans="1:53" x14ac:dyDescent="0.2">
      <c r="A1613" s="32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</row>
    <row r="1614" spans="1:53" x14ac:dyDescent="0.2">
      <c r="A1614" s="32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31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</row>
    <row r="1615" spans="1:53" x14ac:dyDescent="0.2">
      <c r="A1615" s="32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31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</row>
    <row r="1616" spans="1:53" x14ac:dyDescent="0.2">
      <c r="A1616" s="32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  <c r="AG1616" s="31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</row>
    <row r="1617" spans="1:53" x14ac:dyDescent="0.2">
      <c r="A1617" s="32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</row>
    <row r="1618" spans="1:53" x14ac:dyDescent="0.2">
      <c r="A1618" s="32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  <c r="AG1618" s="31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</row>
    <row r="1619" spans="1:53" x14ac:dyDescent="0.2">
      <c r="A1619" s="32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  <c r="AG1619" s="31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</row>
    <row r="1620" spans="1:53" x14ac:dyDescent="0.2">
      <c r="A1620" s="32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  <c r="AG1620" s="31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</row>
    <row r="1621" spans="1:53" x14ac:dyDescent="0.2">
      <c r="A1621" s="32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1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</row>
    <row r="1622" spans="1:53" x14ac:dyDescent="0.2">
      <c r="A1622" s="32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  <c r="AG1622" s="31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</row>
    <row r="1623" spans="1:53" x14ac:dyDescent="0.2">
      <c r="A1623" s="32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</row>
    <row r="1624" spans="1:53" x14ac:dyDescent="0.2">
      <c r="A1624" s="32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1"/>
      <c r="AF1624" s="31"/>
      <c r="AG1624" s="31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</row>
    <row r="1625" spans="1:53" x14ac:dyDescent="0.2">
      <c r="A1625" s="32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1"/>
      <c r="AF1625" s="31"/>
      <c r="AG1625" s="31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</row>
    <row r="1626" spans="1:53" x14ac:dyDescent="0.2">
      <c r="A1626" s="32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F1626" s="31"/>
      <c r="AG1626" s="31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</row>
    <row r="1627" spans="1:53" x14ac:dyDescent="0.2">
      <c r="A1627" s="32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  <c r="AG1627" s="31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</row>
    <row r="1628" spans="1:53" x14ac:dyDescent="0.2">
      <c r="A1628" s="32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1"/>
      <c r="AF1628" s="31"/>
      <c r="AG1628" s="31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</row>
    <row r="1629" spans="1:53" x14ac:dyDescent="0.2">
      <c r="A1629" s="32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</row>
    <row r="1630" spans="1:53" x14ac:dyDescent="0.2">
      <c r="A1630" s="32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1"/>
      <c r="AF1630" s="31"/>
      <c r="AG1630" s="31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</row>
    <row r="1631" spans="1:53" x14ac:dyDescent="0.2">
      <c r="A1631" s="32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1"/>
      <c r="AF1631" s="31"/>
      <c r="AG1631" s="31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</row>
    <row r="1632" spans="1:53" x14ac:dyDescent="0.2">
      <c r="A1632" s="32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1"/>
      <c r="AF1632" s="31"/>
      <c r="AG1632" s="31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</row>
    <row r="1633" spans="1:53" x14ac:dyDescent="0.2">
      <c r="A1633" s="32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</row>
    <row r="1634" spans="1:53" x14ac:dyDescent="0.2">
      <c r="A1634" s="32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F1634" s="31"/>
      <c r="AG1634" s="31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</row>
    <row r="1635" spans="1:53" x14ac:dyDescent="0.2">
      <c r="A1635" s="32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  <c r="AG1635" s="31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</row>
    <row r="1636" spans="1:53" x14ac:dyDescent="0.2">
      <c r="A1636" s="32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  <c r="AG1636" s="31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</row>
    <row r="1637" spans="1:53" x14ac:dyDescent="0.2">
      <c r="A1637" s="32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31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</row>
    <row r="1638" spans="1:53" x14ac:dyDescent="0.2">
      <c r="A1638" s="32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</row>
    <row r="1639" spans="1:53" x14ac:dyDescent="0.2">
      <c r="A1639" s="32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</row>
    <row r="1640" spans="1:53" x14ac:dyDescent="0.2">
      <c r="A1640" s="32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1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</row>
    <row r="1641" spans="1:53" x14ac:dyDescent="0.2">
      <c r="A1641" s="32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31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</row>
    <row r="1642" spans="1:53" x14ac:dyDescent="0.2">
      <c r="A1642" s="32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</row>
    <row r="1643" spans="1:53" x14ac:dyDescent="0.2">
      <c r="A1643" s="32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1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</row>
    <row r="1644" spans="1:53" x14ac:dyDescent="0.2">
      <c r="A1644" s="32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31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</row>
    <row r="1645" spans="1:53" x14ac:dyDescent="0.2">
      <c r="A1645" s="32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</row>
    <row r="1646" spans="1:53" x14ac:dyDescent="0.2">
      <c r="A1646" s="32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</row>
    <row r="1647" spans="1:53" x14ac:dyDescent="0.2">
      <c r="A1647" s="32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</row>
    <row r="1648" spans="1:53" x14ac:dyDescent="0.2">
      <c r="A1648" s="32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31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</row>
    <row r="1649" spans="1:53" x14ac:dyDescent="0.2">
      <c r="A1649" s="32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31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</row>
    <row r="1650" spans="1:53" x14ac:dyDescent="0.2">
      <c r="A1650" s="32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</row>
    <row r="1651" spans="1:53" x14ac:dyDescent="0.2">
      <c r="A1651" s="32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</row>
    <row r="1652" spans="1:53" x14ac:dyDescent="0.2">
      <c r="A1652" s="32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</row>
    <row r="1653" spans="1:53" x14ac:dyDescent="0.2">
      <c r="A1653" s="32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1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</row>
    <row r="1654" spans="1:53" x14ac:dyDescent="0.2">
      <c r="A1654" s="32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</row>
    <row r="1655" spans="1:53" x14ac:dyDescent="0.2">
      <c r="A1655" s="32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31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</row>
    <row r="1656" spans="1:53" x14ac:dyDescent="0.2">
      <c r="A1656" s="32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</row>
    <row r="1657" spans="1:53" x14ac:dyDescent="0.2">
      <c r="A1657" s="32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1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</row>
    <row r="1658" spans="1:53" x14ac:dyDescent="0.2">
      <c r="A1658" s="32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31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</row>
    <row r="1659" spans="1:53" x14ac:dyDescent="0.2">
      <c r="A1659" s="32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31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</row>
    <row r="1660" spans="1:53" x14ac:dyDescent="0.2">
      <c r="A1660" s="32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31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</row>
    <row r="1661" spans="1:53" x14ac:dyDescent="0.2">
      <c r="A1661" s="32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  <c r="AG1661" s="31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</row>
    <row r="1662" spans="1:53" x14ac:dyDescent="0.2">
      <c r="A1662" s="32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</row>
    <row r="1663" spans="1:53" x14ac:dyDescent="0.2">
      <c r="A1663" s="32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</row>
    <row r="1664" spans="1:53" x14ac:dyDescent="0.2">
      <c r="A1664" s="32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</row>
    <row r="1665" spans="1:53" x14ac:dyDescent="0.2">
      <c r="A1665" s="32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</row>
    <row r="1666" spans="1:53" x14ac:dyDescent="0.2">
      <c r="A1666" s="32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31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</row>
    <row r="1667" spans="1:53" x14ac:dyDescent="0.2">
      <c r="A1667" s="32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31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</row>
    <row r="1668" spans="1:53" x14ac:dyDescent="0.2">
      <c r="A1668" s="32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31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</row>
    <row r="1669" spans="1:53" x14ac:dyDescent="0.2">
      <c r="A1669" s="32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</row>
    <row r="1670" spans="1:53" x14ac:dyDescent="0.2">
      <c r="A1670" s="32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</row>
    <row r="1671" spans="1:53" x14ac:dyDescent="0.2">
      <c r="A1671" s="32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</row>
    <row r="1672" spans="1:53" x14ac:dyDescent="0.2">
      <c r="A1672" s="32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</row>
    <row r="1673" spans="1:53" x14ac:dyDescent="0.2">
      <c r="A1673" s="32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</row>
    <row r="1674" spans="1:53" x14ac:dyDescent="0.2">
      <c r="A1674" s="32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</row>
    <row r="1675" spans="1:53" x14ac:dyDescent="0.2">
      <c r="A1675" s="32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</row>
    <row r="1676" spans="1:53" x14ac:dyDescent="0.2">
      <c r="A1676" s="32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</row>
    <row r="1677" spans="1:53" x14ac:dyDescent="0.2">
      <c r="A1677" s="32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</row>
    <row r="1678" spans="1:53" x14ac:dyDescent="0.2">
      <c r="A1678" s="32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</row>
    <row r="1679" spans="1:53" x14ac:dyDescent="0.2">
      <c r="A1679" s="32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</row>
    <row r="1680" spans="1:53" x14ac:dyDescent="0.2">
      <c r="A1680" s="32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</row>
    <row r="1681" spans="1:53" x14ac:dyDescent="0.2">
      <c r="A1681" s="32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1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</row>
    <row r="1682" spans="1:53" x14ac:dyDescent="0.2">
      <c r="A1682" s="32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</row>
    <row r="1683" spans="1:53" x14ac:dyDescent="0.2">
      <c r="A1683" s="32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</row>
    <row r="1684" spans="1:53" x14ac:dyDescent="0.2">
      <c r="A1684" s="32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</row>
    <row r="1685" spans="1:53" x14ac:dyDescent="0.2">
      <c r="A1685" s="32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</row>
    <row r="1686" spans="1:53" x14ac:dyDescent="0.2">
      <c r="A1686" s="32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1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</row>
    <row r="1687" spans="1:53" x14ac:dyDescent="0.2">
      <c r="A1687" s="32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1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</row>
    <row r="1688" spans="1:53" x14ac:dyDescent="0.2">
      <c r="A1688" s="32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1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</row>
    <row r="1689" spans="1:53" x14ac:dyDescent="0.2">
      <c r="A1689" s="32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</row>
    <row r="1690" spans="1:53" x14ac:dyDescent="0.2">
      <c r="A1690" s="32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</row>
    <row r="1691" spans="1:53" x14ac:dyDescent="0.2">
      <c r="A1691" s="32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</row>
    <row r="1692" spans="1:53" x14ac:dyDescent="0.2">
      <c r="A1692" s="32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</row>
    <row r="1693" spans="1:53" x14ac:dyDescent="0.2">
      <c r="A1693" s="32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</row>
    <row r="1694" spans="1:53" x14ac:dyDescent="0.2">
      <c r="A1694" s="32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</row>
    <row r="1695" spans="1:53" x14ac:dyDescent="0.2">
      <c r="A1695" s="32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</row>
    <row r="1696" spans="1:53" x14ac:dyDescent="0.2">
      <c r="A1696" s="32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</row>
    <row r="1697" spans="1:53" x14ac:dyDescent="0.2">
      <c r="A1697" s="32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</row>
    <row r="1698" spans="1:53" x14ac:dyDescent="0.2">
      <c r="A1698" s="32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1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</row>
    <row r="1699" spans="1:53" x14ac:dyDescent="0.2">
      <c r="A1699" s="32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</row>
    <row r="1700" spans="1:53" x14ac:dyDescent="0.2">
      <c r="A1700" s="32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</row>
    <row r="1701" spans="1:53" x14ac:dyDescent="0.2">
      <c r="A1701" s="32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</row>
    <row r="1702" spans="1:53" x14ac:dyDescent="0.2">
      <c r="A1702" s="32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</row>
    <row r="1703" spans="1:53" x14ac:dyDescent="0.2">
      <c r="A1703" s="32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</row>
    <row r="1704" spans="1:53" x14ac:dyDescent="0.2">
      <c r="A1704" s="32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1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</row>
    <row r="1705" spans="1:53" x14ac:dyDescent="0.2">
      <c r="A1705" s="32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</row>
    <row r="1706" spans="1:53" x14ac:dyDescent="0.2">
      <c r="A1706" s="32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  <c r="AG1706" s="31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</row>
    <row r="1707" spans="1:53" x14ac:dyDescent="0.2">
      <c r="A1707" s="32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</row>
    <row r="1708" spans="1:53" x14ac:dyDescent="0.2">
      <c r="A1708" s="32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F1708" s="31"/>
      <c r="AG1708" s="31"/>
      <c r="AH1708" s="31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</row>
    <row r="1709" spans="1:53" x14ac:dyDescent="0.2">
      <c r="A1709" s="32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1"/>
      <c r="AG1709" s="31"/>
      <c r="AH1709" s="31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</row>
    <row r="1710" spans="1:53" x14ac:dyDescent="0.2">
      <c r="A1710" s="32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  <c r="AG1710" s="31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</row>
    <row r="1711" spans="1:53" x14ac:dyDescent="0.2">
      <c r="A1711" s="32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  <c r="AG1711" s="31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</row>
    <row r="1712" spans="1:53" x14ac:dyDescent="0.2">
      <c r="A1712" s="32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1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</row>
    <row r="1713" spans="1:53" x14ac:dyDescent="0.2">
      <c r="A1713" s="32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  <c r="AG1713" s="31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</row>
    <row r="1714" spans="1:53" x14ac:dyDescent="0.2">
      <c r="A1714" s="32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  <c r="AG1714" s="31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</row>
    <row r="1715" spans="1:53" x14ac:dyDescent="0.2">
      <c r="A1715" s="32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</row>
    <row r="1716" spans="1:53" x14ac:dyDescent="0.2">
      <c r="A1716" s="32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  <c r="AG1716" s="31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</row>
    <row r="1717" spans="1:53" x14ac:dyDescent="0.2">
      <c r="A1717" s="32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</row>
    <row r="1718" spans="1:53" x14ac:dyDescent="0.2">
      <c r="A1718" s="32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</row>
    <row r="1719" spans="1:53" x14ac:dyDescent="0.2">
      <c r="A1719" s="32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1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</row>
    <row r="1720" spans="1:53" x14ac:dyDescent="0.2">
      <c r="A1720" s="32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1"/>
      <c r="AF1720" s="31"/>
      <c r="AG1720" s="31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</row>
    <row r="1721" spans="1:53" x14ac:dyDescent="0.2">
      <c r="A1721" s="32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1"/>
      <c r="AF1721" s="31"/>
      <c r="AG1721" s="31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</row>
    <row r="1722" spans="1:53" x14ac:dyDescent="0.2">
      <c r="A1722" s="32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1"/>
      <c r="AF1722" s="31"/>
      <c r="AG1722" s="31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</row>
    <row r="1723" spans="1:53" x14ac:dyDescent="0.2">
      <c r="A1723" s="32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</row>
    <row r="1724" spans="1:53" x14ac:dyDescent="0.2">
      <c r="A1724" s="32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1"/>
      <c r="AF1724" s="31"/>
      <c r="AG1724" s="31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</row>
    <row r="1725" spans="1:53" x14ac:dyDescent="0.2">
      <c r="A1725" s="32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</row>
    <row r="1726" spans="1:53" x14ac:dyDescent="0.2">
      <c r="A1726" s="32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1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</row>
    <row r="1727" spans="1:53" x14ac:dyDescent="0.2">
      <c r="A1727" s="32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</row>
    <row r="1728" spans="1:53" x14ac:dyDescent="0.2">
      <c r="A1728" s="32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1"/>
      <c r="AF1728" s="31"/>
      <c r="AG1728" s="31"/>
      <c r="AH1728" s="31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</row>
    <row r="1729" spans="1:53" x14ac:dyDescent="0.2">
      <c r="A1729" s="32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F1729" s="31"/>
      <c r="AG1729" s="31"/>
      <c r="AH1729" s="31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</row>
    <row r="1730" spans="1:53" x14ac:dyDescent="0.2">
      <c r="A1730" s="32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F1730" s="31"/>
      <c r="AG1730" s="31"/>
      <c r="AH1730" s="31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</row>
    <row r="1731" spans="1:53" x14ac:dyDescent="0.2">
      <c r="A1731" s="32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</row>
    <row r="1732" spans="1:53" x14ac:dyDescent="0.2">
      <c r="A1732" s="32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1"/>
      <c r="AF1732" s="31"/>
      <c r="AG1732" s="31"/>
      <c r="AH1732" s="31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</row>
    <row r="1733" spans="1:53" x14ac:dyDescent="0.2">
      <c r="A1733" s="32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1"/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</row>
    <row r="1734" spans="1:53" x14ac:dyDescent="0.2">
      <c r="A1734" s="32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F1734" s="31"/>
      <c r="AG1734" s="31"/>
      <c r="AH1734" s="31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</row>
    <row r="1735" spans="1:53" x14ac:dyDescent="0.2">
      <c r="A1735" s="32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</row>
    <row r="1736" spans="1:53" x14ac:dyDescent="0.2">
      <c r="A1736" s="32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F1736" s="31"/>
      <c r="AG1736" s="31"/>
      <c r="AH1736" s="31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</row>
    <row r="1737" spans="1:53" x14ac:dyDescent="0.2">
      <c r="A1737" s="32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  <c r="AF1737" s="31"/>
      <c r="AG1737" s="31"/>
      <c r="AH1737" s="31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</row>
    <row r="1738" spans="1:53" x14ac:dyDescent="0.2">
      <c r="A1738" s="32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  <c r="AG1738" s="31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</row>
    <row r="1739" spans="1:53" x14ac:dyDescent="0.2">
      <c r="A1739" s="32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1"/>
      <c r="AF1739" s="31"/>
      <c r="AG1739" s="31"/>
      <c r="AH1739" s="31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</row>
    <row r="1740" spans="1:53" x14ac:dyDescent="0.2">
      <c r="A1740" s="32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1"/>
      <c r="AF1740" s="31"/>
      <c r="AG1740" s="31"/>
      <c r="AH1740" s="31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</row>
    <row r="1741" spans="1:53" x14ac:dyDescent="0.2">
      <c r="A1741" s="32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1"/>
      <c r="AF1741" s="31"/>
      <c r="AG1741" s="31"/>
      <c r="AH1741" s="31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</row>
    <row r="1742" spans="1:53" x14ac:dyDescent="0.2">
      <c r="A1742" s="32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1"/>
      <c r="AF1742" s="31"/>
      <c r="AG1742" s="31"/>
      <c r="AH1742" s="31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</row>
    <row r="1743" spans="1:53" x14ac:dyDescent="0.2">
      <c r="A1743" s="32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1"/>
      <c r="AF1743" s="31"/>
      <c r="AG1743" s="31"/>
      <c r="AH1743" s="31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</row>
    <row r="1744" spans="1:53" x14ac:dyDescent="0.2">
      <c r="A1744" s="32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1"/>
      <c r="AF1744" s="31"/>
      <c r="AG1744" s="31"/>
      <c r="AH1744" s="31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</row>
    <row r="1745" spans="1:53" x14ac:dyDescent="0.2">
      <c r="A1745" s="32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</row>
    <row r="1746" spans="1:53" x14ac:dyDescent="0.2">
      <c r="A1746" s="32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1"/>
      <c r="AF1746" s="31"/>
      <c r="AG1746" s="31"/>
      <c r="AH1746" s="31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</row>
    <row r="1747" spans="1:53" x14ac:dyDescent="0.2">
      <c r="A1747" s="32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1"/>
      <c r="AF1747" s="31"/>
      <c r="AG1747" s="31"/>
      <c r="AH1747" s="31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</row>
    <row r="1748" spans="1:53" x14ac:dyDescent="0.2">
      <c r="A1748" s="32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1"/>
      <c r="AF1748" s="31"/>
      <c r="AG1748" s="31"/>
      <c r="AH1748" s="31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</row>
    <row r="1749" spans="1:53" x14ac:dyDescent="0.2">
      <c r="A1749" s="32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</row>
    <row r="1750" spans="1:53" x14ac:dyDescent="0.2">
      <c r="A1750" s="32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1"/>
      <c r="AF1750" s="31"/>
      <c r="AG1750" s="31"/>
      <c r="AH1750" s="31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</row>
    <row r="1751" spans="1:53" x14ac:dyDescent="0.2">
      <c r="A1751" s="32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F1751" s="31"/>
      <c r="AG1751" s="31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</row>
    <row r="1752" spans="1:53" x14ac:dyDescent="0.2">
      <c r="A1752" s="32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F1752" s="31"/>
      <c r="AG1752" s="31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</row>
    <row r="1753" spans="1:53" x14ac:dyDescent="0.2">
      <c r="A1753" s="32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1"/>
      <c r="AF1753" s="31"/>
      <c r="AG1753" s="31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</row>
    <row r="1754" spans="1:53" x14ac:dyDescent="0.2">
      <c r="A1754" s="32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1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</row>
    <row r="1755" spans="1:53" x14ac:dyDescent="0.2">
      <c r="A1755" s="32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  <c r="AG1755" s="31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</row>
    <row r="1756" spans="1:53" x14ac:dyDescent="0.2">
      <c r="A1756" s="32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  <c r="AG1756" s="31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</row>
    <row r="1757" spans="1:53" x14ac:dyDescent="0.2">
      <c r="A1757" s="32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  <c r="AG1757" s="31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</row>
    <row r="1758" spans="1:53" x14ac:dyDescent="0.2">
      <c r="A1758" s="32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  <c r="AG1758" s="31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</row>
    <row r="1759" spans="1:53" x14ac:dyDescent="0.2">
      <c r="A1759" s="32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</row>
    <row r="1760" spans="1:53" x14ac:dyDescent="0.2">
      <c r="A1760" s="32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1"/>
      <c r="AF1760" s="31"/>
      <c r="AG1760" s="31"/>
      <c r="AH1760" s="31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</row>
    <row r="1761" spans="1:53" x14ac:dyDescent="0.2">
      <c r="A1761" s="32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1"/>
      <c r="AF1761" s="31"/>
      <c r="AG1761" s="31"/>
      <c r="AH1761" s="31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</row>
    <row r="1762" spans="1:53" x14ac:dyDescent="0.2">
      <c r="A1762" s="32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1"/>
      <c r="AF1762" s="31"/>
      <c r="AG1762" s="31"/>
      <c r="AH1762" s="31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</row>
    <row r="1763" spans="1:53" x14ac:dyDescent="0.2">
      <c r="A1763" s="32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</row>
    <row r="1764" spans="1:53" x14ac:dyDescent="0.2">
      <c r="A1764" s="32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  <c r="AG1764" s="31"/>
      <c r="AH1764" s="31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</row>
    <row r="1765" spans="1:53" x14ac:dyDescent="0.2">
      <c r="A1765" s="32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</row>
    <row r="1766" spans="1:53" x14ac:dyDescent="0.2">
      <c r="A1766" s="32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</row>
    <row r="1767" spans="1:53" x14ac:dyDescent="0.2">
      <c r="A1767" s="32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1"/>
      <c r="AF1767" s="31"/>
      <c r="AG1767" s="31"/>
      <c r="AH1767" s="31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</row>
    <row r="1768" spans="1:53" x14ac:dyDescent="0.2">
      <c r="A1768" s="32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  <c r="AH1768" s="31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</row>
    <row r="1769" spans="1:53" x14ac:dyDescent="0.2">
      <c r="A1769" s="32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1"/>
      <c r="AH1769" s="31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</row>
    <row r="1770" spans="1:53" x14ac:dyDescent="0.2">
      <c r="A1770" s="32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1"/>
      <c r="AF1770" s="31"/>
      <c r="AG1770" s="31"/>
      <c r="AH1770" s="31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</row>
    <row r="1771" spans="1:53" x14ac:dyDescent="0.2">
      <c r="A1771" s="32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</row>
    <row r="1772" spans="1:53" x14ac:dyDescent="0.2">
      <c r="A1772" s="32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</row>
    <row r="1773" spans="1:53" x14ac:dyDescent="0.2">
      <c r="A1773" s="32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1"/>
      <c r="AF1773" s="31"/>
      <c r="AG1773" s="31"/>
      <c r="AH1773" s="31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</row>
    <row r="1774" spans="1:53" x14ac:dyDescent="0.2">
      <c r="A1774" s="32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1"/>
      <c r="AF1774" s="31"/>
      <c r="AG1774" s="31"/>
      <c r="AH1774" s="31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</row>
    <row r="1775" spans="1:53" x14ac:dyDescent="0.2">
      <c r="A1775" s="32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</row>
    <row r="1776" spans="1:53" x14ac:dyDescent="0.2">
      <c r="A1776" s="32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</row>
    <row r="1777" spans="1:53" x14ac:dyDescent="0.2">
      <c r="A1777" s="32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  <c r="AH1777" s="31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</row>
    <row r="1778" spans="1:53" x14ac:dyDescent="0.2">
      <c r="A1778" s="32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1"/>
      <c r="AF1778" s="31"/>
      <c r="AG1778" s="31"/>
      <c r="AH1778" s="31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</row>
    <row r="1779" spans="1:53" x14ac:dyDescent="0.2">
      <c r="A1779" s="32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</row>
    <row r="1780" spans="1:53" x14ac:dyDescent="0.2">
      <c r="A1780" s="32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</row>
    <row r="1781" spans="1:53" x14ac:dyDescent="0.2">
      <c r="A1781" s="32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</row>
    <row r="1782" spans="1:53" x14ac:dyDescent="0.2">
      <c r="A1782" s="32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</row>
    <row r="1783" spans="1:53" x14ac:dyDescent="0.2">
      <c r="A1783" s="32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</row>
    <row r="1784" spans="1:53" x14ac:dyDescent="0.2">
      <c r="A1784" s="32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</row>
    <row r="1785" spans="1:53" x14ac:dyDescent="0.2">
      <c r="A1785" s="32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  <c r="AG1785" s="31"/>
      <c r="AH1785" s="31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</row>
    <row r="1786" spans="1:53" x14ac:dyDescent="0.2">
      <c r="A1786" s="32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  <c r="AG1786" s="31"/>
      <c r="AH1786" s="31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</row>
    <row r="1787" spans="1:53" x14ac:dyDescent="0.2">
      <c r="A1787" s="32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</row>
    <row r="1788" spans="1:53" x14ac:dyDescent="0.2">
      <c r="A1788" s="32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</row>
    <row r="1789" spans="1:53" x14ac:dyDescent="0.2">
      <c r="A1789" s="32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  <c r="AG1789" s="31"/>
      <c r="AH1789" s="31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</row>
    <row r="1790" spans="1:53" x14ac:dyDescent="0.2">
      <c r="A1790" s="32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  <c r="AG1790" s="31"/>
      <c r="AH1790" s="31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</row>
    <row r="1791" spans="1:53" x14ac:dyDescent="0.2">
      <c r="A1791" s="32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1"/>
      <c r="AF1791" s="31"/>
      <c r="AG1791" s="31"/>
      <c r="AH1791" s="31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</row>
    <row r="1792" spans="1:53" x14ac:dyDescent="0.2">
      <c r="A1792" s="32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</row>
    <row r="1793" spans="1:53" x14ac:dyDescent="0.2">
      <c r="A1793" s="32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</row>
    <row r="1794" spans="1:53" x14ac:dyDescent="0.2">
      <c r="A1794" s="32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</row>
    <row r="1795" spans="1:53" x14ac:dyDescent="0.2">
      <c r="A1795" s="32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</row>
    <row r="1796" spans="1:53" x14ac:dyDescent="0.2">
      <c r="A1796" s="32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1"/>
      <c r="AF1796" s="31"/>
      <c r="AG1796" s="31"/>
      <c r="AH1796" s="31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</row>
    <row r="1797" spans="1:53" x14ac:dyDescent="0.2">
      <c r="A1797" s="32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1"/>
      <c r="AF1797" s="31"/>
      <c r="AG1797" s="31"/>
      <c r="AH1797" s="31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</row>
    <row r="1798" spans="1:53" x14ac:dyDescent="0.2">
      <c r="A1798" s="32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1"/>
      <c r="AF1798" s="31"/>
      <c r="AG1798" s="31"/>
      <c r="AH1798" s="31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</row>
    <row r="1799" spans="1:53" x14ac:dyDescent="0.2">
      <c r="A1799" s="32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1"/>
      <c r="AF1799" s="31"/>
      <c r="AG1799" s="31"/>
      <c r="AH1799" s="31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</row>
    <row r="1800" spans="1:53" x14ac:dyDescent="0.2">
      <c r="A1800" s="32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</row>
    <row r="1801" spans="1:53" x14ac:dyDescent="0.2">
      <c r="A1801" s="32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1"/>
      <c r="AF1801" s="31"/>
      <c r="AG1801" s="31"/>
      <c r="AH1801" s="31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</row>
    <row r="1802" spans="1:53" x14ac:dyDescent="0.2">
      <c r="A1802" s="32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1"/>
      <c r="AF1802" s="31"/>
      <c r="AG1802" s="31"/>
      <c r="AH1802" s="31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</row>
    <row r="1803" spans="1:53" x14ac:dyDescent="0.2">
      <c r="A1803" s="32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F1803" s="31"/>
      <c r="AG1803" s="31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</row>
    <row r="1804" spans="1:53" x14ac:dyDescent="0.2">
      <c r="A1804" s="32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</row>
    <row r="1805" spans="1:53" x14ac:dyDescent="0.2">
      <c r="A1805" s="32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  <c r="AG1805" s="31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</row>
    <row r="1806" spans="1:53" x14ac:dyDescent="0.2">
      <c r="A1806" s="32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</row>
    <row r="1807" spans="1:53" x14ac:dyDescent="0.2">
      <c r="A1807" s="32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  <c r="AG1807" s="31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</row>
    <row r="1808" spans="1:53" x14ac:dyDescent="0.2">
      <c r="A1808" s="32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</row>
    <row r="1809" spans="1:53" x14ac:dyDescent="0.2">
      <c r="A1809" s="32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</row>
    <row r="1810" spans="1:53" x14ac:dyDescent="0.2">
      <c r="A1810" s="32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  <c r="AG1810" s="31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</row>
    <row r="1811" spans="1:53" x14ac:dyDescent="0.2">
      <c r="A1811" s="32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  <c r="AG1811" s="31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</row>
    <row r="1812" spans="1:53" x14ac:dyDescent="0.2">
      <c r="A1812" s="32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1"/>
      <c r="AF1812" s="31"/>
      <c r="AG1812" s="31"/>
      <c r="AH1812" s="31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</row>
    <row r="1813" spans="1:53" x14ac:dyDescent="0.2">
      <c r="A1813" s="32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1"/>
      <c r="AF1813" s="31"/>
      <c r="AG1813" s="31"/>
      <c r="AH1813" s="31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</row>
    <row r="1814" spans="1:53" x14ac:dyDescent="0.2">
      <c r="A1814" s="32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</row>
    <row r="1815" spans="1:53" x14ac:dyDescent="0.2">
      <c r="A1815" s="32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1"/>
      <c r="AF1815" s="31"/>
      <c r="AG1815" s="31"/>
      <c r="AH1815" s="31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</row>
    <row r="1816" spans="1:53" x14ac:dyDescent="0.2">
      <c r="A1816" s="32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1"/>
      <c r="AF1816" s="31"/>
      <c r="AG1816" s="31"/>
      <c r="AH1816" s="31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</row>
    <row r="1817" spans="1:53" x14ac:dyDescent="0.2">
      <c r="A1817" s="32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  <c r="AG1817" s="31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</row>
    <row r="1818" spans="1:53" x14ac:dyDescent="0.2">
      <c r="A1818" s="32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</row>
    <row r="1819" spans="1:53" x14ac:dyDescent="0.2">
      <c r="A1819" s="32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</row>
    <row r="1820" spans="1:53" x14ac:dyDescent="0.2">
      <c r="A1820" s="32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1"/>
      <c r="AF1820" s="31"/>
      <c r="AG1820" s="31"/>
      <c r="AH1820" s="31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</row>
    <row r="1821" spans="1:53" x14ac:dyDescent="0.2">
      <c r="A1821" s="32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</row>
    <row r="1822" spans="1:53" x14ac:dyDescent="0.2">
      <c r="A1822" s="32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</row>
    <row r="1823" spans="1:53" x14ac:dyDescent="0.2">
      <c r="A1823" s="32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1"/>
      <c r="AF1823" s="31"/>
      <c r="AG1823" s="31"/>
      <c r="AH1823" s="31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</row>
    <row r="1824" spans="1:53" x14ac:dyDescent="0.2">
      <c r="A1824" s="32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1"/>
      <c r="AF1824" s="31"/>
      <c r="AG1824" s="31"/>
      <c r="AH1824" s="31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</row>
    <row r="1825" spans="1:53" x14ac:dyDescent="0.2">
      <c r="A1825" s="32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1"/>
      <c r="AF1825" s="31"/>
      <c r="AG1825" s="31"/>
      <c r="AH1825" s="31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</row>
    <row r="1826" spans="1:53" x14ac:dyDescent="0.2">
      <c r="A1826" s="32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  <c r="AG1826" s="31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</row>
    <row r="1827" spans="1:53" x14ac:dyDescent="0.2">
      <c r="A1827" s="32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1"/>
      <c r="AF1827" s="31"/>
      <c r="AG1827" s="31"/>
      <c r="AH1827" s="31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</row>
    <row r="1828" spans="1:53" x14ac:dyDescent="0.2">
      <c r="A1828" s="32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1"/>
      <c r="AF1828" s="31"/>
      <c r="AG1828" s="31"/>
      <c r="AH1828" s="31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</row>
    <row r="1829" spans="1:53" x14ac:dyDescent="0.2">
      <c r="A1829" s="32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1"/>
      <c r="AF1829" s="31"/>
      <c r="AG1829" s="31"/>
      <c r="AH1829" s="31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</row>
    <row r="1830" spans="1:53" x14ac:dyDescent="0.2">
      <c r="A1830" s="32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</row>
    <row r="1831" spans="1:53" x14ac:dyDescent="0.2">
      <c r="A1831" s="32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1"/>
      <c r="AF1831" s="31"/>
      <c r="AG1831" s="31"/>
      <c r="AH1831" s="31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</row>
    <row r="1832" spans="1:53" x14ac:dyDescent="0.2">
      <c r="A1832" s="32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  <c r="AG1832" s="31"/>
      <c r="AH1832" s="31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</row>
    <row r="1833" spans="1:53" x14ac:dyDescent="0.2">
      <c r="A1833" s="32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  <c r="AG1833" s="31"/>
      <c r="AH1833" s="31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</row>
    <row r="1834" spans="1:53" x14ac:dyDescent="0.2">
      <c r="A1834" s="32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F1834" s="31"/>
      <c r="AG1834" s="31"/>
      <c r="AH1834" s="31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</row>
    <row r="1835" spans="1:53" x14ac:dyDescent="0.2">
      <c r="A1835" s="32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1"/>
      <c r="AG1835" s="31"/>
      <c r="AH1835" s="31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</row>
    <row r="1836" spans="1:53" x14ac:dyDescent="0.2">
      <c r="A1836" s="32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1"/>
      <c r="AF1836" s="31"/>
      <c r="AG1836" s="31"/>
      <c r="AH1836" s="31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</row>
    <row r="1837" spans="1:53" x14ac:dyDescent="0.2">
      <c r="A1837" s="32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</row>
    <row r="1838" spans="1:53" x14ac:dyDescent="0.2">
      <c r="A1838" s="32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1"/>
      <c r="AF1838" s="31"/>
      <c r="AG1838" s="31"/>
      <c r="AH1838" s="31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</row>
    <row r="1839" spans="1:53" x14ac:dyDescent="0.2">
      <c r="A1839" s="32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</row>
    <row r="1840" spans="1:53" x14ac:dyDescent="0.2">
      <c r="A1840" s="32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</row>
    <row r="1841" spans="1:53" x14ac:dyDescent="0.2">
      <c r="A1841" s="32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</row>
    <row r="1842" spans="1:53" x14ac:dyDescent="0.2">
      <c r="A1842" s="32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</row>
    <row r="1843" spans="1:53" x14ac:dyDescent="0.2">
      <c r="A1843" s="32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  <c r="AG1843" s="31"/>
      <c r="AH1843" s="31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</row>
    <row r="1844" spans="1:53" x14ac:dyDescent="0.2">
      <c r="A1844" s="32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  <c r="AG1844" s="31"/>
      <c r="AH1844" s="31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</row>
    <row r="1845" spans="1:53" x14ac:dyDescent="0.2">
      <c r="A1845" s="32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1"/>
      <c r="AF1845" s="31"/>
      <c r="AG1845" s="31"/>
      <c r="AH1845" s="31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</row>
    <row r="1846" spans="1:53" x14ac:dyDescent="0.2">
      <c r="A1846" s="32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1"/>
      <c r="AF1846" s="31"/>
      <c r="AG1846" s="31"/>
      <c r="AH1846" s="31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</row>
    <row r="1847" spans="1:53" x14ac:dyDescent="0.2">
      <c r="A1847" s="32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</row>
    <row r="1848" spans="1:53" x14ac:dyDescent="0.2">
      <c r="A1848" s="32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</row>
    <row r="1849" spans="1:53" x14ac:dyDescent="0.2">
      <c r="A1849" s="32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</row>
    <row r="1850" spans="1:53" x14ac:dyDescent="0.2">
      <c r="A1850" s="32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</row>
    <row r="1851" spans="1:53" x14ac:dyDescent="0.2">
      <c r="A1851" s="32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1"/>
      <c r="AF1851" s="31"/>
      <c r="AG1851" s="31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</row>
    <row r="1852" spans="1:53" x14ac:dyDescent="0.2">
      <c r="A1852" s="32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1"/>
      <c r="AF1852" s="31"/>
      <c r="AG1852" s="31"/>
      <c r="AH1852" s="31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</row>
    <row r="1853" spans="1:53" x14ac:dyDescent="0.2">
      <c r="A1853" s="32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</row>
    <row r="1854" spans="1:53" x14ac:dyDescent="0.2">
      <c r="A1854" s="32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</row>
    <row r="1855" spans="1:53" x14ac:dyDescent="0.2">
      <c r="A1855" s="32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</row>
    <row r="1856" spans="1:53" x14ac:dyDescent="0.2">
      <c r="A1856" s="32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</row>
    <row r="1857" spans="1:53" x14ac:dyDescent="0.2">
      <c r="A1857" s="32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</row>
    <row r="1858" spans="1:53" x14ac:dyDescent="0.2">
      <c r="A1858" s="32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</row>
    <row r="1859" spans="1:53" x14ac:dyDescent="0.2">
      <c r="A1859" s="32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</row>
    <row r="1860" spans="1:53" x14ac:dyDescent="0.2">
      <c r="A1860" s="32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</row>
    <row r="1861" spans="1:53" x14ac:dyDescent="0.2">
      <c r="A1861" s="32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</row>
    <row r="1862" spans="1:53" x14ac:dyDescent="0.2">
      <c r="A1862" s="32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</row>
    <row r="1863" spans="1:53" x14ac:dyDescent="0.2">
      <c r="A1863" s="32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1"/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</row>
    <row r="1864" spans="1:53" x14ac:dyDescent="0.2">
      <c r="A1864" s="32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</row>
    <row r="1865" spans="1:53" x14ac:dyDescent="0.2">
      <c r="A1865" s="32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</row>
    <row r="1866" spans="1:53" x14ac:dyDescent="0.2">
      <c r="A1866" s="32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</row>
    <row r="1867" spans="1:53" x14ac:dyDescent="0.2">
      <c r="A1867" s="32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</row>
    <row r="1868" spans="1:53" x14ac:dyDescent="0.2">
      <c r="A1868" s="32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</row>
    <row r="1869" spans="1:53" x14ac:dyDescent="0.2">
      <c r="A1869" s="32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</row>
    <row r="1870" spans="1:53" x14ac:dyDescent="0.2">
      <c r="A1870" s="32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</row>
    <row r="1871" spans="1:53" x14ac:dyDescent="0.2">
      <c r="A1871" s="32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</row>
    <row r="1872" spans="1:53" x14ac:dyDescent="0.2">
      <c r="A1872" s="32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</row>
    <row r="1873" spans="1:53" x14ac:dyDescent="0.2">
      <c r="A1873" s="32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</row>
    <row r="1874" spans="1:53" x14ac:dyDescent="0.2">
      <c r="A1874" s="32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</row>
    <row r="1875" spans="1:53" x14ac:dyDescent="0.2">
      <c r="A1875" s="32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</row>
    <row r="1876" spans="1:53" x14ac:dyDescent="0.2">
      <c r="A1876" s="32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</row>
    <row r="1877" spans="1:53" x14ac:dyDescent="0.2">
      <c r="A1877" s="32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</row>
    <row r="1878" spans="1:53" x14ac:dyDescent="0.2">
      <c r="A1878" s="32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</row>
    <row r="1879" spans="1:53" x14ac:dyDescent="0.2">
      <c r="A1879" s="32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</row>
    <row r="1880" spans="1:53" x14ac:dyDescent="0.2">
      <c r="A1880" s="32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</row>
    <row r="1881" spans="1:53" x14ac:dyDescent="0.2">
      <c r="A1881" s="32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</row>
    <row r="1882" spans="1:53" x14ac:dyDescent="0.2">
      <c r="A1882" s="32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1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</row>
    <row r="1883" spans="1:53" x14ac:dyDescent="0.2">
      <c r="A1883" s="32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1"/>
      <c r="AF1883" s="31"/>
      <c r="AG1883" s="31"/>
      <c r="AH1883" s="31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</row>
    <row r="1884" spans="1:53" x14ac:dyDescent="0.2">
      <c r="A1884" s="32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1"/>
      <c r="AF1884" s="31"/>
      <c r="AG1884" s="31"/>
      <c r="AH1884" s="31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</row>
    <row r="1885" spans="1:53" x14ac:dyDescent="0.2">
      <c r="A1885" s="32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1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</row>
    <row r="1886" spans="1:53" x14ac:dyDescent="0.2">
      <c r="A1886" s="32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1"/>
      <c r="AF1886" s="31"/>
      <c r="AG1886" s="31"/>
      <c r="AH1886" s="31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</row>
    <row r="1887" spans="1:53" x14ac:dyDescent="0.2">
      <c r="A1887" s="32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1"/>
      <c r="AF1887" s="31"/>
      <c r="AG1887" s="31"/>
      <c r="AH1887" s="31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</row>
    <row r="1888" spans="1:53" x14ac:dyDescent="0.2">
      <c r="A1888" s="32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</row>
    <row r="1889" spans="1:53" x14ac:dyDescent="0.2">
      <c r="A1889" s="32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1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</row>
    <row r="1890" spans="1:53" x14ac:dyDescent="0.2">
      <c r="A1890" s="32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1"/>
      <c r="AF1890" s="31"/>
      <c r="AG1890" s="31"/>
      <c r="AH1890" s="31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</row>
    <row r="1891" spans="1:53" x14ac:dyDescent="0.2">
      <c r="A1891" s="32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1"/>
      <c r="AF1891" s="31"/>
      <c r="AG1891" s="31"/>
      <c r="AH1891" s="31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</row>
    <row r="1892" spans="1:53" x14ac:dyDescent="0.2">
      <c r="A1892" s="32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</row>
    <row r="1893" spans="1:53" x14ac:dyDescent="0.2">
      <c r="A1893" s="32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1"/>
      <c r="AF1893" s="31"/>
      <c r="AG1893" s="31"/>
      <c r="AH1893" s="31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</row>
    <row r="1894" spans="1:53" x14ac:dyDescent="0.2">
      <c r="A1894" s="32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</row>
    <row r="1895" spans="1:53" x14ac:dyDescent="0.2">
      <c r="A1895" s="32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</row>
    <row r="1896" spans="1:53" x14ac:dyDescent="0.2">
      <c r="A1896" s="32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1"/>
      <c r="AF1896" s="31"/>
      <c r="AG1896" s="31"/>
      <c r="AH1896" s="31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</row>
    <row r="1897" spans="1:53" x14ac:dyDescent="0.2">
      <c r="A1897" s="32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1"/>
      <c r="AF1897" s="31"/>
      <c r="AG1897" s="31"/>
      <c r="AH1897" s="31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</row>
    <row r="1898" spans="1:53" x14ac:dyDescent="0.2">
      <c r="A1898" s="32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F1898" s="31"/>
      <c r="AG1898" s="31"/>
      <c r="AH1898" s="31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</row>
    <row r="1899" spans="1:53" x14ac:dyDescent="0.2">
      <c r="A1899" s="32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1"/>
      <c r="AF1899" s="31"/>
      <c r="AG1899" s="31"/>
      <c r="AH1899" s="31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</row>
    <row r="1900" spans="1:53" x14ac:dyDescent="0.2">
      <c r="A1900" s="32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1"/>
      <c r="AF1900" s="31"/>
      <c r="AG1900" s="31"/>
      <c r="AH1900" s="31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</row>
    <row r="1901" spans="1:53" x14ac:dyDescent="0.2">
      <c r="A1901" s="32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  <c r="AG1901" s="31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</row>
    <row r="1902" spans="1:53" x14ac:dyDescent="0.2">
      <c r="A1902" s="32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</row>
    <row r="1903" spans="1:53" x14ac:dyDescent="0.2">
      <c r="A1903" s="32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1"/>
      <c r="AF1903" s="31"/>
      <c r="AG1903" s="31"/>
      <c r="AH1903" s="31"/>
      <c r="AI1903" s="31"/>
      <c r="AJ1903" s="31"/>
      <c r="AK1903" s="31"/>
      <c r="AL1903" s="31"/>
      <c r="AM1903" s="31"/>
      <c r="AN1903" s="31"/>
      <c r="AO1903" s="31"/>
      <c r="AP1903" s="31"/>
      <c r="AQ1903" s="31"/>
      <c r="AR1903" s="31"/>
      <c r="AS1903" s="31"/>
      <c r="AT1903" s="31"/>
      <c r="AU1903" s="31"/>
      <c r="AV1903" s="31"/>
      <c r="AW1903" s="31"/>
      <c r="AX1903" s="31"/>
      <c r="AY1903" s="31"/>
      <c r="AZ1903" s="31"/>
      <c r="BA1903" s="31"/>
    </row>
    <row r="1904" spans="1:53" x14ac:dyDescent="0.2">
      <c r="A1904" s="32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1"/>
      <c r="AF1904" s="31"/>
      <c r="AG1904" s="31"/>
      <c r="AH1904" s="31"/>
      <c r="AI1904" s="31"/>
      <c r="AJ1904" s="31"/>
      <c r="AK1904" s="31"/>
      <c r="AL1904" s="31"/>
      <c r="AM1904" s="31"/>
      <c r="AN1904" s="31"/>
      <c r="AO1904" s="31"/>
      <c r="AP1904" s="31"/>
      <c r="AQ1904" s="31"/>
      <c r="AR1904" s="31"/>
      <c r="AS1904" s="31"/>
      <c r="AT1904" s="31"/>
      <c r="AU1904" s="31"/>
      <c r="AV1904" s="31"/>
      <c r="AW1904" s="31"/>
      <c r="AX1904" s="31"/>
      <c r="AY1904" s="31"/>
      <c r="AZ1904" s="31"/>
      <c r="BA1904" s="31"/>
    </row>
    <row r="1905" spans="1:53" x14ac:dyDescent="0.2">
      <c r="A1905" s="32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1"/>
      <c r="AZ1905" s="31"/>
      <c r="BA1905" s="31"/>
    </row>
    <row r="1906" spans="1:53" x14ac:dyDescent="0.2">
      <c r="A1906" s="32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1"/>
      <c r="AF1906" s="31"/>
      <c r="AG1906" s="31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</row>
    <row r="1907" spans="1:53" x14ac:dyDescent="0.2">
      <c r="A1907" s="32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1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</row>
    <row r="1908" spans="1:53" x14ac:dyDescent="0.2">
      <c r="A1908" s="32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  <c r="AG1908" s="31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</row>
    <row r="1909" spans="1:53" x14ac:dyDescent="0.2">
      <c r="A1909" s="32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</row>
    <row r="1910" spans="1:53" x14ac:dyDescent="0.2">
      <c r="A1910" s="32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  <c r="AG1910" s="31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</row>
    <row r="1911" spans="1:53" x14ac:dyDescent="0.2">
      <c r="A1911" s="32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  <c r="AG1911" s="31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</row>
    <row r="1912" spans="1:53" x14ac:dyDescent="0.2">
      <c r="A1912" s="32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  <c r="AG1912" s="31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</row>
    <row r="1913" spans="1:53" x14ac:dyDescent="0.2">
      <c r="A1913" s="32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  <c r="AG1913" s="31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</row>
    <row r="1914" spans="1:53" x14ac:dyDescent="0.2">
      <c r="A1914" s="32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</row>
    <row r="1915" spans="1:53" x14ac:dyDescent="0.2">
      <c r="A1915" s="32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1"/>
      <c r="AF1915" s="31"/>
      <c r="AG1915" s="31"/>
      <c r="AH1915" s="31"/>
      <c r="AI1915" s="31"/>
      <c r="AJ1915" s="31"/>
      <c r="AK1915" s="31"/>
      <c r="AL1915" s="31"/>
      <c r="AM1915" s="31"/>
      <c r="AN1915" s="31"/>
      <c r="AO1915" s="31"/>
      <c r="AP1915" s="31"/>
      <c r="AQ1915" s="31"/>
      <c r="AR1915" s="31"/>
      <c r="AS1915" s="31"/>
      <c r="AT1915" s="31"/>
      <c r="AU1915" s="31"/>
      <c r="AV1915" s="31"/>
      <c r="AW1915" s="31"/>
      <c r="AX1915" s="31"/>
      <c r="AY1915" s="31"/>
      <c r="AZ1915" s="31"/>
      <c r="BA1915" s="31"/>
    </row>
    <row r="1916" spans="1:53" x14ac:dyDescent="0.2">
      <c r="A1916" s="32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</row>
    <row r="1917" spans="1:53" x14ac:dyDescent="0.2">
      <c r="A1917" s="32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1"/>
      <c r="AF1917" s="31"/>
      <c r="AG1917" s="31"/>
      <c r="AH1917" s="31"/>
      <c r="AI1917" s="31"/>
      <c r="AJ1917" s="31"/>
      <c r="AK1917" s="31"/>
      <c r="AL1917" s="31"/>
      <c r="AM1917" s="31"/>
      <c r="AN1917" s="31"/>
      <c r="AO1917" s="31"/>
      <c r="AP1917" s="31"/>
      <c r="AQ1917" s="31"/>
      <c r="AR1917" s="31"/>
      <c r="AS1917" s="31"/>
      <c r="AT1917" s="31"/>
      <c r="AU1917" s="31"/>
      <c r="AV1917" s="31"/>
      <c r="AW1917" s="31"/>
      <c r="AX1917" s="31"/>
      <c r="AY1917" s="31"/>
      <c r="AZ1917" s="31"/>
      <c r="BA1917" s="31"/>
    </row>
    <row r="1918" spans="1:53" x14ac:dyDescent="0.2">
      <c r="A1918" s="32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1"/>
      <c r="AF1918" s="31"/>
      <c r="AG1918" s="31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</row>
    <row r="1919" spans="1:53" x14ac:dyDescent="0.2">
      <c r="A1919" s="32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1"/>
      <c r="AF1919" s="31"/>
      <c r="AG1919" s="31"/>
      <c r="AH1919" s="31"/>
      <c r="AI1919" s="31"/>
      <c r="AJ1919" s="31"/>
      <c r="AK1919" s="31"/>
      <c r="AL1919" s="31"/>
      <c r="AM1919" s="31"/>
      <c r="AN1919" s="31"/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</row>
    <row r="1920" spans="1:53" x14ac:dyDescent="0.2">
      <c r="A1920" s="32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1"/>
      <c r="AF1920" s="31"/>
      <c r="AG1920" s="31"/>
      <c r="AH1920" s="31"/>
      <c r="AI1920" s="31"/>
      <c r="AJ1920" s="31"/>
      <c r="AK1920" s="31"/>
      <c r="AL1920" s="31"/>
      <c r="AM1920" s="31"/>
      <c r="AN1920" s="31"/>
      <c r="AO1920" s="31"/>
      <c r="AP1920" s="31"/>
      <c r="AQ1920" s="31"/>
      <c r="AR1920" s="31"/>
      <c r="AS1920" s="31"/>
      <c r="AT1920" s="31"/>
      <c r="AU1920" s="31"/>
      <c r="AV1920" s="31"/>
      <c r="AW1920" s="31"/>
      <c r="AX1920" s="31"/>
      <c r="AY1920" s="31"/>
      <c r="AZ1920" s="31"/>
      <c r="BA1920" s="31"/>
    </row>
    <row r="1921" spans="1:53" x14ac:dyDescent="0.2">
      <c r="A1921" s="32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1"/>
      <c r="AF1921" s="31"/>
      <c r="AG1921" s="31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</row>
    <row r="1922" spans="1:53" x14ac:dyDescent="0.2">
      <c r="A1922" s="32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1"/>
      <c r="AF1922" s="31"/>
      <c r="AG1922" s="31"/>
      <c r="AH1922" s="31"/>
      <c r="AI1922" s="31"/>
      <c r="AJ1922" s="31"/>
      <c r="AK1922" s="31"/>
      <c r="AL1922" s="31"/>
      <c r="AM1922" s="31"/>
      <c r="AN1922" s="31"/>
      <c r="AO1922" s="31"/>
      <c r="AP1922" s="31"/>
      <c r="AQ1922" s="31"/>
      <c r="AR1922" s="31"/>
      <c r="AS1922" s="31"/>
      <c r="AT1922" s="31"/>
      <c r="AU1922" s="31"/>
      <c r="AV1922" s="31"/>
      <c r="AW1922" s="31"/>
      <c r="AX1922" s="31"/>
      <c r="AY1922" s="31"/>
      <c r="AZ1922" s="31"/>
      <c r="BA1922" s="31"/>
    </row>
    <row r="1923" spans="1:53" x14ac:dyDescent="0.2">
      <c r="A1923" s="32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1"/>
      <c r="AF1923" s="31"/>
      <c r="AG1923" s="31"/>
      <c r="AH1923" s="31"/>
      <c r="AI1923" s="31"/>
      <c r="AJ1923" s="31"/>
      <c r="AK1923" s="31"/>
      <c r="AL1923" s="31"/>
      <c r="AM1923" s="31"/>
      <c r="AN1923" s="31"/>
      <c r="AO1923" s="31"/>
      <c r="AP1923" s="31"/>
      <c r="AQ1923" s="31"/>
      <c r="AR1923" s="31"/>
      <c r="AS1923" s="31"/>
      <c r="AT1923" s="31"/>
      <c r="AU1923" s="31"/>
      <c r="AV1923" s="31"/>
      <c r="AW1923" s="31"/>
      <c r="AX1923" s="31"/>
      <c r="AY1923" s="31"/>
      <c r="AZ1923" s="31"/>
      <c r="BA1923" s="31"/>
    </row>
    <row r="1924" spans="1:53" x14ac:dyDescent="0.2">
      <c r="A1924" s="32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1"/>
      <c r="AF1924" s="31"/>
      <c r="AG1924" s="31"/>
      <c r="AH1924" s="31"/>
      <c r="AI1924" s="31"/>
      <c r="AJ1924" s="31"/>
      <c r="AK1924" s="31"/>
      <c r="AL1924" s="31"/>
      <c r="AM1924" s="31"/>
      <c r="AN1924" s="31"/>
      <c r="AO1924" s="31"/>
      <c r="AP1924" s="31"/>
      <c r="AQ1924" s="31"/>
      <c r="AR1924" s="31"/>
      <c r="AS1924" s="31"/>
      <c r="AT1924" s="31"/>
      <c r="AU1924" s="31"/>
      <c r="AV1924" s="31"/>
      <c r="AW1924" s="31"/>
      <c r="AX1924" s="31"/>
      <c r="AY1924" s="31"/>
      <c r="AZ1924" s="31"/>
      <c r="BA1924" s="31"/>
    </row>
    <row r="1925" spans="1:53" x14ac:dyDescent="0.2">
      <c r="A1925" s="32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</row>
    <row r="1926" spans="1:53" x14ac:dyDescent="0.2">
      <c r="A1926" s="32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1"/>
      <c r="AF1926" s="31"/>
      <c r="AG1926" s="31"/>
      <c r="AH1926" s="31"/>
      <c r="AI1926" s="31"/>
      <c r="AJ1926" s="31"/>
      <c r="AK1926" s="31"/>
      <c r="AL1926" s="31"/>
      <c r="AM1926" s="31"/>
      <c r="AN1926" s="31"/>
      <c r="AO1926" s="31"/>
      <c r="AP1926" s="31"/>
      <c r="AQ1926" s="31"/>
      <c r="AR1926" s="31"/>
      <c r="AS1926" s="31"/>
      <c r="AT1926" s="31"/>
      <c r="AU1926" s="31"/>
      <c r="AV1926" s="31"/>
      <c r="AW1926" s="31"/>
      <c r="AX1926" s="31"/>
      <c r="AY1926" s="31"/>
      <c r="AZ1926" s="31"/>
      <c r="BA1926" s="31"/>
    </row>
    <row r="1927" spans="1:53" x14ac:dyDescent="0.2">
      <c r="A1927" s="32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1"/>
      <c r="AF1927" s="31"/>
      <c r="AG1927" s="31"/>
      <c r="AH1927" s="31"/>
      <c r="AI1927" s="31"/>
      <c r="AJ1927" s="31"/>
      <c r="AK1927" s="31"/>
      <c r="AL1927" s="31"/>
      <c r="AM1927" s="31"/>
      <c r="AN1927" s="31"/>
      <c r="AO1927" s="31"/>
      <c r="AP1927" s="31"/>
      <c r="AQ1927" s="31"/>
      <c r="AR1927" s="31"/>
      <c r="AS1927" s="31"/>
      <c r="AT1927" s="31"/>
      <c r="AU1927" s="31"/>
      <c r="AV1927" s="31"/>
      <c r="AW1927" s="31"/>
      <c r="AX1927" s="31"/>
      <c r="AY1927" s="31"/>
      <c r="AZ1927" s="31"/>
      <c r="BA1927" s="31"/>
    </row>
    <row r="1928" spans="1:53" x14ac:dyDescent="0.2">
      <c r="A1928" s="32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1"/>
      <c r="AF1928" s="31"/>
      <c r="AG1928" s="31"/>
      <c r="AH1928" s="31"/>
      <c r="AI1928" s="31"/>
      <c r="AJ1928" s="31"/>
      <c r="AK1928" s="31"/>
      <c r="AL1928" s="31"/>
      <c r="AM1928" s="31"/>
      <c r="AN1928" s="31"/>
      <c r="AO1928" s="31"/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</row>
    <row r="1929" spans="1:53" x14ac:dyDescent="0.2">
      <c r="A1929" s="32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1"/>
      <c r="AZ1929" s="31"/>
      <c r="BA1929" s="31"/>
    </row>
    <row r="1930" spans="1:53" x14ac:dyDescent="0.2">
      <c r="A1930" s="32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1"/>
      <c r="AF1930" s="31"/>
      <c r="AG1930" s="31"/>
      <c r="AH1930" s="31"/>
      <c r="AI1930" s="31"/>
      <c r="AJ1930" s="31"/>
      <c r="AK1930" s="31"/>
      <c r="AL1930" s="31"/>
      <c r="AM1930" s="31"/>
      <c r="AN1930" s="31"/>
      <c r="AO1930" s="31"/>
      <c r="AP1930" s="31"/>
      <c r="AQ1930" s="31"/>
      <c r="AR1930" s="31"/>
      <c r="AS1930" s="31"/>
      <c r="AT1930" s="31"/>
      <c r="AU1930" s="31"/>
      <c r="AV1930" s="31"/>
      <c r="AW1930" s="31"/>
      <c r="AX1930" s="31"/>
      <c r="AY1930" s="31"/>
      <c r="AZ1930" s="31"/>
      <c r="BA1930" s="31"/>
    </row>
    <row r="1931" spans="1:53" x14ac:dyDescent="0.2">
      <c r="A1931" s="32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  <c r="AG1931" s="31"/>
      <c r="AH1931" s="31"/>
      <c r="AI1931" s="31"/>
      <c r="AJ1931" s="31"/>
      <c r="AK1931" s="31"/>
      <c r="AL1931" s="31"/>
      <c r="AM1931" s="31"/>
      <c r="AN1931" s="31"/>
      <c r="AO1931" s="31"/>
      <c r="AP1931" s="31"/>
      <c r="AQ1931" s="31"/>
      <c r="AR1931" s="31"/>
      <c r="AS1931" s="31"/>
      <c r="AT1931" s="31"/>
      <c r="AU1931" s="31"/>
      <c r="AV1931" s="31"/>
      <c r="AW1931" s="31"/>
      <c r="AX1931" s="31"/>
      <c r="AY1931" s="31"/>
      <c r="AZ1931" s="31"/>
      <c r="BA1931" s="31"/>
    </row>
    <row r="1932" spans="1:53" x14ac:dyDescent="0.2">
      <c r="A1932" s="32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  <c r="AG1932" s="31"/>
      <c r="AH1932" s="31"/>
      <c r="AI1932" s="31"/>
      <c r="AJ1932" s="31"/>
      <c r="AK1932" s="31"/>
      <c r="AL1932" s="31"/>
      <c r="AM1932" s="31"/>
      <c r="AN1932" s="31"/>
      <c r="AO1932" s="31"/>
      <c r="AP1932" s="31"/>
      <c r="AQ1932" s="31"/>
      <c r="AR1932" s="31"/>
      <c r="AS1932" s="31"/>
      <c r="AT1932" s="31"/>
      <c r="AU1932" s="31"/>
      <c r="AV1932" s="31"/>
      <c r="AW1932" s="31"/>
      <c r="AX1932" s="31"/>
      <c r="AY1932" s="31"/>
      <c r="AZ1932" s="31"/>
      <c r="BA1932" s="31"/>
    </row>
    <row r="1933" spans="1:53" x14ac:dyDescent="0.2">
      <c r="A1933" s="32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  <c r="AG1933" s="31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</row>
    <row r="1934" spans="1:53" x14ac:dyDescent="0.2">
      <c r="A1934" s="32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  <c r="AG1934" s="31"/>
      <c r="AH1934" s="31"/>
      <c r="AI1934" s="31"/>
      <c r="AJ1934" s="31"/>
      <c r="AK1934" s="31"/>
      <c r="AL1934" s="31"/>
      <c r="AM1934" s="31"/>
      <c r="AN1934" s="31"/>
      <c r="AO1934" s="31"/>
      <c r="AP1934" s="31"/>
      <c r="AQ1934" s="31"/>
      <c r="AR1934" s="31"/>
      <c r="AS1934" s="31"/>
      <c r="AT1934" s="31"/>
      <c r="AU1934" s="31"/>
      <c r="AV1934" s="31"/>
      <c r="AW1934" s="31"/>
      <c r="AX1934" s="31"/>
      <c r="AY1934" s="31"/>
      <c r="AZ1934" s="31"/>
      <c r="BA1934" s="31"/>
    </row>
    <row r="1935" spans="1:53" x14ac:dyDescent="0.2">
      <c r="A1935" s="32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1"/>
      <c r="AF1935" s="31"/>
      <c r="AG1935" s="31"/>
      <c r="AH1935" s="31"/>
      <c r="AI1935" s="31"/>
      <c r="AJ1935" s="31"/>
      <c r="AK1935" s="31"/>
      <c r="AL1935" s="31"/>
      <c r="AM1935" s="31"/>
      <c r="AN1935" s="31"/>
      <c r="AO1935" s="31"/>
      <c r="AP1935" s="31"/>
      <c r="AQ1935" s="31"/>
      <c r="AR1935" s="31"/>
      <c r="AS1935" s="31"/>
      <c r="AT1935" s="31"/>
      <c r="AU1935" s="31"/>
      <c r="AV1935" s="31"/>
      <c r="AW1935" s="31"/>
      <c r="AX1935" s="31"/>
      <c r="AY1935" s="31"/>
      <c r="AZ1935" s="31"/>
      <c r="BA1935" s="31"/>
    </row>
    <row r="1936" spans="1:53" x14ac:dyDescent="0.2">
      <c r="A1936" s="32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1"/>
      <c r="AF1936" s="31"/>
      <c r="AG1936" s="31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</row>
    <row r="1937" spans="1:53" x14ac:dyDescent="0.2">
      <c r="A1937" s="32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1"/>
      <c r="AF1937" s="31"/>
      <c r="AG1937" s="31"/>
      <c r="AH1937" s="31"/>
      <c r="AI1937" s="31"/>
      <c r="AJ1937" s="31"/>
      <c r="AK1937" s="31"/>
      <c r="AL1937" s="31"/>
      <c r="AM1937" s="31"/>
      <c r="AN1937" s="31"/>
      <c r="AO1937" s="31"/>
      <c r="AP1937" s="31"/>
      <c r="AQ1937" s="31"/>
      <c r="AR1937" s="31"/>
      <c r="AS1937" s="31"/>
      <c r="AT1937" s="31"/>
      <c r="AU1937" s="31"/>
      <c r="AV1937" s="31"/>
      <c r="AW1937" s="31"/>
      <c r="AX1937" s="31"/>
      <c r="AY1937" s="31"/>
      <c r="AZ1937" s="31"/>
      <c r="BA1937" s="31"/>
    </row>
    <row r="1938" spans="1:53" x14ac:dyDescent="0.2">
      <c r="A1938" s="32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  <c r="AG1938" s="31"/>
      <c r="AH1938" s="31"/>
      <c r="AI1938" s="31"/>
      <c r="AJ1938" s="31"/>
      <c r="AK1938" s="31"/>
      <c r="AL1938" s="31"/>
      <c r="AM1938" s="31"/>
      <c r="AN1938" s="31"/>
      <c r="AO1938" s="31"/>
      <c r="AP1938" s="31"/>
      <c r="AQ1938" s="31"/>
      <c r="AR1938" s="31"/>
      <c r="AS1938" s="31"/>
      <c r="AT1938" s="31"/>
      <c r="AU1938" s="31"/>
      <c r="AV1938" s="31"/>
      <c r="AW1938" s="31"/>
      <c r="AX1938" s="31"/>
      <c r="AY1938" s="31"/>
      <c r="AZ1938" s="31"/>
      <c r="BA1938" s="31"/>
    </row>
    <row r="1939" spans="1:53" x14ac:dyDescent="0.2">
      <c r="A1939" s="32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  <c r="AG1939" s="31"/>
      <c r="AH1939" s="31"/>
      <c r="AI1939" s="31"/>
      <c r="AJ1939" s="31"/>
      <c r="AK1939" s="31"/>
      <c r="AL1939" s="31"/>
      <c r="AM1939" s="31"/>
      <c r="AN1939" s="31"/>
      <c r="AO1939" s="31"/>
      <c r="AP1939" s="31"/>
      <c r="AQ1939" s="31"/>
      <c r="AR1939" s="31"/>
      <c r="AS1939" s="31"/>
      <c r="AT1939" s="31"/>
      <c r="AU1939" s="31"/>
      <c r="AV1939" s="31"/>
      <c r="AW1939" s="31"/>
      <c r="AX1939" s="31"/>
      <c r="AY1939" s="31"/>
      <c r="AZ1939" s="31"/>
      <c r="BA1939" s="31"/>
    </row>
    <row r="1940" spans="1:53" x14ac:dyDescent="0.2">
      <c r="A1940" s="32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</row>
    <row r="1941" spans="1:53" x14ac:dyDescent="0.2">
      <c r="A1941" s="32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  <c r="AG1941" s="31"/>
      <c r="AH1941" s="31"/>
      <c r="AI1941" s="31"/>
      <c r="AJ1941" s="31"/>
      <c r="AK1941" s="31"/>
      <c r="AL1941" s="31"/>
      <c r="AM1941" s="31"/>
      <c r="AN1941" s="31"/>
      <c r="AO1941" s="31"/>
      <c r="AP1941" s="31"/>
      <c r="AQ1941" s="31"/>
      <c r="AR1941" s="31"/>
      <c r="AS1941" s="31"/>
      <c r="AT1941" s="31"/>
      <c r="AU1941" s="31"/>
      <c r="AV1941" s="31"/>
      <c r="AW1941" s="31"/>
      <c r="AX1941" s="31"/>
      <c r="AY1941" s="31"/>
      <c r="AZ1941" s="31"/>
      <c r="BA1941" s="31"/>
    </row>
    <row r="1942" spans="1:53" x14ac:dyDescent="0.2">
      <c r="A1942" s="32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31"/>
      <c r="AS1942" s="31"/>
      <c r="AT1942" s="31"/>
      <c r="AU1942" s="31"/>
      <c r="AV1942" s="31"/>
      <c r="AW1942" s="31"/>
      <c r="AX1942" s="31"/>
      <c r="AY1942" s="31"/>
      <c r="AZ1942" s="31"/>
      <c r="BA1942" s="31"/>
    </row>
    <row r="1943" spans="1:53" x14ac:dyDescent="0.2">
      <c r="A1943" s="32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31"/>
      <c r="AI1943" s="31"/>
      <c r="AJ1943" s="31"/>
      <c r="AK1943" s="31"/>
      <c r="AL1943" s="31"/>
      <c r="AM1943" s="31"/>
      <c r="AN1943" s="31"/>
      <c r="AO1943" s="31"/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</row>
    <row r="1944" spans="1:53" x14ac:dyDescent="0.2">
      <c r="A1944" s="32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</row>
    <row r="1945" spans="1:53" x14ac:dyDescent="0.2">
      <c r="A1945" s="32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31"/>
      <c r="AI1945" s="31"/>
      <c r="AJ1945" s="31"/>
      <c r="AK1945" s="31"/>
      <c r="AL1945" s="31"/>
      <c r="AM1945" s="31"/>
      <c r="AN1945" s="31"/>
      <c r="AO1945" s="31"/>
      <c r="AP1945" s="31"/>
      <c r="AQ1945" s="31"/>
      <c r="AR1945" s="31"/>
      <c r="AS1945" s="31"/>
      <c r="AT1945" s="31"/>
      <c r="AU1945" s="31"/>
      <c r="AV1945" s="31"/>
      <c r="AW1945" s="31"/>
      <c r="AX1945" s="31"/>
      <c r="AY1945" s="31"/>
      <c r="AZ1945" s="31"/>
      <c r="BA1945" s="31"/>
    </row>
    <row r="1946" spans="1:53" x14ac:dyDescent="0.2">
      <c r="A1946" s="32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31"/>
      <c r="AI1946" s="31"/>
      <c r="AJ1946" s="31"/>
      <c r="AK1946" s="31"/>
      <c r="AL1946" s="31"/>
      <c r="AM1946" s="31"/>
      <c r="AN1946" s="31"/>
      <c r="AO1946" s="31"/>
      <c r="AP1946" s="31"/>
      <c r="AQ1946" s="31"/>
      <c r="AR1946" s="31"/>
      <c r="AS1946" s="31"/>
      <c r="AT1946" s="31"/>
      <c r="AU1946" s="31"/>
      <c r="AV1946" s="31"/>
      <c r="AW1946" s="31"/>
      <c r="AX1946" s="31"/>
      <c r="AY1946" s="31"/>
      <c r="AZ1946" s="31"/>
      <c r="BA1946" s="31"/>
    </row>
    <row r="1947" spans="1:53" x14ac:dyDescent="0.2">
      <c r="A1947" s="32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  <c r="AG1947" s="31"/>
      <c r="AH1947" s="31"/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</row>
    <row r="1948" spans="1:53" x14ac:dyDescent="0.2">
      <c r="A1948" s="32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  <c r="AG1948" s="31"/>
      <c r="AH1948" s="31"/>
      <c r="AI1948" s="31"/>
      <c r="AJ1948" s="31"/>
      <c r="AK1948" s="31"/>
      <c r="AL1948" s="31"/>
      <c r="AM1948" s="31"/>
      <c r="AN1948" s="31"/>
      <c r="AO1948" s="31"/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</row>
    <row r="1949" spans="1:53" x14ac:dyDescent="0.2">
      <c r="A1949" s="32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1"/>
      <c r="AP1949" s="31"/>
      <c r="AQ1949" s="31"/>
      <c r="AR1949" s="31"/>
      <c r="AS1949" s="31"/>
      <c r="AT1949" s="31"/>
      <c r="AU1949" s="31"/>
      <c r="AV1949" s="31"/>
      <c r="AW1949" s="31"/>
      <c r="AX1949" s="31"/>
      <c r="AY1949" s="31"/>
      <c r="AZ1949" s="31"/>
      <c r="BA1949" s="31"/>
    </row>
    <row r="1950" spans="1:53" x14ac:dyDescent="0.2">
      <c r="A1950" s="32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1"/>
      <c r="AI1950" s="31"/>
      <c r="AJ1950" s="31"/>
      <c r="AK1950" s="31"/>
      <c r="AL1950" s="31"/>
      <c r="AM1950" s="31"/>
      <c r="AN1950" s="31"/>
      <c r="AO1950" s="31"/>
      <c r="AP1950" s="31"/>
      <c r="AQ1950" s="31"/>
      <c r="AR1950" s="31"/>
      <c r="AS1950" s="31"/>
      <c r="AT1950" s="31"/>
      <c r="AU1950" s="31"/>
      <c r="AV1950" s="31"/>
      <c r="AW1950" s="31"/>
      <c r="AX1950" s="31"/>
      <c r="AY1950" s="31"/>
      <c r="AZ1950" s="31"/>
      <c r="BA1950" s="31"/>
    </row>
    <row r="1951" spans="1:53" x14ac:dyDescent="0.2">
      <c r="A1951" s="32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  <c r="AG1951" s="31"/>
      <c r="AH1951" s="31"/>
      <c r="AI1951" s="31"/>
      <c r="AJ1951" s="31"/>
      <c r="AK1951" s="31"/>
      <c r="AL1951" s="31"/>
      <c r="AM1951" s="31"/>
      <c r="AN1951" s="31"/>
      <c r="AO1951" s="31"/>
      <c r="AP1951" s="31"/>
      <c r="AQ1951" s="31"/>
      <c r="AR1951" s="31"/>
      <c r="AS1951" s="31"/>
      <c r="AT1951" s="31"/>
      <c r="AU1951" s="31"/>
      <c r="AV1951" s="31"/>
      <c r="AW1951" s="31"/>
      <c r="AX1951" s="31"/>
      <c r="AY1951" s="31"/>
      <c r="AZ1951" s="31"/>
      <c r="BA1951" s="31"/>
    </row>
    <row r="1952" spans="1:53" x14ac:dyDescent="0.2">
      <c r="A1952" s="32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</row>
    <row r="1953" spans="1:53" x14ac:dyDescent="0.2">
      <c r="A1953" s="32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  <c r="AG1953" s="31"/>
      <c r="AH1953" s="31"/>
      <c r="AI1953" s="31"/>
      <c r="AJ1953" s="31"/>
      <c r="AK1953" s="31"/>
      <c r="AL1953" s="31"/>
      <c r="AM1953" s="31"/>
      <c r="AN1953" s="31"/>
      <c r="AO1953" s="31"/>
      <c r="AP1953" s="31"/>
      <c r="AQ1953" s="31"/>
      <c r="AR1953" s="31"/>
      <c r="AS1953" s="31"/>
      <c r="AT1953" s="31"/>
      <c r="AU1953" s="31"/>
      <c r="AV1953" s="31"/>
      <c r="AW1953" s="31"/>
      <c r="AX1953" s="31"/>
      <c r="AY1953" s="31"/>
      <c r="AZ1953" s="31"/>
      <c r="BA1953" s="31"/>
    </row>
    <row r="1954" spans="1:53" x14ac:dyDescent="0.2">
      <c r="A1954" s="32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</row>
    <row r="1955" spans="1:53" x14ac:dyDescent="0.2">
      <c r="A1955" s="32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31"/>
      <c r="AI1955" s="31"/>
      <c r="AJ1955" s="31"/>
      <c r="AK1955" s="31"/>
      <c r="AL1955" s="31"/>
      <c r="AM1955" s="31"/>
      <c r="AN1955" s="31"/>
      <c r="AO1955" s="31"/>
      <c r="AP1955" s="31"/>
      <c r="AQ1955" s="31"/>
      <c r="AR1955" s="31"/>
      <c r="AS1955" s="31"/>
      <c r="AT1955" s="31"/>
      <c r="AU1955" s="31"/>
      <c r="AV1955" s="31"/>
      <c r="AW1955" s="31"/>
      <c r="AX1955" s="31"/>
      <c r="AY1955" s="31"/>
      <c r="AZ1955" s="31"/>
      <c r="BA1955" s="31"/>
    </row>
    <row r="1956" spans="1:53" x14ac:dyDescent="0.2">
      <c r="A1956" s="32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  <c r="AG1956" s="31"/>
      <c r="AH1956" s="31"/>
      <c r="AI1956" s="31"/>
      <c r="AJ1956" s="31"/>
      <c r="AK1956" s="31"/>
      <c r="AL1956" s="31"/>
      <c r="AM1956" s="31"/>
      <c r="AN1956" s="31"/>
      <c r="AO1956" s="31"/>
      <c r="AP1956" s="31"/>
      <c r="AQ1956" s="31"/>
      <c r="AR1956" s="31"/>
      <c r="AS1956" s="31"/>
      <c r="AT1956" s="31"/>
      <c r="AU1956" s="31"/>
      <c r="AV1956" s="31"/>
      <c r="AW1956" s="31"/>
      <c r="AX1956" s="31"/>
      <c r="AY1956" s="31"/>
      <c r="AZ1956" s="31"/>
      <c r="BA1956" s="31"/>
    </row>
    <row r="1957" spans="1:53" x14ac:dyDescent="0.2">
      <c r="A1957" s="32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</row>
    <row r="1958" spans="1:53" x14ac:dyDescent="0.2">
      <c r="A1958" s="32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  <c r="AG1958" s="31"/>
      <c r="AH1958" s="31"/>
      <c r="AI1958" s="31"/>
      <c r="AJ1958" s="31"/>
      <c r="AK1958" s="31"/>
      <c r="AL1958" s="31"/>
      <c r="AM1958" s="31"/>
      <c r="AN1958" s="31"/>
      <c r="AO1958" s="31"/>
      <c r="AP1958" s="31"/>
      <c r="AQ1958" s="31"/>
      <c r="AR1958" s="31"/>
      <c r="AS1958" s="31"/>
      <c r="AT1958" s="31"/>
      <c r="AU1958" s="31"/>
      <c r="AV1958" s="31"/>
      <c r="AW1958" s="31"/>
      <c r="AX1958" s="31"/>
      <c r="AY1958" s="31"/>
      <c r="AZ1958" s="31"/>
      <c r="BA1958" s="31"/>
    </row>
    <row r="1959" spans="1:53" x14ac:dyDescent="0.2">
      <c r="A1959" s="32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  <c r="AG1959" s="31"/>
      <c r="AH1959" s="31"/>
      <c r="AI1959" s="31"/>
      <c r="AJ1959" s="31"/>
      <c r="AK1959" s="31"/>
      <c r="AL1959" s="31"/>
      <c r="AM1959" s="31"/>
      <c r="AN1959" s="31"/>
      <c r="AO1959" s="31"/>
      <c r="AP1959" s="31"/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</row>
    <row r="1960" spans="1:53" x14ac:dyDescent="0.2">
      <c r="A1960" s="32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1"/>
      <c r="AZ1960" s="31"/>
      <c r="BA1960" s="31"/>
    </row>
    <row r="1961" spans="1:53" x14ac:dyDescent="0.2">
      <c r="A1961" s="32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1"/>
      <c r="AF1961" s="31"/>
      <c r="AG1961" s="31"/>
      <c r="AH1961" s="31"/>
      <c r="AI1961" s="31"/>
      <c r="AJ1961" s="31"/>
      <c r="AK1961" s="31"/>
      <c r="AL1961" s="31"/>
      <c r="AM1961" s="31"/>
      <c r="AN1961" s="31"/>
      <c r="AO1961" s="31"/>
      <c r="AP1961" s="31"/>
      <c r="AQ1961" s="31"/>
      <c r="AR1961" s="31"/>
      <c r="AS1961" s="31"/>
      <c r="AT1961" s="31"/>
      <c r="AU1961" s="31"/>
      <c r="AV1961" s="31"/>
      <c r="AW1961" s="31"/>
      <c r="AX1961" s="31"/>
      <c r="AY1961" s="31"/>
      <c r="AZ1961" s="31"/>
      <c r="BA1961" s="31"/>
    </row>
    <row r="1962" spans="1:53" x14ac:dyDescent="0.2">
      <c r="A1962" s="32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1"/>
      <c r="AF1962" s="31"/>
      <c r="AG1962" s="31"/>
      <c r="AH1962" s="31"/>
      <c r="AI1962" s="31"/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</row>
    <row r="1963" spans="1:53" x14ac:dyDescent="0.2">
      <c r="A1963" s="32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</row>
    <row r="1964" spans="1:53" x14ac:dyDescent="0.2">
      <c r="A1964" s="32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1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</row>
    <row r="1965" spans="1:53" x14ac:dyDescent="0.2">
      <c r="A1965" s="32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1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</row>
    <row r="1966" spans="1:53" x14ac:dyDescent="0.2">
      <c r="A1966" s="32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31"/>
      <c r="AQ1966" s="31"/>
      <c r="AR1966" s="31"/>
      <c r="AS1966" s="31"/>
      <c r="AT1966" s="31"/>
      <c r="AU1966" s="31"/>
      <c r="AV1966" s="31"/>
      <c r="AW1966" s="31"/>
      <c r="AX1966" s="31"/>
      <c r="AY1966" s="31"/>
      <c r="AZ1966" s="31"/>
      <c r="BA1966" s="31"/>
    </row>
    <row r="1967" spans="1:53" x14ac:dyDescent="0.2">
      <c r="A1967" s="32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31"/>
      <c r="AQ1967" s="31"/>
      <c r="AR1967" s="31"/>
      <c r="AS1967" s="31"/>
      <c r="AT1967" s="31"/>
      <c r="AU1967" s="31"/>
      <c r="AV1967" s="31"/>
      <c r="AW1967" s="31"/>
      <c r="AX1967" s="31"/>
      <c r="AY1967" s="31"/>
      <c r="AZ1967" s="31"/>
      <c r="BA1967" s="31"/>
    </row>
    <row r="1968" spans="1:53" x14ac:dyDescent="0.2">
      <c r="A1968" s="32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31"/>
      <c r="AQ1968" s="31"/>
      <c r="AR1968" s="31"/>
      <c r="AS1968" s="31"/>
      <c r="AT1968" s="31"/>
      <c r="AU1968" s="31"/>
      <c r="AV1968" s="31"/>
      <c r="AW1968" s="31"/>
      <c r="AX1968" s="31"/>
      <c r="AY1968" s="31"/>
      <c r="AZ1968" s="31"/>
      <c r="BA1968" s="31"/>
    </row>
    <row r="1969" spans="1:53" x14ac:dyDescent="0.2">
      <c r="A1969" s="32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1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</row>
    <row r="1970" spans="1:53" x14ac:dyDescent="0.2">
      <c r="A1970" s="32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31"/>
      <c r="AQ1970" s="31"/>
      <c r="AR1970" s="31"/>
      <c r="AS1970" s="31"/>
      <c r="AT1970" s="31"/>
      <c r="AU1970" s="31"/>
      <c r="AV1970" s="31"/>
      <c r="AW1970" s="31"/>
      <c r="AX1970" s="31"/>
      <c r="AY1970" s="31"/>
      <c r="AZ1970" s="31"/>
      <c r="BA1970" s="31"/>
    </row>
    <row r="1971" spans="1:53" x14ac:dyDescent="0.2">
      <c r="A1971" s="32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31"/>
      <c r="AQ1971" s="31"/>
      <c r="AR1971" s="31"/>
      <c r="AS1971" s="31"/>
      <c r="AT1971" s="31"/>
      <c r="AU1971" s="31"/>
      <c r="AV1971" s="31"/>
      <c r="AW1971" s="31"/>
      <c r="AX1971" s="31"/>
      <c r="AY1971" s="31"/>
      <c r="AZ1971" s="31"/>
      <c r="BA1971" s="31"/>
    </row>
    <row r="1972" spans="1:53" x14ac:dyDescent="0.2">
      <c r="A1972" s="32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31"/>
      <c r="AQ1972" s="31"/>
      <c r="AR1972" s="31"/>
      <c r="AS1972" s="31"/>
      <c r="AT1972" s="31"/>
      <c r="AU1972" s="31"/>
      <c r="AV1972" s="31"/>
      <c r="AW1972" s="31"/>
      <c r="AX1972" s="31"/>
      <c r="AY1972" s="31"/>
      <c r="AZ1972" s="31"/>
      <c r="BA1972" s="31"/>
    </row>
    <row r="1973" spans="1:53" x14ac:dyDescent="0.2">
      <c r="A1973" s="32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</row>
    <row r="1974" spans="1:53" x14ac:dyDescent="0.2">
      <c r="A1974" s="32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31"/>
      <c r="AQ1974" s="31"/>
      <c r="AR1974" s="31"/>
      <c r="AS1974" s="31"/>
      <c r="AT1974" s="31"/>
      <c r="AU1974" s="31"/>
      <c r="AV1974" s="31"/>
      <c r="AW1974" s="31"/>
      <c r="AX1974" s="31"/>
      <c r="AY1974" s="31"/>
      <c r="AZ1974" s="31"/>
      <c r="BA1974" s="31"/>
    </row>
    <row r="1975" spans="1:53" x14ac:dyDescent="0.2">
      <c r="A1975" s="32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1"/>
      <c r="AU1975" s="31"/>
      <c r="AV1975" s="31"/>
      <c r="AW1975" s="31"/>
      <c r="AX1975" s="31"/>
      <c r="AY1975" s="31"/>
      <c r="AZ1975" s="31"/>
      <c r="BA1975" s="31"/>
    </row>
    <row r="1976" spans="1:53" x14ac:dyDescent="0.2">
      <c r="A1976" s="32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31"/>
      <c r="AQ1976" s="31"/>
      <c r="AR1976" s="31"/>
      <c r="AS1976" s="31"/>
      <c r="AT1976" s="31"/>
      <c r="AU1976" s="31"/>
      <c r="AV1976" s="31"/>
      <c r="AW1976" s="31"/>
      <c r="AX1976" s="31"/>
      <c r="AY1976" s="31"/>
      <c r="AZ1976" s="31"/>
      <c r="BA1976" s="31"/>
    </row>
    <row r="1977" spans="1:53" x14ac:dyDescent="0.2">
      <c r="A1977" s="32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31"/>
      <c r="AQ1977" s="31"/>
      <c r="AR1977" s="31"/>
      <c r="AS1977" s="31"/>
      <c r="AT1977" s="31"/>
      <c r="AU1977" s="31"/>
      <c r="AV1977" s="31"/>
      <c r="AW1977" s="31"/>
      <c r="AX1977" s="31"/>
      <c r="AY1977" s="31"/>
      <c r="AZ1977" s="31"/>
      <c r="BA1977" s="31"/>
    </row>
    <row r="1978" spans="1:53" x14ac:dyDescent="0.2">
      <c r="A1978" s="32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31"/>
      <c r="AQ1978" s="31"/>
      <c r="AR1978" s="31"/>
      <c r="AS1978" s="31"/>
      <c r="AT1978" s="31"/>
      <c r="AU1978" s="31"/>
      <c r="AV1978" s="31"/>
      <c r="AW1978" s="31"/>
      <c r="AX1978" s="31"/>
      <c r="AY1978" s="31"/>
      <c r="AZ1978" s="31"/>
      <c r="BA1978" s="31"/>
    </row>
    <row r="1979" spans="1:53" x14ac:dyDescent="0.2">
      <c r="A1979" s="32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31"/>
      <c r="AQ1979" s="31"/>
      <c r="AR1979" s="31"/>
      <c r="AS1979" s="31"/>
      <c r="AT1979" s="31"/>
      <c r="AU1979" s="31"/>
      <c r="AV1979" s="31"/>
      <c r="AW1979" s="31"/>
      <c r="AX1979" s="31"/>
      <c r="AY1979" s="31"/>
      <c r="AZ1979" s="31"/>
      <c r="BA1979" s="31"/>
    </row>
    <row r="1980" spans="1:53" x14ac:dyDescent="0.2">
      <c r="A1980" s="32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</row>
    <row r="1981" spans="1:53" x14ac:dyDescent="0.2">
      <c r="A1981" s="32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31"/>
      <c r="AQ1981" s="31"/>
      <c r="AR1981" s="31"/>
      <c r="AS1981" s="31"/>
      <c r="AT1981" s="31"/>
      <c r="AU1981" s="31"/>
      <c r="AV1981" s="31"/>
      <c r="AW1981" s="31"/>
      <c r="AX1981" s="31"/>
      <c r="AY1981" s="31"/>
      <c r="AZ1981" s="31"/>
      <c r="BA1981" s="31"/>
    </row>
    <row r="1982" spans="1:53" x14ac:dyDescent="0.2">
      <c r="A1982" s="32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31"/>
      <c r="AQ1982" s="31"/>
      <c r="AR1982" s="31"/>
      <c r="AS1982" s="31"/>
      <c r="AT1982" s="31"/>
      <c r="AU1982" s="31"/>
      <c r="AV1982" s="31"/>
      <c r="AW1982" s="31"/>
      <c r="AX1982" s="31"/>
      <c r="AY1982" s="31"/>
      <c r="AZ1982" s="31"/>
      <c r="BA1982" s="31"/>
    </row>
    <row r="1983" spans="1:53" x14ac:dyDescent="0.2">
      <c r="A1983" s="32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31"/>
      <c r="AQ1983" s="31"/>
      <c r="AR1983" s="31"/>
      <c r="AS1983" s="31"/>
      <c r="AT1983" s="31"/>
      <c r="AU1983" s="31"/>
      <c r="AV1983" s="31"/>
      <c r="AW1983" s="31"/>
      <c r="AX1983" s="31"/>
      <c r="AY1983" s="31"/>
      <c r="AZ1983" s="31"/>
      <c r="BA1983" s="31"/>
    </row>
    <row r="1984" spans="1:53" x14ac:dyDescent="0.2">
      <c r="A1984" s="32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1"/>
      <c r="AZ1984" s="31"/>
      <c r="BA1984" s="31"/>
    </row>
    <row r="1985" spans="1:53" x14ac:dyDescent="0.2">
      <c r="A1985" s="32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31"/>
      <c r="AQ1985" s="31"/>
      <c r="AR1985" s="31"/>
      <c r="AS1985" s="31"/>
      <c r="AT1985" s="31"/>
      <c r="AU1985" s="31"/>
      <c r="AV1985" s="31"/>
      <c r="AW1985" s="31"/>
      <c r="AX1985" s="31"/>
      <c r="AY1985" s="31"/>
      <c r="AZ1985" s="31"/>
      <c r="BA1985" s="31"/>
    </row>
    <row r="1986" spans="1:53" x14ac:dyDescent="0.2">
      <c r="A1986" s="32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31"/>
      <c r="AQ1986" s="31"/>
      <c r="AR1986" s="31"/>
      <c r="AS1986" s="31"/>
      <c r="AT1986" s="31"/>
      <c r="AU1986" s="31"/>
      <c r="AV1986" s="31"/>
      <c r="AW1986" s="31"/>
      <c r="AX1986" s="31"/>
      <c r="AY1986" s="31"/>
      <c r="AZ1986" s="31"/>
      <c r="BA1986" s="31"/>
    </row>
    <row r="1987" spans="1:53" x14ac:dyDescent="0.2">
      <c r="A1987" s="32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31"/>
      <c r="AQ1987" s="31"/>
      <c r="AR1987" s="31"/>
      <c r="AS1987" s="31"/>
      <c r="AT1987" s="31"/>
      <c r="AU1987" s="31"/>
      <c r="AV1987" s="31"/>
      <c r="AW1987" s="31"/>
      <c r="AX1987" s="31"/>
      <c r="AY1987" s="31"/>
      <c r="AZ1987" s="31"/>
      <c r="BA1987" s="31"/>
    </row>
    <row r="1988" spans="1:53" x14ac:dyDescent="0.2">
      <c r="A1988" s="32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31"/>
      <c r="AQ1988" s="31"/>
      <c r="AR1988" s="31"/>
      <c r="AS1988" s="31"/>
      <c r="AT1988" s="31"/>
      <c r="AU1988" s="31"/>
      <c r="AV1988" s="31"/>
      <c r="AW1988" s="31"/>
      <c r="AX1988" s="31"/>
      <c r="AY1988" s="31"/>
      <c r="AZ1988" s="31"/>
      <c r="BA1988" s="31"/>
    </row>
    <row r="1989" spans="1:53" x14ac:dyDescent="0.2">
      <c r="A1989" s="32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31"/>
      <c r="AQ1989" s="31"/>
      <c r="AR1989" s="31"/>
      <c r="AS1989" s="31"/>
      <c r="AT1989" s="31"/>
      <c r="AU1989" s="31"/>
      <c r="AV1989" s="31"/>
      <c r="AW1989" s="31"/>
      <c r="AX1989" s="31"/>
      <c r="AY1989" s="31"/>
      <c r="AZ1989" s="31"/>
      <c r="BA1989" s="31"/>
    </row>
    <row r="1990" spans="1:53" x14ac:dyDescent="0.2">
      <c r="A1990" s="32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31"/>
      <c r="AQ1990" s="31"/>
      <c r="AR1990" s="31"/>
      <c r="AS1990" s="31"/>
      <c r="AT1990" s="31"/>
      <c r="AU1990" s="31"/>
      <c r="AV1990" s="31"/>
      <c r="AW1990" s="31"/>
      <c r="AX1990" s="31"/>
      <c r="AY1990" s="31"/>
      <c r="AZ1990" s="31"/>
      <c r="BA1990" s="31"/>
    </row>
    <row r="1991" spans="1:53" x14ac:dyDescent="0.2">
      <c r="A1991" s="32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31"/>
      <c r="AQ1991" s="31"/>
      <c r="AR1991" s="31"/>
      <c r="AS1991" s="31"/>
      <c r="AT1991" s="31"/>
      <c r="AU1991" s="31"/>
      <c r="AV1991" s="31"/>
      <c r="AW1991" s="31"/>
      <c r="AX1991" s="31"/>
      <c r="AY1991" s="31"/>
      <c r="AZ1991" s="31"/>
      <c r="BA1991" s="31"/>
    </row>
    <row r="1992" spans="1:53" x14ac:dyDescent="0.2">
      <c r="A1992" s="32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1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31"/>
      <c r="AQ1992" s="31"/>
      <c r="AR1992" s="31"/>
      <c r="AS1992" s="31"/>
      <c r="AT1992" s="31"/>
      <c r="AU1992" s="31"/>
      <c r="AV1992" s="31"/>
      <c r="AW1992" s="31"/>
      <c r="AX1992" s="31"/>
      <c r="AY1992" s="31"/>
      <c r="AZ1992" s="31"/>
      <c r="BA1992" s="31"/>
    </row>
    <row r="1993" spans="1:53" x14ac:dyDescent="0.2">
      <c r="A1993" s="32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1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</row>
    <row r="1994" spans="1:53" x14ac:dyDescent="0.2">
      <c r="A1994" s="32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1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31"/>
      <c r="AQ1994" s="31"/>
      <c r="AR1994" s="31"/>
      <c r="AS1994" s="31"/>
      <c r="AT1994" s="31"/>
      <c r="AU1994" s="31"/>
      <c r="AV1994" s="31"/>
      <c r="AW1994" s="31"/>
      <c r="AX1994" s="31"/>
      <c r="AY1994" s="31"/>
      <c r="AZ1994" s="31"/>
      <c r="BA1994" s="31"/>
    </row>
    <row r="1995" spans="1:53" x14ac:dyDescent="0.2">
      <c r="A1995" s="32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</row>
    <row r="1996" spans="1:53" x14ac:dyDescent="0.2">
      <c r="A1996" s="32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  <c r="AT1996" s="31"/>
      <c r="AU1996" s="31"/>
      <c r="AV1996" s="31"/>
      <c r="AW1996" s="31"/>
      <c r="AX1996" s="31"/>
      <c r="AY1996" s="31"/>
      <c r="AZ1996" s="31"/>
      <c r="BA1996" s="31"/>
    </row>
    <row r="1997" spans="1:53" x14ac:dyDescent="0.2">
      <c r="A1997" s="32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1"/>
      <c r="AF1997" s="31"/>
      <c r="AG1997" s="31"/>
      <c r="AH1997" s="31"/>
      <c r="AI1997" s="31"/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</row>
    <row r="1998" spans="1:53" x14ac:dyDescent="0.2">
      <c r="A1998" s="32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1"/>
      <c r="AF1998" s="31"/>
      <c r="AG1998" s="31"/>
      <c r="AH1998" s="31"/>
      <c r="AI1998" s="31"/>
      <c r="AJ1998" s="31"/>
      <c r="AK1998" s="31"/>
      <c r="AL1998" s="31"/>
      <c r="AM1998" s="31"/>
      <c r="AN1998" s="31"/>
      <c r="AO1998" s="31"/>
      <c r="AP1998" s="31"/>
      <c r="AQ1998" s="31"/>
      <c r="AR1998" s="31"/>
      <c r="AS1998" s="31"/>
      <c r="AT1998" s="31"/>
      <c r="AU1998" s="31"/>
      <c r="AV1998" s="31"/>
      <c r="AW1998" s="31"/>
      <c r="AX1998" s="31"/>
      <c r="AY1998" s="31"/>
      <c r="AZ1998" s="31"/>
      <c r="BA1998" s="31"/>
    </row>
    <row r="1999" spans="1:53" x14ac:dyDescent="0.2">
      <c r="A1999" s="32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</row>
    <row r="2000" spans="1:53" x14ac:dyDescent="0.2">
      <c r="A2000" s="32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1"/>
      <c r="AF2000" s="31"/>
      <c r="AG2000" s="31"/>
      <c r="AH2000" s="31"/>
      <c r="AI2000" s="31"/>
      <c r="AJ2000" s="31"/>
      <c r="AK2000" s="31"/>
      <c r="AL2000" s="31"/>
      <c r="AM2000" s="31"/>
      <c r="AN2000" s="31"/>
      <c r="AO2000" s="31"/>
      <c r="AP2000" s="31"/>
      <c r="AQ2000" s="31"/>
      <c r="AR2000" s="31"/>
      <c r="AS2000" s="31"/>
      <c r="AT2000" s="31"/>
      <c r="AU2000" s="31"/>
      <c r="AV2000" s="31"/>
      <c r="AW2000" s="31"/>
      <c r="AX2000" s="31"/>
      <c r="AY2000" s="31"/>
      <c r="AZ2000" s="31"/>
      <c r="BA2000" s="31"/>
    </row>
    <row r="2001" spans="1:53" x14ac:dyDescent="0.2">
      <c r="A2001" s="32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1"/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31"/>
      <c r="AQ2001" s="31"/>
      <c r="AR2001" s="31"/>
      <c r="AS2001" s="31"/>
      <c r="AT2001" s="31"/>
      <c r="AU2001" s="31"/>
      <c r="AV2001" s="31"/>
      <c r="AW2001" s="31"/>
      <c r="AX2001" s="31"/>
      <c r="AY2001" s="31"/>
      <c r="AZ2001" s="31"/>
      <c r="BA2001" s="31"/>
    </row>
    <row r="2002" spans="1:53" x14ac:dyDescent="0.2">
      <c r="A2002" s="32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1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31"/>
      <c r="AQ2002" s="31"/>
      <c r="AR2002" s="31"/>
      <c r="AS2002" s="31"/>
      <c r="AT2002" s="31"/>
      <c r="AU2002" s="31"/>
      <c r="AV2002" s="31"/>
      <c r="AW2002" s="31"/>
      <c r="AX2002" s="31"/>
      <c r="AY2002" s="31"/>
      <c r="AZ2002" s="31"/>
      <c r="BA2002" s="31"/>
    </row>
    <row r="2003" spans="1:53" x14ac:dyDescent="0.2">
      <c r="A2003" s="32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1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31"/>
      <c r="AQ2003" s="31"/>
      <c r="AR2003" s="31"/>
      <c r="AS2003" s="31"/>
      <c r="AT2003" s="31"/>
      <c r="AU2003" s="31"/>
      <c r="AV2003" s="31"/>
      <c r="AW2003" s="31"/>
      <c r="AX2003" s="31"/>
      <c r="AY2003" s="31"/>
      <c r="AZ2003" s="31"/>
      <c r="BA2003" s="31"/>
    </row>
    <row r="2004" spans="1:53" x14ac:dyDescent="0.2">
      <c r="A2004" s="32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1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31"/>
      <c r="AQ2004" s="31"/>
      <c r="AR2004" s="31"/>
      <c r="AS2004" s="31"/>
      <c r="AT2004" s="31"/>
      <c r="AU2004" s="31"/>
      <c r="AV2004" s="31"/>
      <c r="AW2004" s="31"/>
      <c r="AX2004" s="31"/>
      <c r="AY2004" s="31"/>
      <c r="AZ2004" s="31"/>
      <c r="BA2004" s="31"/>
    </row>
    <row r="2005" spans="1:53" x14ac:dyDescent="0.2">
      <c r="A2005" s="32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1"/>
      <c r="AI2005" s="31"/>
      <c r="AJ2005" s="31"/>
      <c r="AK2005" s="31"/>
      <c r="AL2005" s="31"/>
      <c r="AM2005" s="31"/>
      <c r="AN2005" s="31"/>
      <c r="AO2005" s="31"/>
      <c r="AP2005" s="31"/>
      <c r="AQ2005" s="31"/>
      <c r="AR2005" s="31"/>
      <c r="AS2005" s="31"/>
      <c r="AT2005" s="31"/>
      <c r="AU2005" s="31"/>
      <c r="AV2005" s="31"/>
      <c r="AW2005" s="31"/>
      <c r="AX2005" s="31"/>
      <c r="AY2005" s="31"/>
      <c r="AZ2005" s="31"/>
      <c r="BA2005" s="31"/>
    </row>
    <row r="2006" spans="1:53" x14ac:dyDescent="0.2">
      <c r="A2006" s="32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1"/>
      <c r="AF2006" s="31"/>
      <c r="AG2006" s="31"/>
      <c r="AH2006" s="31"/>
      <c r="AI2006" s="31"/>
      <c r="AJ2006" s="31"/>
      <c r="AK2006" s="31"/>
      <c r="AL2006" s="31"/>
      <c r="AM2006" s="31"/>
      <c r="AN2006" s="31"/>
      <c r="AO2006" s="31"/>
      <c r="AP2006" s="31"/>
      <c r="AQ2006" s="31"/>
      <c r="AR2006" s="31"/>
      <c r="AS2006" s="31"/>
      <c r="AT2006" s="31"/>
      <c r="AU2006" s="31"/>
      <c r="AV2006" s="31"/>
      <c r="AW2006" s="31"/>
      <c r="AX2006" s="31"/>
      <c r="AY2006" s="31"/>
      <c r="AZ2006" s="31"/>
      <c r="BA2006" s="31"/>
    </row>
    <row r="2007" spans="1:53" x14ac:dyDescent="0.2">
      <c r="A2007" s="32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1"/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</row>
    <row r="2008" spans="1:53" x14ac:dyDescent="0.2">
      <c r="A2008" s="32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31"/>
      <c r="AQ2008" s="31"/>
      <c r="AR2008" s="31"/>
      <c r="AS2008" s="31"/>
      <c r="AT2008" s="31"/>
      <c r="AU2008" s="31"/>
      <c r="AV2008" s="31"/>
      <c r="AW2008" s="31"/>
      <c r="AX2008" s="31"/>
      <c r="AY2008" s="31"/>
      <c r="AZ2008" s="31"/>
      <c r="BA2008" s="31"/>
    </row>
    <row r="2009" spans="1:53" x14ac:dyDescent="0.2">
      <c r="A2009" s="32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31"/>
      <c r="AQ2009" s="31"/>
      <c r="AR2009" s="31"/>
      <c r="AS2009" s="31"/>
      <c r="AT2009" s="31"/>
      <c r="AU2009" s="31"/>
      <c r="AV2009" s="31"/>
      <c r="AW2009" s="31"/>
      <c r="AX2009" s="31"/>
      <c r="AY2009" s="31"/>
      <c r="AZ2009" s="31"/>
      <c r="BA2009" s="31"/>
    </row>
    <row r="2010" spans="1:53" x14ac:dyDescent="0.2">
      <c r="A2010" s="32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31"/>
      <c r="AQ2010" s="31"/>
      <c r="AR2010" s="31"/>
      <c r="AS2010" s="31"/>
      <c r="AT2010" s="31"/>
      <c r="AU2010" s="31"/>
      <c r="AV2010" s="31"/>
      <c r="AW2010" s="31"/>
      <c r="AX2010" s="31"/>
      <c r="AY2010" s="31"/>
      <c r="AZ2010" s="31"/>
      <c r="BA2010" s="31"/>
    </row>
    <row r="2011" spans="1:53" x14ac:dyDescent="0.2">
      <c r="A2011" s="32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31"/>
      <c r="AQ2011" s="31"/>
      <c r="AR2011" s="31"/>
      <c r="AS2011" s="31"/>
      <c r="AT2011" s="31"/>
      <c r="AU2011" s="31"/>
      <c r="AV2011" s="31"/>
      <c r="AW2011" s="31"/>
      <c r="AX2011" s="31"/>
      <c r="AY2011" s="31"/>
      <c r="AZ2011" s="31"/>
      <c r="BA2011" s="31"/>
    </row>
    <row r="2012" spans="1:53" x14ac:dyDescent="0.2">
      <c r="A2012" s="32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</row>
    <row r="2013" spans="1:53" x14ac:dyDescent="0.2">
      <c r="A2013" s="32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1"/>
      <c r="AF2013" s="31"/>
      <c r="AG2013" s="31"/>
      <c r="AH2013" s="31"/>
      <c r="AI2013" s="31"/>
      <c r="AJ2013" s="31"/>
      <c r="AK2013" s="31"/>
      <c r="AL2013" s="31"/>
      <c r="AM2013" s="31"/>
      <c r="AN2013" s="31"/>
      <c r="AO2013" s="31"/>
      <c r="AP2013" s="31"/>
      <c r="AQ2013" s="31"/>
      <c r="AR2013" s="31"/>
      <c r="AS2013" s="31"/>
      <c r="AT2013" s="31"/>
      <c r="AU2013" s="31"/>
      <c r="AV2013" s="31"/>
      <c r="AW2013" s="31"/>
      <c r="AX2013" s="31"/>
      <c r="AY2013" s="31"/>
      <c r="AZ2013" s="31"/>
      <c r="BA2013" s="31"/>
    </row>
    <row r="2014" spans="1:53" x14ac:dyDescent="0.2">
      <c r="A2014" s="32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  <c r="AG2014" s="31"/>
      <c r="AH2014" s="31"/>
      <c r="AI2014" s="31"/>
      <c r="AJ2014" s="31"/>
      <c r="AK2014" s="31"/>
      <c r="AL2014" s="31"/>
      <c r="AM2014" s="31"/>
      <c r="AN2014" s="31"/>
      <c r="AO2014" s="31"/>
      <c r="AP2014" s="31"/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</row>
    <row r="2015" spans="1:53" x14ac:dyDescent="0.2">
      <c r="A2015" s="32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31"/>
      <c r="AI2015" s="31"/>
      <c r="AJ2015" s="31"/>
      <c r="AK2015" s="31"/>
      <c r="AL2015" s="31"/>
      <c r="AM2015" s="31"/>
      <c r="AN2015" s="31"/>
      <c r="AO2015" s="31"/>
      <c r="AP2015" s="31"/>
      <c r="AQ2015" s="31"/>
      <c r="AR2015" s="31"/>
      <c r="AS2015" s="31"/>
      <c r="AT2015" s="31"/>
      <c r="AU2015" s="31"/>
      <c r="AV2015" s="31"/>
      <c r="AW2015" s="31"/>
      <c r="AX2015" s="31"/>
      <c r="AY2015" s="31"/>
      <c r="AZ2015" s="31"/>
      <c r="BA2015" s="31"/>
    </row>
    <row r="2016" spans="1:53" x14ac:dyDescent="0.2">
      <c r="A2016" s="32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</row>
    <row r="2017" spans="1:53" x14ac:dyDescent="0.2">
      <c r="A2017" s="32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F2017" s="31"/>
      <c r="AG2017" s="31"/>
      <c r="AH2017" s="31"/>
      <c r="AI2017" s="31"/>
      <c r="AJ2017" s="31"/>
      <c r="AK2017" s="31"/>
      <c r="AL2017" s="31"/>
      <c r="AM2017" s="31"/>
      <c r="AN2017" s="31"/>
      <c r="AO2017" s="31"/>
      <c r="AP2017" s="31"/>
      <c r="AQ2017" s="31"/>
      <c r="AR2017" s="31"/>
      <c r="AS2017" s="31"/>
      <c r="AT2017" s="31"/>
      <c r="AU2017" s="31"/>
      <c r="AV2017" s="31"/>
      <c r="AW2017" s="31"/>
      <c r="AX2017" s="31"/>
      <c r="AY2017" s="31"/>
      <c r="AZ2017" s="31"/>
      <c r="BA2017" s="31"/>
    </row>
    <row r="2018" spans="1:53" x14ac:dyDescent="0.2">
      <c r="A2018" s="32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</row>
    <row r="2019" spans="1:53" x14ac:dyDescent="0.2">
      <c r="A2019" s="32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1"/>
      <c r="AF2019" s="31"/>
      <c r="AG2019" s="31"/>
      <c r="AH2019" s="31"/>
      <c r="AI2019" s="31"/>
      <c r="AJ2019" s="31"/>
      <c r="AK2019" s="31"/>
      <c r="AL2019" s="31"/>
      <c r="AM2019" s="31"/>
      <c r="AN2019" s="31"/>
      <c r="AO2019" s="31"/>
      <c r="AP2019" s="31"/>
      <c r="AQ2019" s="31"/>
      <c r="AR2019" s="31"/>
      <c r="AS2019" s="31"/>
      <c r="AT2019" s="31"/>
      <c r="AU2019" s="31"/>
      <c r="AV2019" s="31"/>
      <c r="AW2019" s="31"/>
      <c r="AX2019" s="31"/>
      <c r="AY2019" s="31"/>
      <c r="AZ2019" s="31"/>
      <c r="BA2019" s="31"/>
    </row>
    <row r="2020" spans="1:53" x14ac:dyDescent="0.2">
      <c r="A2020" s="32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1"/>
      <c r="AF2020" s="31"/>
      <c r="AG2020" s="31"/>
      <c r="AH2020" s="31"/>
      <c r="AI2020" s="31"/>
      <c r="AJ2020" s="31"/>
      <c r="AK2020" s="31"/>
      <c r="AL2020" s="31"/>
      <c r="AM2020" s="31"/>
      <c r="AN2020" s="31"/>
      <c r="AO2020" s="31"/>
      <c r="AP2020" s="31"/>
      <c r="AQ2020" s="31"/>
      <c r="AR2020" s="31"/>
      <c r="AS2020" s="31"/>
      <c r="AT2020" s="31"/>
      <c r="AU2020" s="31"/>
      <c r="AV2020" s="31"/>
      <c r="AW2020" s="31"/>
      <c r="AX2020" s="31"/>
      <c r="AY2020" s="31"/>
      <c r="AZ2020" s="31"/>
      <c r="BA2020" s="31"/>
    </row>
    <row r="2021" spans="1:53" x14ac:dyDescent="0.2">
      <c r="A2021" s="32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1"/>
      <c r="AF2021" s="31"/>
      <c r="AG2021" s="31"/>
      <c r="AH2021" s="31"/>
      <c r="AI2021" s="31"/>
      <c r="AJ2021" s="31"/>
      <c r="AK2021" s="31"/>
      <c r="AL2021" s="31"/>
      <c r="AM2021" s="31"/>
      <c r="AN2021" s="31"/>
      <c r="AO2021" s="31"/>
      <c r="AP2021" s="31"/>
      <c r="AQ2021" s="31"/>
      <c r="AR2021" s="31"/>
      <c r="AS2021" s="31"/>
      <c r="AT2021" s="31"/>
      <c r="AU2021" s="31"/>
      <c r="AV2021" s="31"/>
      <c r="AW2021" s="31"/>
      <c r="AX2021" s="31"/>
      <c r="AY2021" s="31"/>
      <c r="AZ2021" s="31"/>
      <c r="BA2021" s="31"/>
    </row>
    <row r="2022" spans="1:53" x14ac:dyDescent="0.2">
      <c r="A2022" s="32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</row>
    <row r="2023" spans="1:53" x14ac:dyDescent="0.2">
      <c r="A2023" s="32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1"/>
      <c r="AF2023" s="31"/>
      <c r="AG2023" s="31"/>
      <c r="AH2023" s="31"/>
      <c r="AI2023" s="31"/>
      <c r="AJ2023" s="31"/>
      <c r="AK2023" s="31"/>
      <c r="AL2023" s="31"/>
      <c r="AM2023" s="31"/>
      <c r="AN2023" s="31"/>
      <c r="AO2023" s="31"/>
      <c r="AP2023" s="31"/>
      <c r="AQ2023" s="31"/>
      <c r="AR2023" s="31"/>
      <c r="AS2023" s="31"/>
      <c r="AT2023" s="31"/>
      <c r="AU2023" s="31"/>
      <c r="AV2023" s="31"/>
      <c r="AW2023" s="31"/>
      <c r="AX2023" s="31"/>
      <c r="AY2023" s="31"/>
      <c r="AZ2023" s="31"/>
      <c r="BA2023" s="31"/>
    </row>
    <row r="2024" spans="1:53" x14ac:dyDescent="0.2">
      <c r="A2024" s="32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1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31"/>
      <c r="AQ2024" s="31"/>
      <c r="AR2024" s="31"/>
      <c r="AS2024" s="31"/>
      <c r="AT2024" s="31"/>
      <c r="AU2024" s="31"/>
      <c r="AV2024" s="31"/>
      <c r="AW2024" s="31"/>
      <c r="AX2024" s="31"/>
      <c r="AY2024" s="31"/>
      <c r="AZ2024" s="31"/>
      <c r="BA2024" s="31"/>
    </row>
    <row r="2025" spans="1:53" x14ac:dyDescent="0.2">
      <c r="A2025" s="32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1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31"/>
      <c r="AQ2025" s="31"/>
      <c r="AR2025" s="31"/>
      <c r="AS2025" s="31"/>
      <c r="AT2025" s="31"/>
      <c r="AU2025" s="31"/>
      <c r="AV2025" s="31"/>
      <c r="AW2025" s="31"/>
      <c r="AX2025" s="31"/>
      <c r="AY2025" s="31"/>
      <c r="AZ2025" s="31"/>
      <c r="BA2025" s="31"/>
    </row>
    <row r="2026" spans="1:53" x14ac:dyDescent="0.2">
      <c r="A2026" s="32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1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31"/>
      <c r="AQ2026" s="31"/>
      <c r="AR2026" s="31"/>
      <c r="AS2026" s="31"/>
      <c r="AT2026" s="31"/>
      <c r="AU2026" s="31"/>
      <c r="AV2026" s="31"/>
      <c r="AW2026" s="31"/>
      <c r="AX2026" s="31"/>
      <c r="AY2026" s="31"/>
      <c r="AZ2026" s="31"/>
      <c r="BA2026" s="31"/>
    </row>
    <row r="2027" spans="1:53" x14ac:dyDescent="0.2">
      <c r="A2027" s="32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31"/>
      <c r="AQ2027" s="31"/>
      <c r="AR2027" s="31"/>
      <c r="AS2027" s="31"/>
      <c r="AT2027" s="31"/>
      <c r="AU2027" s="31"/>
      <c r="AV2027" s="31"/>
      <c r="AW2027" s="31"/>
      <c r="AX2027" s="31"/>
      <c r="AY2027" s="31"/>
      <c r="AZ2027" s="31"/>
      <c r="BA2027" s="31"/>
    </row>
    <row r="2028" spans="1:53" x14ac:dyDescent="0.2">
      <c r="A2028" s="32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</row>
    <row r="2029" spans="1:53" x14ac:dyDescent="0.2">
      <c r="A2029" s="32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31"/>
      <c r="AQ2029" s="31"/>
      <c r="AR2029" s="31"/>
      <c r="AS2029" s="31"/>
      <c r="AT2029" s="31"/>
      <c r="AU2029" s="31"/>
      <c r="AV2029" s="31"/>
      <c r="AW2029" s="31"/>
      <c r="AX2029" s="31"/>
      <c r="AY2029" s="31"/>
      <c r="AZ2029" s="31"/>
      <c r="BA2029" s="31"/>
    </row>
    <row r="2030" spans="1:53" x14ac:dyDescent="0.2">
      <c r="A2030" s="32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31"/>
      <c r="AQ2030" s="31"/>
      <c r="AR2030" s="31"/>
      <c r="AS2030" s="31"/>
      <c r="AT2030" s="31"/>
      <c r="AU2030" s="31"/>
      <c r="AV2030" s="31"/>
      <c r="AW2030" s="31"/>
      <c r="AX2030" s="31"/>
      <c r="AY2030" s="31"/>
      <c r="AZ2030" s="31"/>
      <c r="BA2030" s="31"/>
    </row>
    <row r="2031" spans="1:53" x14ac:dyDescent="0.2">
      <c r="A2031" s="32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31"/>
      <c r="AQ2031" s="31"/>
      <c r="AR2031" s="31"/>
      <c r="AS2031" s="31"/>
      <c r="AT2031" s="31"/>
      <c r="AU2031" s="31"/>
      <c r="AV2031" s="31"/>
      <c r="AW2031" s="31"/>
      <c r="AX2031" s="31"/>
      <c r="AY2031" s="31"/>
      <c r="AZ2031" s="31"/>
      <c r="BA2031" s="31"/>
    </row>
    <row r="2032" spans="1:53" x14ac:dyDescent="0.2">
      <c r="A2032" s="32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31"/>
      <c r="AQ2032" s="31"/>
      <c r="AR2032" s="31"/>
      <c r="AS2032" s="31"/>
      <c r="AT2032" s="31"/>
      <c r="AU2032" s="31"/>
      <c r="AV2032" s="31"/>
      <c r="AW2032" s="31"/>
      <c r="AX2032" s="31"/>
      <c r="AY2032" s="31"/>
      <c r="AZ2032" s="31"/>
      <c r="BA2032" s="31"/>
    </row>
    <row r="2033" spans="1:53" x14ac:dyDescent="0.2">
      <c r="A2033" s="32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31"/>
      <c r="AQ2033" s="31"/>
      <c r="AR2033" s="31"/>
      <c r="AS2033" s="31"/>
      <c r="AT2033" s="31"/>
      <c r="AU2033" s="31"/>
      <c r="AV2033" s="31"/>
      <c r="AW2033" s="31"/>
      <c r="AX2033" s="31"/>
      <c r="AY2033" s="31"/>
      <c r="AZ2033" s="31"/>
      <c r="BA2033" s="31"/>
    </row>
    <row r="2034" spans="1:53" x14ac:dyDescent="0.2">
      <c r="A2034" s="32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31"/>
      <c r="AQ2034" s="31"/>
      <c r="AR2034" s="31"/>
      <c r="AS2034" s="31"/>
      <c r="AT2034" s="31"/>
      <c r="AU2034" s="31"/>
      <c r="AV2034" s="31"/>
      <c r="AW2034" s="31"/>
      <c r="AX2034" s="31"/>
      <c r="AY2034" s="31"/>
      <c r="AZ2034" s="31"/>
      <c r="BA2034" s="31"/>
    </row>
    <row r="2035" spans="1:53" x14ac:dyDescent="0.2">
      <c r="A2035" s="32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31"/>
      <c r="AQ2035" s="31"/>
      <c r="AR2035" s="31"/>
      <c r="AS2035" s="31"/>
      <c r="AT2035" s="31"/>
      <c r="AU2035" s="31"/>
      <c r="AV2035" s="31"/>
      <c r="AW2035" s="31"/>
      <c r="AX2035" s="31"/>
      <c r="AY2035" s="31"/>
      <c r="AZ2035" s="31"/>
      <c r="BA2035" s="31"/>
    </row>
    <row r="2036" spans="1:53" x14ac:dyDescent="0.2">
      <c r="A2036" s="32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31"/>
      <c r="AQ2036" s="31"/>
      <c r="AR2036" s="31"/>
      <c r="AS2036" s="31"/>
      <c r="AT2036" s="31"/>
      <c r="AU2036" s="31"/>
      <c r="AV2036" s="31"/>
      <c r="AW2036" s="31"/>
      <c r="AX2036" s="31"/>
      <c r="AY2036" s="31"/>
      <c r="AZ2036" s="31"/>
      <c r="BA2036" s="31"/>
    </row>
    <row r="2037" spans="1:53" x14ac:dyDescent="0.2">
      <c r="A2037" s="32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1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31"/>
      <c r="AQ2037" s="31"/>
      <c r="AR2037" s="31"/>
      <c r="AS2037" s="31"/>
      <c r="AT2037" s="31"/>
      <c r="AU2037" s="31"/>
      <c r="AV2037" s="31"/>
      <c r="AW2037" s="31"/>
      <c r="AX2037" s="31"/>
      <c r="AY2037" s="31"/>
      <c r="AZ2037" s="31"/>
      <c r="BA2037" s="31"/>
    </row>
    <row r="2038" spans="1:53" x14ac:dyDescent="0.2">
      <c r="A2038" s="32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31"/>
      <c r="AQ2038" s="31"/>
      <c r="AR2038" s="31"/>
      <c r="AS2038" s="31"/>
      <c r="AT2038" s="31"/>
      <c r="AU2038" s="31"/>
      <c r="AV2038" s="31"/>
      <c r="AW2038" s="31"/>
      <c r="AX2038" s="31"/>
      <c r="AY2038" s="31"/>
      <c r="AZ2038" s="31"/>
      <c r="BA2038" s="31"/>
    </row>
    <row r="2039" spans="1:53" x14ac:dyDescent="0.2">
      <c r="A2039" s="32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1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31"/>
      <c r="AQ2039" s="31"/>
      <c r="AR2039" s="31"/>
      <c r="AS2039" s="31"/>
      <c r="AT2039" s="31"/>
      <c r="AU2039" s="31"/>
      <c r="AV2039" s="31"/>
      <c r="AW2039" s="31"/>
      <c r="AX2039" s="31"/>
      <c r="AY2039" s="31"/>
      <c r="AZ2039" s="31"/>
      <c r="BA2039" s="31"/>
    </row>
    <row r="2040" spans="1:53" x14ac:dyDescent="0.2">
      <c r="A2040" s="32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1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31"/>
      <c r="AQ2040" s="31"/>
      <c r="AR2040" s="31"/>
      <c r="AS2040" s="31"/>
      <c r="AT2040" s="31"/>
      <c r="AU2040" s="31"/>
      <c r="AV2040" s="31"/>
      <c r="AW2040" s="31"/>
      <c r="AX2040" s="31"/>
      <c r="AY2040" s="31"/>
      <c r="AZ2040" s="31"/>
      <c r="BA2040" s="31"/>
    </row>
    <row r="2041" spans="1:53" x14ac:dyDescent="0.2">
      <c r="A2041" s="32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1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31"/>
      <c r="AQ2041" s="31"/>
      <c r="AR2041" s="31"/>
      <c r="AS2041" s="31"/>
      <c r="AT2041" s="31"/>
      <c r="AU2041" s="31"/>
      <c r="AV2041" s="31"/>
      <c r="AW2041" s="31"/>
      <c r="AX2041" s="31"/>
      <c r="AY2041" s="31"/>
      <c r="AZ2041" s="31"/>
      <c r="BA2041" s="31"/>
    </row>
    <row r="2042" spans="1:53" x14ac:dyDescent="0.2">
      <c r="A2042" s="32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1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31"/>
      <c r="AQ2042" s="31"/>
      <c r="AR2042" s="31"/>
      <c r="AS2042" s="31"/>
      <c r="AT2042" s="31"/>
      <c r="AU2042" s="31"/>
      <c r="AV2042" s="31"/>
      <c r="AW2042" s="31"/>
      <c r="AX2042" s="31"/>
      <c r="AY2042" s="31"/>
      <c r="AZ2042" s="31"/>
      <c r="BA2042" s="31"/>
    </row>
    <row r="2043" spans="1:53" x14ac:dyDescent="0.2">
      <c r="A2043" s="32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1"/>
      <c r="AF2043" s="31"/>
      <c r="AG2043" s="31"/>
      <c r="AH2043" s="31"/>
      <c r="AI2043" s="31"/>
      <c r="AJ2043" s="31"/>
      <c r="AK2043" s="31"/>
      <c r="AL2043" s="31"/>
      <c r="AM2043" s="31"/>
      <c r="AN2043" s="31"/>
      <c r="AO2043" s="31"/>
      <c r="AP2043" s="31"/>
      <c r="AQ2043" s="31"/>
      <c r="AR2043" s="31"/>
      <c r="AS2043" s="31"/>
      <c r="AT2043" s="31"/>
      <c r="AU2043" s="31"/>
      <c r="AV2043" s="31"/>
      <c r="AW2043" s="31"/>
      <c r="AX2043" s="31"/>
      <c r="AY2043" s="31"/>
      <c r="AZ2043" s="31"/>
      <c r="BA2043" s="31"/>
    </row>
    <row r="2044" spans="1:53" x14ac:dyDescent="0.2">
      <c r="A2044" s="32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1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31"/>
      <c r="AQ2044" s="31"/>
      <c r="AR2044" s="31"/>
      <c r="AS2044" s="31"/>
      <c r="AT2044" s="31"/>
      <c r="AU2044" s="31"/>
      <c r="AV2044" s="31"/>
      <c r="AW2044" s="31"/>
      <c r="AX2044" s="31"/>
      <c r="AY2044" s="31"/>
      <c r="AZ2044" s="31"/>
      <c r="BA2044" s="31"/>
    </row>
    <row r="2045" spans="1:53" x14ac:dyDescent="0.2">
      <c r="A2045" s="32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1"/>
      <c r="AF2045" s="31"/>
      <c r="AG2045" s="31"/>
      <c r="AH2045" s="31"/>
      <c r="AI2045" s="31"/>
      <c r="AJ2045" s="31"/>
      <c r="AK2045" s="31"/>
      <c r="AL2045" s="31"/>
      <c r="AM2045" s="31"/>
      <c r="AN2045" s="31"/>
      <c r="AO2045" s="31"/>
      <c r="AP2045" s="31"/>
      <c r="AQ2045" s="31"/>
      <c r="AR2045" s="31"/>
      <c r="AS2045" s="31"/>
      <c r="AT2045" s="31"/>
      <c r="AU2045" s="31"/>
      <c r="AV2045" s="31"/>
      <c r="AW2045" s="31"/>
      <c r="AX2045" s="31"/>
      <c r="AY2045" s="31"/>
      <c r="AZ2045" s="31"/>
      <c r="BA2045" s="31"/>
    </row>
    <row r="2046" spans="1:53" x14ac:dyDescent="0.2">
      <c r="A2046" s="32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1"/>
      <c r="AF2046" s="31"/>
      <c r="AG2046" s="31"/>
      <c r="AH2046" s="31"/>
      <c r="AI2046" s="31"/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1"/>
      <c r="AU2046" s="31"/>
      <c r="AV2046" s="31"/>
      <c r="AW2046" s="31"/>
      <c r="AX2046" s="31"/>
      <c r="AY2046" s="31"/>
      <c r="AZ2046" s="31"/>
      <c r="BA2046" s="31"/>
    </row>
    <row r="2047" spans="1:53" x14ac:dyDescent="0.2">
      <c r="A2047" s="32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1"/>
      <c r="AF2047" s="31"/>
      <c r="AG2047" s="31"/>
      <c r="AH2047" s="31"/>
      <c r="AI2047" s="31"/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1"/>
      <c r="AU2047" s="31"/>
      <c r="AV2047" s="31"/>
      <c r="AW2047" s="31"/>
      <c r="AX2047" s="31"/>
      <c r="AY2047" s="31"/>
      <c r="AZ2047" s="31"/>
      <c r="BA2047" s="31"/>
    </row>
    <row r="2048" spans="1:53" x14ac:dyDescent="0.2">
      <c r="A2048" s="32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1"/>
      <c r="AF2048" s="31"/>
      <c r="AG2048" s="31"/>
      <c r="AH2048" s="31"/>
      <c r="AI2048" s="31"/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</row>
    <row r="2049" spans="1:53" x14ac:dyDescent="0.2">
      <c r="A2049" s="32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  <c r="AI2049" s="31"/>
      <c r="AJ2049" s="31"/>
      <c r="AK2049" s="31"/>
      <c r="AL2049" s="31"/>
      <c r="AM2049" s="31"/>
      <c r="AN2049" s="31"/>
      <c r="AO2049" s="31"/>
      <c r="AP2049" s="31"/>
      <c r="AQ2049" s="31"/>
      <c r="AR2049" s="31"/>
      <c r="AS2049" s="31"/>
      <c r="AT2049" s="31"/>
      <c r="AU2049" s="31"/>
      <c r="AV2049" s="31"/>
      <c r="AW2049" s="31"/>
      <c r="AX2049" s="31"/>
      <c r="AY2049" s="31"/>
      <c r="AZ2049" s="31"/>
      <c r="BA2049" s="31"/>
    </row>
    <row r="2050" spans="1:53" x14ac:dyDescent="0.2">
      <c r="A2050" s="32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1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31"/>
      <c r="AQ2050" s="31"/>
      <c r="AR2050" s="31"/>
      <c r="AS2050" s="31"/>
      <c r="AT2050" s="31"/>
      <c r="AU2050" s="31"/>
      <c r="AV2050" s="31"/>
      <c r="AW2050" s="31"/>
      <c r="AX2050" s="31"/>
      <c r="AY2050" s="31"/>
      <c r="AZ2050" s="31"/>
      <c r="BA2050" s="31"/>
    </row>
    <row r="2051" spans="1:53" x14ac:dyDescent="0.2">
      <c r="A2051" s="32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31"/>
      <c r="AQ2051" s="31"/>
      <c r="AR2051" s="31"/>
      <c r="AS2051" s="31"/>
      <c r="AT2051" s="31"/>
      <c r="AU2051" s="31"/>
      <c r="AV2051" s="31"/>
      <c r="AW2051" s="31"/>
      <c r="AX2051" s="31"/>
      <c r="AY2051" s="31"/>
      <c r="AZ2051" s="31"/>
      <c r="BA2051" s="31"/>
    </row>
    <row r="2052" spans="1:53" x14ac:dyDescent="0.2">
      <c r="A2052" s="32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1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</row>
    <row r="2053" spans="1:53" x14ac:dyDescent="0.2">
      <c r="A2053" s="32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1"/>
      <c r="AF2053" s="31"/>
      <c r="AG2053" s="31"/>
      <c r="AH2053" s="31"/>
      <c r="AI2053" s="31"/>
      <c r="AJ2053" s="31"/>
      <c r="AK2053" s="31"/>
      <c r="AL2053" s="31"/>
      <c r="AM2053" s="31"/>
      <c r="AN2053" s="31"/>
      <c r="AO2053" s="31"/>
      <c r="AP2053" s="31"/>
      <c r="AQ2053" s="31"/>
      <c r="AR2053" s="31"/>
      <c r="AS2053" s="31"/>
      <c r="AT2053" s="31"/>
      <c r="AU2053" s="31"/>
      <c r="AV2053" s="31"/>
      <c r="AW2053" s="31"/>
      <c r="AX2053" s="31"/>
      <c r="AY2053" s="31"/>
      <c r="AZ2053" s="31"/>
      <c r="BA2053" s="31"/>
    </row>
    <row r="2054" spans="1:53" x14ac:dyDescent="0.2">
      <c r="A2054" s="32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1"/>
      <c r="AF2054" s="31"/>
      <c r="AG2054" s="31"/>
      <c r="AH2054" s="31"/>
      <c r="AI2054" s="31"/>
      <c r="AJ2054" s="31"/>
      <c r="AK2054" s="31"/>
      <c r="AL2054" s="31"/>
      <c r="AM2054" s="31"/>
      <c r="AN2054" s="31"/>
      <c r="AO2054" s="31"/>
      <c r="AP2054" s="31"/>
      <c r="AQ2054" s="31"/>
      <c r="AR2054" s="31"/>
      <c r="AS2054" s="31"/>
      <c r="AT2054" s="31"/>
      <c r="AU2054" s="31"/>
      <c r="AV2054" s="31"/>
      <c r="AW2054" s="31"/>
      <c r="AX2054" s="31"/>
      <c r="AY2054" s="31"/>
      <c r="AZ2054" s="31"/>
      <c r="BA2054" s="31"/>
    </row>
    <row r="2055" spans="1:53" x14ac:dyDescent="0.2">
      <c r="A2055" s="32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1"/>
      <c r="AF2055" s="31"/>
      <c r="AG2055" s="31"/>
      <c r="AH2055" s="31"/>
      <c r="AI2055" s="31"/>
      <c r="AJ2055" s="31"/>
      <c r="AK2055" s="31"/>
      <c r="AL2055" s="31"/>
      <c r="AM2055" s="31"/>
      <c r="AN2055" s="31"/>
      <c r="AO2055" s="31"/>
      <c r="AP2055" s="31"/>
      <c r="AQ2055" s="31"/>
      <c r="AR2055" s="31"/>
      <c r="AS2055" s="31"/>
      <c r="AT2055" s="31"/>
      <c r="AU2055" s="31"/>
      <c r="AV2055" s="31"/>
      <c r="AW2055" s="31"/>
      <c r="AX2055" s="31"/>
      <c r="AY2055" s="31"/>
      <c r="AZ2055" s="31"/>
      <c r="BA2055" s="31"/>
    </row>
    <row r="2056" spans="1:53" x14ac:dyDescent="0.2">
      <c r="A2056" s="32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1"/>
      <c r="AF2056" s="31"/>
      <c r="AG2056" s="31"/>
      <c r="AH2056" s="31"/>
      <c r="AI2056" s="31"/>
      <c r="AJ2056" s="31"/>
      <c r="AK2056" s="31"/>
      <c r="AL2056" s="31"/>
      <c r="AM2056" s="31"/>
      <c r="AN2056" s="31"/>
      <c r="AO2056" s="31"/>
      <c r="AP2056" s="31"/>
      <c r="AQ2056" s="31"/>
      <c r="AR2056" s="31"/>
      <c r="AS2056" s="31"/>
      <c r="AT2056" s="31"/>
      <c r="AU2056" s="31"/>
      <c r="AV2056" s="31"/>
      <c r="AW2056" s="31"/>
      <c r="AX2056" s="31"/>
      <c r="AY2056" s="31"/>
      <c r="AZ2056" s="31"/>
      <c r="BA2056" s="31"/>
    </row>
    <row r="2057" spans="1:53" x14ac:dyDescent="0.2">
      <c r="A2057" s="32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31"/>
      <c r="AQ2057" s="31"/>
      <c r="AR2057" s="31"/>
      <c r="AS2057" s="31"/>
      <c r="AT2057" s="31"/>
      <c r="AU2057" s="31"/>
      <c r="AV2057" s="31"/>
      <c r="AW2057" s="31"/>
      <c r="AX2057" s="31"/>
      <c r="AY2057" s="31"/>
      <c r="AZ2057" s="31"/>
      <c r="BA2057" s="31"/>
    </row>
    <row r="2058" spans="1:53" x14ac:dyDescent="0.2">
      <c r="A2058" s="32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  <c r="AT2058" s="31"/>
      <c r="AU2058" s="31"/>
      <c r="AV2058" s="31"/>
      <c r="AW2058" s="31"/>
      <c r="AX2058" s="31"/>
      <c r="AY2058" s="31"/>
      <c r="AZ2058" s="31"/>
      <c r="BA2058" s="31"/>
    </row>
    <row r="2059" spans="1:53" x14ac:dyDescent="0.2">
      <c r="A2059" s="32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1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31"/>
      <c r="AQ2059" s="31"/>
      <c r="AR2059" s="31"/>
      <c r="AS2059" s="31"/>
      <c r="AT2059" s="31"/>
      <c r="AU2059" s="31"/>
      <c r="AV2059" s="31"/>
      <c r="AW2059" s="31"/>
      <c r="AX2059" s="31"/>
      <c r="AY2059" s="31"/>
      <c r="AZ2059" s="31"/>
      <c r="BA2059" s="31"/>
    </row>
    <row r="2060" spans="1:53" x14ac:dyDescent="0.2">
      <c r="A2060" s="32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1"/>
      <c r="AF2060" s="31"/>
      <c r="AG2060" s="31"/>
      <c r="AH2060" s="31"/>
      <c r="AI2060" s="31"/>
      <c r="AJ2060" s="31"/>
      <c r="AK2060" s="31"/>
      <c r="AL2060" s="31"/>
      <c r="AM2060" s="31"/>
      <c r="AN2060" s="31"/>
      <c r="AO2060" s="31"/>
      <c r="AP2060" s="31"/>
      <c r="AQ2060" s="31"/>
      <c r="AR2060" s="31"/>
      <c r="AS2060" s="31"/>
      <c r="AT2060" s="31"/>
      <c r="AU2060" s="31"/>
      <c r="AV2060" s="31"/>
      <c r="AW2060" s="31"/>
      <c r="AX2060" s="31"/>
      <c r="AY2060" s="31"/>
      <c r="AZ2060" s="31"/>
      <c r="BA2060" s="31"/>
    </row>
    <row r="2061" spans="1:53" x14ac:dyDescent="0.2">
      <c r="A2061" s="32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1"/>
      <c r="AF2061" s="31"/>
      <c r="AG2061" s="31"/>
      <c r="AH2061" s="31"/>
      <c r="AI2061" s="31"/>
      <c r="AJ2061" s="31"/>
      <c r="AK2061" s="31"/>
      <c r="AL2061" s="31"/>
      <c r="AM2061" s="31"/>
      <c r="AN2061" s="31"/>
      <c r="AO2061" s="31"/>
      <c r="AP2061" s="31"/>
      <c r="AQ2061" s="31"/>
      <c r="AR2061" s="31"/>
      <c r="AS2061" s="31"/>
      <c r="AT2061" s="31"/>
      <c r="AU2061" s="31"/>
      <c r="AV2061" s="31"/>
      <c r="AW2061" s="31"/>
      <c r="AX2061" s="31"/>
      <c r="AY2061" s="31"/>
      <c r="AZ2061" s="31"/>
      <c r="BA2061" s="31"/>
    </row>
    <row r="2062" spans="1:53" x14ac:dyDescent="0.2">
      <c r="A2062" s="32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1"/>
      <c r="AF2062" s="31"/>
      <c r="AG2062" s="31"/>
      <c r="AH2062" s="31"/>
      <c r="AI2062" s="31"/>
      <c r="AJ2062" s="31"/>
      <c r="AK2062" s="31"/>
      <c r="AL2062" s="31"/>
      <c r="AM2062" s="31"/>
      <c r="AN2062" s="31"/>
      <c r="AO2062" s="31"/>
      <c r="AP2062" s="31"/>
      <c r="AQ2062" s="31"/>
      <c r="AR2062" s="31"/>
      <c r="AS2062" s="31"/>
      <c r="AT2062" s="31"/>
      <c r="AU2062" s="31"/>
      <c r="AV2062" s="31"/>
      <c r="AW2062" s="31"/>
      <c r="AX2062" s="31"/>
      <c r="AY2062" s="31"/>
      <c r="AZ2062" s="31"/>
      <c r="BA2062" s="31"/>
    </row>
    <row r="2063" spans="1:53" x14ac:dyDescent="0.2">
      <c r="A2063" s="32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1"/>
      <c r="AF2063" s="31"/>
      <c r="AG2063" s="31"/>
      <c r="AH2063" s="31"/>
      <c r="AI2063" s="31"/>
      <c r="AJ2063" s="31"/>
      <c r="AK2063" s="31"/>
      <c r="AL2063" s="31"/>
      <c r="AM2063" s="31"/>
      <c r="AN2063" s="31"/>
      <c r="AO2063" s="31"/>
      <c r="AP2063" s="31"/>
      <c r="AQ2063" s="31"/>
      <c r="AR2063" s="31"/>
      <c r="AS2063" s="31"/>
      <c r="AT2063" s="31"/>
      <c r="AU2063" s="31"/>
      <c r="AV2063" s="31"/>
      <c r="AW2063" s="31"/>
      <c r="AX2063" s="31"/>
      <c r="AY2063" s="31"/>
      <c r="AZ2063" s="31"/>
      <c r="BA2063" s="31"/>
    </row>
    <row r="2064" spans="1:53" x14ac:dyDescent="0.2">
      <c r="A2064" s="32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1"/>
      <c r="AF2064" s="31"/>
      <c r="AG2064" s="31"/>
      <c r="AH2064" s="31"/>
      <c r="AI2064" s="31"/>
      <c r="AJ2064" s="31"/>
      <c r="AK2064" s="31"/>
      <c r="AL2064" s="31"/>
      <c r="AM2064" s="31"/>
      <c r="AN2064" s="31"/>
      <c r="AO2064" s="31"/>
      <c r="AP2064" s="31"/>
      <c r="AQ2064" s="31"/>
      <c r="AR2064" s="31"/>
      <c r="AS2064" s="31"/>
      <c r="AT2064" s="31"/>
      <c r="AU2064" s="31"/>
      <c r="AV2064" s="31"/>
      <c r="AW2064" s="31"/>
      <c r="AX2064" s="31"/>
      <c r="AY2064" s="31"/>
      <c r="AZ2064" s="31"/>
      <c r="BA2064" s="31"/>
    </row>
    <row r="2065" spans="1:53" x14ac:dyDescent="0.2">
      <c r="A2065" s="32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1"/>
      <c r="AF2065" s="31"/>
      <c r="AG2065" s="31"/>
      <c r="AH2065" s="31"/>
      <c r="AI2065" s="31"/>
      <c r="AJ2065" s="31"/>
      <c r="AK2065" s="31"/>
      <c r="AL2065" s="31"/>
      <c r="AM2065" s="31"/>
      <c r="AN2065" s="31"/>
      <c r="AO2065" s="31"/>
      <c r="AP2065" s="31"/>
      <c r="AQ2065" s="31"/>
      <c r="AR2065" s="31"/>
      <c r="AS2065" s="31"/>
      <c r="AT2065" s="31"/>
      <c r="AU2065" s="31"/>
      <c r="AV2065" s="31"/>
      <c r="AW2065" s="31"/>
      <c r="AX2065" s="31"/>
      <c r="AY2065" s="31"/>
      <c r="AZ2065" s="31"/>
      <c r="BA2065" s="31"/>
    </row>
    <row r="2066" spans="1:53" x14ac:dyDescent="0.2">
      <c r="A2066" s="32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1"/>
      <c r="AF2066" s="31"/>
      <c r="AG2066" s="31"/>
      <c r="AH2066" s="31"/>
      <c r="AI2066" s="31"/>
      <c r="AJ2066" s="31"/>
      <c r="AK2066" s="31"/>
      <c r="AL2066" s="31"/>
      <c r="AM2066" s="31"/>
      <c r="AN2066" s="31"/>
      <c r="AO2066" s="31"/>
      <c r="AP2066" s="31"/>
      <c r="AQ2066" s="31"/>
      <c r="AR2066" s="31"/>
      <c r="AS2066" s="31"/>
      <c r="AT2066" s="31"/>
      <c r="AU2066" s="31"/>
      <c r="AV2066" s="31"/>
      <c r="AW2066" s="31"/>
      <c r="AX2066" s="31"/>
      <c r="AY2066" s="31"/>
      <c r="AZ2066" s="31"/>
      <c r="BA2066" s="31"/>
    </row>
    <row r="2067" spans="1:53" x14ac:dyDescent="0.2">
      <c r="A2067" s="32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1"/>
      <c r="AF2067" s="31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1"/>
      <c r="AU2067" s="31"/>
      <c r="AV2067" s="31"/>
      <c r="AW2067" s="31"/>
      <c r="AX2067" s="31"/>
      <c r="AY2067" s="31"/>
      <c r="AZ2067" s="31"/>
      <c r="BA2067" s="31"/>
    </row>
    <row r="2068" spans="1:53" x14ac:dyDescent="0.2">
      <c r="A2068" s="32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  <c r="AG2068" s="31"/>
      <c r="AH2068" s="31"/>
      <c r="AI2068" s="31"/>
      <c r="AJ2068" s="31"/>
      <c r="AK2068" s="31"/>
      <c r="AL2068" s="31"/>
      <c r="AM2068" s="31"/>
      <c r="AN2068" s="31"/>
      <c r="AO2068" s="31"/>
      <c r="AP2068" s="31"/>
      <c r="AQ2068" s="31"/>
      <c r="AR2068" s="31"/>
      <c r="AS2068" s="31"/>
      <c r="AT2068" s="31"/>
      <c r="AU2068" s="31"/>
      <c r="AV2068" s="31"/>
      <c r="AW2068" s="31"/>
      <c r="AX2068" s="31"/>
      <c r="AY2068" s="31"/>
      <c r="AZ2068" s="31"/>
      <c r="BA2068" s="31"/>
    </row>
    <row r="2069" spans="1:53" x14ac:dyDescent="0.2">
      <c r="A2069" s="32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  <c r="AG2069" s="31"/>
      <c r="AH2069" s="31"/>
      <c r="AI2069" s="31"/>
      <c r="AJ2069" s="31"/>
      <c r="AK2069" s="31"/>
      <c r="AL2069" s="31"/>
      <c r="AM2069" s="31"/>
      <c r="AN2069" s="31"/>
      <c r="AO2069" s="31"/>
      <c r="AP2069" s="31"/>
      <c r="AQ2069" s="31"/>
      <c r="AR2069" s="31"/>
      <c r="AS2069" s="31"/>
      <c r="AT2069" s="31"/>
      <c r="AU2069" s="31"/>
      <c r="AV2069" s="31"/>
      <c r="AW2069" s="31"/>
      <c r="AX2069" s="31"/>
      <c r="AY2069" s="31"/>
      <c r="AZ2069" s="31"/>
      <c r="BA2069" s="31"/>
    </row>
    <row r="2070" spans="1:53" x14ac:dyDescent="0.2">
      <c r="A2070" s="32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  <c r="AG2070" s="31"/>
      <c r="AH2070" s="31"/>
      <c r="AI2070" s="31"/>
      <c r="AJ2070" s="31"/>
      <c r="AK2070" s="31"/>
      <c r="AL2070" s="31"/>
      <c r="AM2070" s="31"/>
      <c r="AN2070" s="31"/>
      <c r="AO2070" s="31"/>
      <c r="AP2070" s="31"/>
      <c r="AQ2070" s="31"/>
      <c r="AR2070" s="31"/>
      <c r="AS2070" s="31"/>
      <c r="AT2070" s="31"/>
      <c r="AU2070" s="31"/>
      <c r="AV2070" s="31"/>
      <c r="AW2070" s="31"/>
      <c r="AX2070" s="31"/>
      <c r="AY2070" s="31"/>
      <c r="AZ2070" s="31"/>
      <c r="BA2070" s="31"/>
    </row>
    <row r="2071" spans="1:53" x14ac:dyDescent="0.2">
      <c r="A2071" s="32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</row>
    <row r="2072" spans="1:53" x14ac:dyDescent="0.2">
      <c r="A2072" s="32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1"/>
      <c r="AF2072" s="31"/>
      <c r="AG2072" s="31"/>
      <c r="AH2072" s="31"/>
      <c r="AI2072" s="31"/>
      <c r="AJ2072" s="31"/>
      <c r="AK2072" s="31"/>
      <c r="AL2072" s="31"/>
      <c r="AM2072" s="31"/>
      <c r="AN2072" s="31"/>
      <c r="AO2072" s="31"/>
      <c r="AP2072" s="31"/>
      <c r="AQ2072" s="31"/>
      <c r="AR2072" s="31"/>
      <c r="AS2072" s="31"/>
      <c r="AT2072" s="31"/>
      <c r="AU2072" s="31"/>
      <c r="AV2072" s="31"/>
      <c r="AW2072" s="31"/>
      <c r="AX2072" s="31"/>
      <c r="AY2072" s="31"/>
      <c r="AZ2072" s="31"/>
      <c r="BA2072" s="31"/>
    </row>
    <row r="2073" spans="1:53" x14ac:dyDescent="0.2">
      <c r="A2073" s="32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</row>
    <row r="2074" spans="1:53" x14ac:dyDescent="0.2">
      <c r="A2074" s="32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1"/>
      <c r="AF2074" s="31"/>
      <c r="AG2074" s="31"/>
      <c r="AH2074" s="31"/>
      <c r="AI2074" s="31"/>
      <c r="AJ2074" s="31"/>
      <c r="AK2074" s="31"/>
      <c r="AL2074" s="31"/>
      <c r="AM2074" s="31"/>
      <c r="AN2074" s="31"/>
      <c r="AO2074" s="31"/>
      <c r="AP2074" s="31"/>
      <c r="AQ2074" s="31"/>
      <c r="AR2074" s="31"/>
      <c r="AS2074" s="31"/>
      <c r="AT2074" s="31"/>
      <c r="AU2074" s="31"/>
      <c r="AV2074" s="31"/>
      <c r="AW2074" s="31"/>
      <c r="AX2074" s="31"/>
      <c r="AY2074" s="31"/>
      <c r="AZ2074" s="31"/>
      <c r="BA2074" s="31"/>
    </row>
    <row r="2075" spans="1:53" x14ac:dyDescent="0.2">
      <c r="A2075" s="32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1"/>
      <c r="AF2075" s="31"/>
      <c r="AG2075" s="31"/>
      <c r="AH2075" s="31"/>
      <c r="AI2075" s="31"/>
      <c r="AJ2075" s="31"/>
      <c r="AK2075" s="31"/>
      <c r="AL2075" s="31"/>
      <c r="AM2075" s="31"/>
      <c r="AN2075" s="31"/>
      <c r="AO2075" s="31"/>
      <c r="AP2075" s="31"/>
      <c r="AQ2075" s="31"/>
      <c r="AR2075" s="31"/>
      <c r="AS2075" s="31"/>
      <c r="AT2075" s="31"/>
      <c r="AU2075" s="31"/>
      <c r="AV2075" s="31"/>
      <c r="AW2075" s="31"/>
      <c r="AX2075" s="31"/>
      <c r="AY2075" s="31"/>
      <c r="AZ2075" s="31"/>
      <c r="BA2075" s="31"/>
    </row>
    <row r="2076" spans="1:53" x14ac:dyDescent="0.2">
      <c r="A2076" s="32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1"/>
      <c r="AU2076" s="31"/>
      <c r="AV2076" s="31"/>
      <c r="AW2076" s="31"/>
      <c r="AX2076" s="31"/>
      <c r="AY2076" s="31"/>
      <c r="AZ2076" s="31"/>
      <c r="BA2076" s="31"/>
    </row>
    <row r="2077" spans="1:53" x14ac:dyDescent="0.2">
      <c r="A2077" s="32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</row>
    <row r="2078" spans="1:53" x14ac:dyDescent="0.2">
      <c r="A2078" s="32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1"/>
      <c r="AU2078" s="31"/>
      <c r="AV2078" s="31"/>
      <c r="AW2078" s="31"/>
      <c r="AX2078" s="31"/>
      <c r="AY2078" s="31"/>
      <c r="AZ2078" s="31"/>
      <c r="BA2078" s="31"/>
    </row>
    <row r="2079" spans="1:53" x14ac:dyDescent="0.2">
      <c r="A2079" s="32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1"/>
      <c r="AF2079" s="31"/>
      <c r="AG2079" s="31"/>
      <c r="AH2079" s="31"/>
      <c r="AI2079" s="31"/>
      <c r="AJ2079" s="31"/>
      <c r="AK2079" s="31"/>
      <c r="AL2079" s="31"/>
      <c r="AM2079" s="31"/>
      <c r="AN2079" s="31"/>
      <c r="AO2079" s="31"/>
      <c r="AP2079" s="31"/>
      <c r="AQ2079" s="31"/>
      <c r="AR2079" s="31"/>
      <c r="AS2079" s="31"/>
      <c r="AT2079" s="31"/>
      <c r="AU2079" s="31"/>
      <c r="AV2079" s="31"/>
      <c r="AW2079" s="31"/>
      <c r="AX2079" s="31"/>
      <c r="AY2079" s="31"/>
      <c r="AZ2079" s="31"/>
      <c r="BA2079" s="31"/>
    </row>
    <row r="2080" spans="1:53" x14ac:dyDescent="0.2">
      <c r="A2080" s="32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1"/>
      <c r="AF2080" s="31"/>
      <c r="AG2080" s="31"/>
      <c r="AH2080" s="31"/>
      <c r="AI2080" s="31"/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1"/>
      <c r="AU2080" s="31"/>
      <c r="AV2080" s="31"/>
      <c r="AW2080" s="31"/>
      <c r="AX2080" s="31"/>
      <c r="AY2080" s="31"/>
      <c r="AZ2080" s="31"/>
      <c r="BA2080" s="31"/>
    </row>
    <row r="2081" spans="1:53" x14ac:dyDescent="0.2">
      <c r="A2081" s="32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1"/>
      <c r="AF2081" s="31"/>
      <c r="AG2081" s="31"/>
      <c r="AH2081" s="31"/>
      <c r="AI2081" s="31"/>
      <c r="AJ2081" s="31"/>
      <c r="AK2081" s="31"/>
      <c r="AL2081" s="31"/>
      <c r="AM2081" s="31"/>
      <c r="AN2081" s="31"/>
      <c r="AO2081" s="31"/>
      <c r="AP2081" s="31"/>
      <c r="AQ2081" s="31"/>
      <c r="AR2081" s="31"/>
      <c r="AS2081" s="31"/>
      <c r="AT2081" s="31"/>
      <c r="AU2081" s="31"/>
      <c r="AV2081" s="31"/>
      <c r="AW2081" s="31"/>
      <c r="AX2081" s="31"/>
      <c r="AY2081" s="31"/>
      <c r="AZ2081" s="31"/>
      <c r="BA2081" s="31"/>
    </row>
    <row r="2082" spans="1:53" x14ac:dyDescent="0.2">
      <c r="A2082" s="32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1"/>
      <c r="AF2082" s="31"/>
      <c r="AG2082" s="31"/>
      <c r="AH2082" s="31"/>
      <c r="AI2082" s="31"/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</row>
    <row r="2083" spans="1:53" x14ac:dyDescent="0.2">
      <c r="A2083" s="32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1"/>
      <c r="AS2083" s="31"/>
      <c r="AT2083" s="31"/>
      <c r="AU2083" s="31"/>
      <c r="AV2083" s="31"/>
      <c r="AW2083" s="31"/>
      <c r="AX2083" s="31"/>
      <c r="AY2083" s="31"/>
      <c r="AZ2083" s="31"/>
      <c r="BA2083" s="31"/>
    </row>
    <row r="2084" spans="1:53" x14ac:dyDescent="0.2">
      <c r="A2084" s="32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1"/>
      <c r="AF2084" s="31"/>
      <c r="AG2084" s="31"/>
      <c r="AH2084" s="31"/>
      <c r="AI2084" s="31"/>
      <c r="AJ2084" s="31"/>
      <c r="AK2084" s="31"/>
      <c r="AL2084" s="31"/>
      <c r="AM2084" s="31"/>
      <c r="AN2084" s="31"/>
      <c r="AO2084" s="31"/>
      <c r="AP2084" s="31"/>
      <c r="AQ2084" s="31"/>
      <c r="AR2084" s="31"/>
      <c r="AS2084" s="31"/>
      <c r="AT2084" s="31"/>
      <c r="AU2084" s="31"/>
      <c r="AV2084" s="31"/>
      <c r="AW2084" s="31"/>
      <c r="AX2084" s="31"/>
      <c r="AY2084" s="31"/>
      <c r="AZ2084" s="31"/>
      <c r="BA2084" s="31"/>
    </row>
    <row r="2085" spans="1:53" x14ac:dyDescent="0.2">
      <c r="A2085" s="32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1"/>
      <c r="AF2085" s="31"/>
      <c r="AG2085" s="31"/>
      <c r="AH2085" s="31"/>
      <c r="AI2085" s="31"/>
      <c r="AJ2085" s="31"/>
      <c r="AK2085" s="31"/>
      <c r="AL2085" s="31"/>
      <c r="AM2085" s="31"/>
      <c r="AN2085" s="31"/>
      <c r="AO2085" s="31"/>
      <c r="AP2085" s="31"/>
      <c r="AQ2085" s="31"/>
      <c r="AR2085" s="31"/>
      <c r="AS2085" s="31"/>
      <c r="AT2085" s="31"/>
      <c r="AU2085" s="31"/>
      <c r="AV2085" s="31"/>
      <c r="AW2085" s="31"/>
      <c r="AX2085" s="31"/>
      <c r="AY2085" s="31"/>
      <c r="AZ2085" s="31"/>
      <c r="BA2085" s="31"/>
    </row>
    <row r="2086" spans="1:53" x14ac:dyDescent="0.2">
      <c r="A2086" s="32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1"/>
      <c r="AU2086" s="31"/>
      <c r="AV2086" s="31"/>
      <c r="AW2086" s="31"/>
      <c r="AX2086" s="31"/>
      <c r="AY2086" s="31"/>
      <c r="AZ2086" s="31"/>
      <c r="BA2086" s="31"/>
    </row>
    <row r="2087" spans="1:53" x14ac:dyDescent="0.2">
      <c r="A2087" s="32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1"/>
      <c r="AF2087" s="31"/>
      <c r="AG2087" s="31"/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1"/>
      <c r="AU2087" s="31"/>
      <c r="AV2087" s="31"/>
      <c r="AW2087" s="31"/>
      <c r="AX2087" s="31"/>
      <c r="AY2087" s="31"/>
      <c r="AZ2087" s="31"/>
      <c r="BA2087" s="31"/>
    </row>
    <row r="2088" spans="1:53" x14ac:dyDescent="0.2">
      <c r="A2088" s="32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1"/>
      <c r="AF2088" s="31"/>
      <c r="AG2088" s="31"/>
      <c r="AH2088" s="31"/>
      <c r="AI2088" s="31"/>
      <c r="AJ2088" s="31"/>
      <c r="AK2088" s="31"/>
      <c r="AL2088" s="31"/>
      <c r="AM2088" s="31"/>
      <c r="AN2088" s="31"/>
      <c r="AO2088" s="31"/>
      <c r="AP2088" s="31"/>
      <c r="AQ2088" s="31"/>
      <c r="AR2088" s="31"/>
      <c r="AS2088" s="31"/>
      <c r="AT2088" s="31"/>
      <c r="AU2088" s="31"/>
      <c r="AV2088" s="31"/>
      <c r="AW2088" s="31"/>
      <c r="AX2088" s="31"/>
      <c r="AY2088" s="31"/>
      <c r="AZ2088" s="31"/>
      <c r="BA2088" s="31"/>
    </row>
    <row r="2089" spans="1:53" x14ac:dyDescent="0.2">
      <c r="A2089" s="32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1"/>
      <c r="AI2089" s="31"/>
      <c r="AJ2089" s="31"/>
      <c r="AK2089" s="31"/>
      <c r="AL2089" s="31"/>
      <c r="AM2089" s="31"/>
      <c r="AN2089" s="31"/>
      <c r="AO2089" s="31"/>
      <c r="AP2089" s="31"/>
      <c r="AQ2089" s="31"/>
      <c r="AR2089" s="31"/>
      <c r="AS2089" s="31"/>
      <c r="AT2089" s="31"/>
      <c r="AU2089" s="31"/>
      <c r="AV2089" s="31"/>
      <c r="AW2089" s="31"/>
      <c r="AX2089" s="31"/>
      <c r="AY2089" s="31"/>
      <c r="AZ2089" s="31"/>
      <c r="BA2089" s="31"/>
    </row>
    <row r="2090" spans="1:53" x14ac:dyDescent="0.2">
      <c r="A2090" s="3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1"/>
      <c r="AF2090" s="31"/>
      <c r="AG2090" s="31"/>
      <c r="AH2090" s="31"/>
      <c r="AI2090" s="31"/>
      <c r="AJ2090" s="31"/>
      <c r="AK2090" s="31"/>
      <c r="AL2090" s="31"/>
      <c r="AM2090" s="31"/>
      <c r="AN2090" s="31"/>
      <c r="AO2090" s="31"/>
      <c r="AP2090" s="31"/>
      <c r="AQ2090" s="31"/>
      <c r="AR2090" s="31"/>
      <c r="AS2090" s="31"/>
      <c r="AT2090" s="31"/>
      <c r="AU2090" s="31"/>
      <c r="AV2090" s="31"/>
      <c r="AW2090" s="31"/>
      <c r="AX2090" s="31"/>
      <c r="AY2090" s="31"/>
      <c r="AZ2090" s="31"/>
      <c r="BA2090" s="31"/>
    </row>
    <row r="2091" spans="1:53" x14ac:dyDescent="0.2">
      <c r="A2091" s="32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1"/>
      <c r="AR2091" s="31"/>
      <c r="AS2091" s="31"/>
      <c r="AT2091" s="31"/>
      <c r="AU2091" s="31"/>
      <c r="AV2091" s="31"/>
      <c r="AW2091" s="31"/>
      <c r="AX2091" s="31"/>
      <c r="AY2091" s="31"/>
      <c r="AZ2091" s="31"/>
      <c r="BA2091" s="31"/>
    </row>
    <row r="2092" spans="1:53" x14ac:dyDescent="0.2">
      <c r="A2092" s="32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1"/>
      <c r="AF2092" s="31"/>
      <c r="AG2092" s="31"/>
      <c r="AH2092" s="31"/>
      <c r="AI2092" s="31"/>
      <c r="AJ2092" s="31"/>
      <c r="AK2092" s="31"/>
      <c r="AL2092" s="31"/>
      <c r="AM2092" s="31"/>
      <c r="AN2092" s="31"/>
      <c r="AO2092" s="31"/>
      <c r="AP2092" s="31"/>
      <c r="AQ2092" s="31"/>
      <c r="AR2092" s="31"/>
      <c r="AS2092" s="31"/>
      <c r="AT2092" s="31"/>
      <c r="AU2092" s="31"/>
      <c r="AV2092" s="31"/>
      <c r="AW2092" s="31"/>
      <c r="AX2092" s="31"/>
      <c r="AY2092" s="31"/>
      <c r="AZ2092" s="31"/>
      <c r="BA2092" s="31"/>
    </row>
    <row r="2093" spans="1:53" x14ac:dyDescent="0.2">
      <c r="A2093" s="32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1"/>
      <c r="AF2093" s="31"/>
      <c r="AG2093" s="31"/>
      <c r="AH2093" s="31"/>
      <c r="AI2093" s="31"/>
      <c r="AJ2093" s="31"/>
      <c r="AK2093" s="31"/>
      <c r="AL2093" s="31"/>
      <c r="AM2093" s="31"/>
      <c r="AN2093" s="31"/>
      <c r="AO2093" s="31"/>
      <c r="AP2093" s="31"/>
      <c r="AQ2093" s="31"/>
      <c r="AR2093" s="31"/>
      <c r="AS2093" s="31"/>
      <c r="AT2093" s="31"/>
      <c r="AU2093" s="31"/>
      <c r="AV2093" s="31"/>
      <c r="AW2093" s="31"/>
      <c r="AX2093" s="31"/>
      <c r="AY2093" s="31"/>
      <c r="AZ2093" s="31"/>
      <c r="BA2093" s="31"/>
    </row>
    <row r="2094" spans="1:53" x14ac:dyDescent="0.2">
      <c r="A2094" s="32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1"/>
      <c r="AF2094" s="31"/>
      <c r="AG2094" s="31"/>
      <c r="AH2094" s="31"/>
      <c r="AI2094" s="31"/>
      <c r="AJ2094" s="31"/>
      <c r="AK2094" s="31"/>
      <c r="AL2094" s="31"/>
      <c r="AM2094" s="31"/>
      <c r="AN2094" s="31"/>
      <c r="AO2094" s="31"/>
      <c r="AP2094" s="31"/>
      <c r="AQ2094" s="31"/>
      <c r="AR2094" s="31"/>
      <c r="AS2094" s="31"/>
      <c r="AT2094" s="31"/>
      <c r="AU2094" s="31"/>
      <c r="AV2094" s="31"/>
      <c r="AW2094" s="31"/>
      <c r="AX2094" s="31"/>
      <c r="AY2094" s="31"/>
      <c r="AZ2094" s="31"/>
      <c r="BA2094" s="31"/>
    </row>
    <row r="2095" spans="1:53" x14ac:dyDescent="0.2">
      <c r="A2095" s="32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1"/>
      <c r="AF2095" s="31"/>
      <c r="AG2095" s="31"/>
      <c r="AH2095" s="31"/>
      <c r="AI2095" s="31"/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1"/>
      <c r="AU2095" s="31"/>
      <c r="AV2095" s="31"/>
      <c r="AW2095" s="31"/>
      <c r="AX2095" s="31"/>
      <c r="AY2095" s="31"/>
      <c r="AZ2095" s="31"/>
      <c r="BA2095" s="31"/>
    </row>
    <row r="2096" spans="1:53" x14ac:dyDescent="0.2">
      <c r="A2096" s="32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1"/>
      <c r="AF2096" s="31"/>
      <c r="AG2096" s="31"/>
      <c r="AH2096" s="31"/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1"/>
      <c r="AU2096" s="31"/>
      <c r="AV2096" s="31"/>
      <c r="AW2096" s="31"/>
      <c r="AX2096" s="31"/>
      <c r="AY2096" s="31"/>
      <c r="AZ2096" s="31"/>
      <c r="BA2096" s="31"/>
    </row>
    <row r="2097" spans="1:53" x14ac:dyDescent="0.2">
      <c r="A2097" s="32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1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1"/>
      <c r="AU2097" s="31"/>
      <c r="AV2097" s="31"/>
      <c r="AW2097" s="31"/>
      <c r="AX2097" s="31"/>
      <c r="AY2097" s="31"/>
      <c r="AZ2097" s="31"/>
      <c r="BA2097" s="31"/>
    </row>
    <row r="2098" spans="1:53" x14ac:dyDescent="0.2">
      <c r="A2098" s="32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1"/>
      <c r="AF2098" s="31"/>
      <c r="AG2098" s="31"/>
      <c r="AH2098" s="31"/>
      <c r="AI2098" s="31"/>
      <c r="AJ2098" s="31"/>
      <c r="AK2098" s="31"/>
      <c r="AL2098" s="31"/>
      <c r="AM2098" s="31"/>
      <c r="AN2098" s="31"/>
      <c r="AO2098" s="31"/>
      <c r="AP2098" s="31"/>
      <c r="AQ2098" s="31"/>
      <c r="AR2098" s="31"/>
      <c r="AS2098" s="31"/>
      <c r="AT2098" s="31"/>
      <c r="AU2098" s="31"/>
      <c r="AV2098" s="31"/>
      <c r="AW2098" s="31"/>
      <c r="AX2098" s="31"/>
      <c r="AY2098" s="31"/>
      <c r="AZ2098" s="31"/>
      <c r="BA2098" s="31"/>
    </row>
    <row r="2099" spans="1:53" x14ac:dyDescent="0.2">
      <c r="A2099" s="32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1"/>
      <c r="AF2099" s="31"/>
      <c r="AG2099" s="31"/>
      <c r="AH2099" s="31"/>
      <c r="AI2099" s="31"/>
      <c r="AJ2099" s="31"/>
      <c r="AK2099" s="31"/>
      <c r="AL2099" s="31"/>
      <c r="AM2099" s="31"/>
      <c r="AN2099" s="31"/>
      <c r="AO2099" s="31"/>
      <c r="AP2099" s="31"/>
      <c r="AQ2099" s="31"/>
      <c r="AR2099" s="31"/>
      <c r="AS2099" s="31"/>
      <c r="AT2099" s="31"/>
      <c r="AU2099" s="31"/>
      <c r="AV2099" s="31"/>
      <c r="AW2099" s="31"/>
      <c r="AX2099" s="31"/>
      <c r="AY2099" s="31"/>
      <c r="AZ2099" s="31"/>
      <c r="BA2099" s="31"/>
    </row>
    <row r="2100" spans="1:53" x14ac:dyDescent="0.2">
      <c r="A2100" s="32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1"/>
      <c r="AF2100" s="31"/>
      <c r="AG2100" s="31"/>
      <c r="AH2100" s="31"/>
      <c r="AI2100" s="31"/>
      <c r="AJ2100" s="31"/>
      <c r="AK2100" s="31"/>
      <c r="AL2100" s="31"/>
      <c r="AM2100" s="31"/>
      <c r="AN2100" s="31"/>
      <c r="AO2100" s="31"/>
      <c r="AP2100" s="31"/>
      <c r="AQ2100" s="31"/>
      <c r="AR2100" s="31"/>
      <c r="AS2100" s="31"/>
      <c r="AT2100" s="31"/>
      <c r="AU2100" s="31"/>
      <c r="AV2100" s="31"/>
      <c r="AW2100" s="31"/>
      <c r="AX2100" s="31"/>
      <c r="AY2100" s="31"/>
      <c r="AZ2100" s="31"/>
      <c r="BA2100" s="31"/>
    </row>
    <row r="2101" spans="1:53" x14ac:dyDescent="0.2">
      <c r="A2101" s="32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1"/>
      <c r="AF2101" s="31"/>
      <c r="AG2101" s="31"/>
      <c r="AH2101" s="31"/>
      <c r="AI2101" s="31"/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</row>
    <row r="2102" spans="1:53" x14ac:dyDescent="0.2">
      <c r="A2102" s="32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1"/>
      <c r="AF2102" s="31"/>
      <c r="AG2102" s="31"/>
      <c r="AH2102" s="31"/>
      <c r="AI2102" s="31"/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</row>
    <row r="2103" spans="1:53" x14ac:dyDescent="0.2">
      <c r="A2103" s="32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1"/>
      <c r="AF2103" s="31"/>
      <c r="AG2103" s="31"/>
      <c r="AH2103" s="31"/>
      <c r="AI2103" s="31"/>
      <c r="AJ2103" s="31"/>
      <c r="AK2103" s="31"/>
      <c r="AL2103" s="31"/>
      <c r="AM2103" s="31"/>
      <c r="AN2103" s="31"/>
      <c r="AO2103" s="31"/>
      <c r="AP2103" s="31"/>
      <c r="AQ2103" s="31"/>
      <c r="AR2103" s="31"/>
      <c r="AS2103" s="31"/>
      <c r="AT2103" s="31"/>
      <c r="AU2103" s="31"/>
      <c r="AV2103" s="31"/>
      <c r="AW2103" s="31"/>
      <c r="AX2103" s="31"/>
      <c r="AY2103" s="31"/>
      <c r="AZ2103" s="31"/>
      <c r="BA2103" s="31"/>
    </row>
    <row r="2104" spans="1:53" x14ac:dyDescent="0.2">
      <c r="A2104" s="32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1"/>
      <c r="AN2104" s="31"/>
      <c r="AO2104" s="31"/>
      <c r="AP2104" s="31"/>
      <c r="AQ2104" s="31"/>
      <c r="AR2104" s="31"/>
      <c r="AS2104" s="31"/>
      <c r="AT2104" s="31"/>
      <c r="AU2104" s="31"/>
      <c r="AV2104" s="31"/>
      <c r="AW2104" s="31"/>
      <c r="AX2104" s="31"/>
      <c r="AY2104" s="31"/>
      <c r="AZ2104" s="31"/>
      <c r="BA2104" s="31"/>
    </row>
    <row r="2105" spans="1:53" x14ac:dyDescent="0.2">
      <c r="A2105" s="32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1"/>
      <c r="AF2105" s="31"/>
      <c r="AG2105" s="31"/>
      <c r="AH2105" s="31"/>
      <c r="AI2105" s="31"/>
      <c r="AJ2105" s="31"/>
      <c r="AK2105" s="31"/>
      <c r="AL2105" s="31"/>
      <c r="AM2105" s="31"/>
      <c r="AN2105" s="31"/>
      <c r="AO2105" s="31"/>
      <c r="AP2105" s="31"/>
      <c r="AQ2105" s="31"/>
      <c r="AR2105" s="31"/>
      <c r="AS2105" s="31"/>
      <c r="AT2105" s="31"/>
      <c r="AU2105" s="31"/>
      <c r="AV2105" s="31"/>
      <c r="AW2105" s="31"/>
      <c r="AX2105" s="31"/>
      <c r="AY2105" s="31"/>
      <c r="AZ2105" s="31"/>
      <c r="BA2105" s="31"/>
    </row>
    <row r="2106" spans="1:53" x14ac:dyDescent="0.2">
      <c r="A2106" s="32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1"/>
      <c r="AO2106" s="31"/>
      <c r="AP2106" s="31"/>
      <c r="AQ2106" s="31"/>
      <c r="AR2106" s="31"/>
      <c r="AS2106" s="31"/>
      <c r="AT2106" s="31"/>
      <c r="AU2106" s="31"/>
      <c r="AV2106" s="31"/>
      <c r="AW2106" s="31"/>
      <c r="AX2106" s="31"/>
      <c r="AY2106" s="31"/>
      <c r="AZ2106" s="31"/>
      <c r="BA2106" s="31"/>
    </row>
    <row r="2107" spans="1:53" x14ac:dyDescent="0.2">
      <c r="A2107" s="32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1"/>
      <c r="AF2107" s="31"/>
      <c r="AG2107" s="31"/>
      <c r="AH2107" s="31"/>
      <c r="AI2107" s="31"/>
      <c r="AJ2107" s="31"/>
      <c r="AK2107" s="31"/>
      <c r="AL2107" s="31"/>
      <c r="AM2107" s="31"/>
      <c r="AN2107" s="31"/>
      <c r="AO2107" s="31"/>
      <c r="AP2107" s="31"/>
      <c r="AQ2107" s="31"/>
      <c r="AR2107" s="31"/>
      <c r="AS2107" s="31"/>
      <c r="AT2107" s="31"/>
      <c r="AU2107" s="31"/>
      <c r="AV2107" s="31"/>
      <c r="AW2107" s="31"/>
      <c r="AX2107" s="31"/>
      <c r="AY2107" s="31"/>
      <c r="AZ2107" s="31"/>
      <c r="BA2107" s="31"/>
    </row>
    <row r="2108" spans="1:53" x14ac:dyDescent="0.2">
      <c r="A2108" s="32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1"/>
      <c r="AF2108" s="31"/>
      <c r="AG2108" s="31"/>
      <c r="AH2108" s="31"/>
      <c r="AI2108" s="31"/>
      <c r="AJ2108" s="31"/>
      <c r="AK2108" s="31"/>
      <c r="AL2108" s="31"/>
      <c r="AM2108" s="31"/>
      <c r="AN2108" s="31"/>
      <c r="AO2108" s="31"/>
      <c r="AP2108" s="31"/>
      <c r="AQ2108" s="31"/>
      <c r="AR2108" s="31"/>
      <c r="AS2108" s="31"/>
      <c r="AT2108" s="31"/>
      <c r="AU2108" s="31"/>
      <c r="AV2108" s="31"/>
      <c r="AW2108" s="31"/>
      <c r="AX2108" s="31"/>
      <c r="AY2108" s="31"/>
      <c r="AZ2108" s="31"/>
      <c r="BA2108" s="31"/>
    </row>
    <row r="2109" spans="1:53" x14ac:dyDescent="0.2">
      <c r="A2109" s="32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1"/>
      <c r="AU2109" s="31"/>
      <c r="AV2109" s="31"/>
      <c r="AW2109" s="31"/>
      <c r="AX2109" s="31"/>
      <c r="AY2109" s="31"/>
      <c r="AZ2109" s="31"/>
      <c r="BA2109" s="31"/>
    </row>
    <row r="2110" spans="1:53" x14ac:dyDescent="0.2">
      <c r="A2110" s="32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1"/>
      <c r="AF2110" s="31"/>
      <c r="AG2110" s="31"/>
      <c r="AH2110" s="31"/>
      <c r="AI2110" s="31"/>
      <c r="AJ2110" s="31"/>
      <c r="AK2110" s="31"/>
      <c r="AL2110" s="31"/>
      <c r="AM2110" s="31"/>
      <c r="AN2110" s="31"/>
      <c r="AO2110" s="31"/>
      <c r="AP2110" s="31"/>
      <c r="AQ2110" s="31"/>
      <c r="AR2110" s="31"/>
      <c r="AS2110" s="31"/>
      <c r="AT2110" s="31"/>
      <c r="AU2110" s="31"/>
      <c r="AV2110" s="31"/>
      <c r="AW2110" s="31"/>
      <c r="AX2110" s="31"/>
      <c r="AY2110" s="31"/>
      <c r="AZ2110" s="31"/>
      <c r="BA2110" s="31"/>
    </row>
    <row r="2111" spans="1:53" x14ac:dyDescent="0.2">
      <c r="A2111" s="32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1"/>
      <c r="AF2111" s="31"/>
      <c r="AG2111" s="31"/>
      <c r="AH2111" s="31"/>
      <c r="AI2111" s="31"/>
      <c r="AJ2111" s="31"/>
      <c r="AK2111" s="31"/>
      <c r="AL2111" s="31"/>
      <c r="AM2111" s="31"/>
      <c r="AN2111" s="31"/>
      <c r="AO2111" s="31"/>
      <c r="AP2111" s="31"/>
      <c r="AQ2111" s="31"/>
      <c r="AR2111" s="31"/>
      <c r="AS2111" s="31"/>
      <c r="AT2111" s="31"/>
      <c r="AU2111" s="31"/>
      <c r="AV2111" s="31"/>
      <c r="AW2111" s="31"/>
      <c r="AX2111" s="31"/>
      <c r="AY2111" s="31"/>
      <c r="AZ2111" s="31"/>
      <c r="BA2111" s="31"/>
    </row>
    <row r="2112" spans="1:53" x14ac:dyDescent="0.2">
      <c r="A2112" s="32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F2112" s="31"/>
      <c r="AG2112" s="31"/>
      <c r="AH2112" s="31"/>
      <c r="AI2112" s="31"/>
      <c r="AJ2112" s="31"/>
      <c r="AK2112" s="31"/>
      <c r="AL2112" s="31"/>
      <c r="AM2112" s="31"/>
      <c r="AN2112" s="31"/>
      <c r="AO2112" s="31"/>
      <c r="AP2112" s="31"/>
      <c r="AQ2112" s="31"/>
      <c r="AR2112" s="31"/>
      <c r="AS2112" s="31"/>
      <c r="AT2112" s="31"/>
      <c r="AU2112" s="31"/>
      <c r="AV2112" s="31"/>
      <c r="AW2112" s="31"/>
      <c r="AX2112" s="31"/>
      <c r="AY2112" s="31"/>
      <c r="AZ2112" s="31"/>
      <c r="BA2112" s="31"/>
    </row>
    <row r="2113" spans="1:53" x14ac:dyDescent="0.2">
      <c r="A2113" s="32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1"/>
      <c r="AN2113" s="31"/>
      <c r="AO2113" s="31"/>
      <c r="AP2113" s="31"/>
      <c r="AQ2113" s="31"/>
      <c r="AR2113" s="31"/>
      <c r="AS2113" s="31"/>
      <c r="AT2113" s="31"/>
      <c r="AU2113" s="31"/>
      <c r="AV2113" s="31"/>
      <c r="AW2113" s="31"/>
      <c r="AX2113" s="31"/>
      <c r="AY2113" s="31"/>
      <c r="AZ2113" s="31"/>
      <c r="BA2113" s="31"/>
    </row>
    <row r="2114" spans="1:53" x14ac:dyDescent="0.2">
      <c r="A2114" s="32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1"/>
      <c r="AF2114" s="31"/>
      <c r="AG2114" s="31"/>
      <c r="AH2114" s="31"/>
      <c r="AI2114" s="31"/>
      <c r="AJ2114" s="31"/>
      <c r="AK2114" s="31"/>
      <c r="AL2114" s="31"/>
      <c r="AM2114" s="31"/>
      <c r="AN2114" s="31"/>
      <c r="AO2114" s="31"/>
      <c r="AP2114" s="31"/>
      <c r="AQ2114" s="31"/>
      <c r="AR2114" s="31"/>
      <c r="AS2114" s="31"/>
      <c r="AT2114" s="31"/>
      <c r="AU2114" s="31"/>
      <c r="AV2114" s="31"/>
      <c r="AW2114" s="31"/>
      <c r="AX2114" s="31"/>
      <c r="AY2114" s="31"/>
      <c r="AZ2114" s="31"/>
      <c r="BA2114" s="31"/>
    </row>
    <row r="2115" spans="1:53" x14ac:dyDescent="0.2">
      <c r="A2115" s="32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1"/>
      <c r="AF2115" s="31"/>
      <c r="AG2115" s="31"/>
      <c r="AH2115" s="31"/>
      <c r="AI2115" s="31"/>
      <c r="AJ2115" s="31"/>
      <c r="AK2115" s="31"/>
      <c r="AL2115" s="31"/>
      <c r="AM2115" s="31"/>
      <c r="AN2115" s="31"/>
      <c r="AO2115" s="31"/>
      <c r="AP2115" s="31"/>
      <c r="AQ2115" s="31"/>
      <c r="AR2115" s="31"/>
      <c r="AS2115" s="31"/>
      <c r="AT2115" s="31"/>
      <c r="AU2115" s="31"/>
      <c r="AV2115" s="31"/>
      <c r="AW2115" s="31"/>
      <c r="AX2115" s="31"/>
      <c r="AY2115" s="31"/>
      <c r="AZ2115" s="31"/>
      <c r="BA2115" s="31"/>
    </row>
    <row r="2116" spans="1:53" x14ac:dyDescent="0.2">
      <c r="A2116" s="32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1"/>
      <c r="AF2116" s="31"/>
      <c r="AG2116" s="31"/>
      <c r="AH2116" s="31"/>
      <c r="AI2116" s="31"/>
      <c r="AJ2116" s="31"/>
      <c r="AK2116" s="31"/>
      <c r="AL2116" s="31"/>
      <c r="AM2116" s="31"/>
      <c r="AN2116" s="31"/>
      <c r="AO2116" s="31"/>
      <c r="AP2116" s="31"/>
      <c r="AQ2116" s="31"/>
      <c r="AR2116" s="31"/>
      <c r="AS2116" s="31"/>
      <c r="AT2116" s="31"/>
      <c r="AU2116" s="31"/>
      <c r="AV2116" s="31"/>
      <c r="AW2116" s="31"/>
      <c r="AX2116" s="31"/>
      <c r="AY2116" s="31"/>
      <c r="AZ2116" s="31"/>
      <c r="BA2116" s="31"/>
    </row>
    <row r="2117" spans="1:53" x14ac:dyDescent="0.2">
      <c r="A2117" s="32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1"/>
      <c r="AF2117" s="31"/>
      <c r="AG2117" s="31"/>
      <c r="AH2117" s="31"/>
      <c r="AI2117" s="31"/>
      <c r="AJ2117" s="31"/>
      <c r="AK2117" s="31"/>
      <c r="AL2117" s="31"/>
      <c r="AM2117" s="31"/>
      <c r="AN2117" s="31"/>
      <c r="AO2117" s="31"/>
      <c r="AP2117" s="31"/>
      <c r="AQ2117" s="31"/>
      <c r="AR2117" s="31"/>
      <c r="AS2117" s="31"/>
      <c r="AT2117" s="31"/>
      <c r="AU2117" s="31"/>
      <c r="AV2117" s="31"/>
      <c r="AW2117" s="31"/>
      <c r="AX2117" s="31"/>
      <c r="AY2117" s="31"/>
      <c r="AZ2117" s="31"/>
      <c r="BA2117" s="31"/>
    </row>
    <row r="2118" spans="1:53" x14ac:dyDescent="0.2">
      <c r="A2118" s="32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1"/>
      <c r="AF2118" s="31"/>
      <c r="AG2118" s="31"/>
      <c r="AH2118" s="31"/>
      <c r="AI2118" s="31"/>
      <c r="AJ2118" s="31"/>
      <c r="AK2118" s="31"/>
      <c r="AL2118" s="31"/>
      <c r="AM2118" s="31"/>
      <c r="AN2118" s="31"/>
      <c r="AO2118" s="31"/>
      <c r="AP2118" s="31"/>
      <c r="AQ2118" s="31"/>
      <c r="AR2118" s="31"/>
      <c r="AS2118" s="31"/>
      <c r="AT2118" s="31"/>
      <c r="AU2118" s="31"/>
      <c r="AV2118" s="31"/>
      <c r="AW2118" s="31"/>
      <c r="AX2118" s="31"/>
      <c r="AY2118" s="31"/>
      <c r="AZ2118" s="31"/>
      <c r="BA2118" s="31"/>
    </row>
    <row r="2119" spans="1:53" x14ac:dyDescent="0.2">
      <c r="A2119" s="32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31"/>
      <c r="AG2119" s="31"/>
      <c r="AH2119" s="31"/>
      <c r="AI2119" s="31"/>
      <c r="AJ2119" s="31"/>
      <c r="AK2119" s="31"/>
      <c r="AL2119" s="31"/>
      <c r="AM2119" s="31"/>
      <c r="AN2119" s="31"/>
      <c r="AO2119" s="31"/>
      <c r="AP2119" s="31"/>
      <c r="AQ2119" s="31"/>
      <c r="AR2119" s="31"/>
      <c r="AS2119" s="31"/>
      <c r="AT2119" s="31"/>
      <c r="AU2119" s="31"/>
      <c r="AV2119" s="31"/>
      <c r="AW2119" s="31"/>
      <c r="AX2119" s="31"/>
      <c r="AY2119" s="31"/>
      <c r="AZ2119" s="31"/>
      <c r="BA2119" s="31"/>
    </row>
    <row r="2120" spans="1:53" x14ac:dyDescent="0.2">
      <c r="A2120" s="32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1"/>
      <c r="AP2120" s="31"/>
      <c r="AQ2120" s="31"/>
      <c r="AR2120" s="31"/>
      <c r="AS2120" s="31"/>
      <c r="AT2120" s="31"/>
      <c r="AU2120" s="31"/>
      <c r="AV2120" s="31"/>
      <c r="AW2120" s="31"/>
      <c r="AX2120" s="31"/>
      <c r="AY2120" s="31"/>
      <c r="AZ2120" s="31"/>
      <c r="BA2120" s="31"/>
    </row>
    <row r="2121" spans="1:53" x14ac:dyDescent="0.2">
      <c r="A2121" s="32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1"/>
      <c r="AU2121" s="31"/>
      <c r="AV2121" s="31"/>
      <c r="AW2121" s="31"/>
      <c r="AX2121" s="31"/>
      <c r="AY2121" s="31"/>
      <c r="AZ2121" s="31"/>
      <c r="BA2121" s="31"/>
    </row>
    <row r="2122" spans="1:53" x14ac:dyDescent="0.2">
      <c r="A2122" s="32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31"/>
      <c r="AG2122" s="31"/>
      <c r="AH2122" s="31"/>
      <c r="AI2122" s="31"/>
      <c r="AJ2122" s="31"/>
      <c r="AK2122" s="31"/>
      <c r="AL2122" s="31"/>
      <c r="AM2122" s="31"/>
      <c r="AN2122" s="31"/>
      <c r="AO2122" s="31"/>
      <c r="AP2122" s="31"/>
      <c r="AQ2122" s="31"/>
      <c r="AR2122" s="31"/>
      <c r="AS2122" s="31"/>
      <c r="AT2122" s="31"/>
      <c r="AU2122" s="31"/>
      <c r="AV2122" s="31"/>
      <c r="AW2122" s="31"/>
      <c r="AX2122" s="31"/>
      <c r="AY2122" s="31"/>
      <c r="AZ2122" s="31"/>
      <c r="BA2122" s="31"/>
    </row>
    <row r="2123" spans="1:53" x14ac:dyDescent="0.2">
      <c r="A2123" s="32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31"/>
      <c r="AG2123" s="31"/>
      <c r="AH2123" s="31"/>
      <c r="AI2123" s="31"/>
      <c r="AJ2123" s="31"/>
      <c r="AK2123" s="31"/>
      <c r="AL2123" s="31"/>
      <c r="AM2123" s="31"/>
      <c r="AN2123" s="31"/>
      <c r="AO2123" s="31"/>
      <c r="AP2123" s="31"/>
      <c r="AQ2123" s="31"/>
      <c r="AR2123" s="31"/>
      <c r="AS2123" s="31"/>
      <c r="AT2123" s="31"/>
      <c r="AU2123" s="31"/>
      <c r="AV2123" s="31"/>
      <c r="AW2123" s="31"/>
      <c r="AX2123" s="31"/>
      <c r="AY2123" s="31"/>
      <c r="AZ2123" s="31"/>
      <c r="BA2123" s="31"/>
    </row>
    <row r="2124" spans="1:53" x14ac:dyDescent="0.2">
      <c r="A2124" s="32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31"/>
      <c r="AG2124" s="31"/>
      <c r="AH2124" s="31"/>
      <c r="AI2124" s="31"/>
      <c r="AJ2124" s="31"/>
      <c r="AK2124" s="31"/>
      <c r="AL2124" s="31"/>
      <c r="AM2124" s="31"/>
      <c r="AN2124" s="31"/>
      <c r="AO2124" s="31"/>
      <c r="AP2124" s="31"/>
      <c r="AQ2124" s="31"/>
      <c r="AR2124" s="31"/>
      <c r="AS2124" s="31"/>
      <c r="AT2124" s="31"/>
      <c r="AU2124" s="31"/>
      <c r="AV2124" s="31"/>
      <c r="AW2124" s="31"/>
      <c r="AX2124" s="31"/>
      <c r="AY2124" s="31"/>
      <c r="AZ2124" s="31"/>
      <c r="BA2124" s="31"/>
    </row>
    <row r="2125" spans="1:53" x14ac:dyDescent="0.2">
      <c r="A2125" s="32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1"/>
      <c r="AF2125" s="31"/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</row>
    <row r="2126" spans="1:53" x14ac:dyDescent="0.2">
      <c r="A2126" s="32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1"/>
      <c r="AF2126" s="31"/>
      <c r="AG2126" s="31"/>
      <c r="AH2126" s="31"/>
      <c r="AI2126" s="31"/>
      <c r="AJ2126" s="31"/>
      <c r="AK2126" s="31"/>
      <c r="AL2126" s="31"/>
      <c r="AM2126" s="31"/>
      <c r="AN2126" s="31"/>
      <c r="AO2126" s="31"/>
      <c r="AP2126" s="31"/>
      <c r="AQ2126" s="31"/>
      <c r="AR2126" s="31"/>
      <c r="AS2126" s="31"/>
      <c r="AT2126" s="31"/>
      <c r="AU2126" s="31"/>
      <c r="AV2126" s="31"/>
      <c r="AW2126" s="31"/>
      <c r="AX2126" s="31"/>
      <c r="AY2126" s="31"/>
      <c r="AZ2126" s="31"/>
      <c r="BA2126" s="31"/>
    </row>
    <row r="2127" spans="1:53" x14ac:dyDescent="0.2">
      <c r="A2127" s="32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1"/>
      <c r="AF2127" s="31"/>
      <c r="AG2127" s="31"/>
      <c r="AH2127" s="31"/>
      <c r="AI2127" s="31"/>
      <c r="AJ2127" s="31"/>
      <c r="AK2127" s="31"/>
      <c r="AL2127" s="31"/>
      <c r="AM2127" s="31"/>
      <c r="AN2127" s="31"/>
      <c r="AO2127" s="31"/>
      <c r="AP2127" s="31"/>
      <c r="AQ2127" s="31"/>
      <c r="AR2127" s="31"/>
      <c r="AS2127" s="31"/>
      <c r="AT2127" s="31"/>
      <c r="AU2127" s="31"/>
      <c r="AV2127" s="31"/>
      <c r="AW2127" s="31"/>
      <c r="AX2127" s="31"/>
      <c r="AY2127" s="31"/>
      <c r="AZ2127" s="31"/>
      <c r="BA2127" s="31"/>
    </row>
    <row r="2128" spans="1:53" x14ac:dyDescent="0.2">
      <c r="A2128" s="32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1"/>
      <c r="AF2128" s="31"/>
      <c r="AG2128" s="31"/>
      <c r="AH2128" s="31"/>
      <c r="AI2128" s="31"/>
      <c r="AJ2128" s="31"/>
      <c r="AK2128" s="31"/>
      <c r="AL2128" s="31"/>
      <c r="AM2128" s="31"/>
      <c r="AN2128" s="31"/>
      <c r="AO2128" s="31"/>
      <c r="AP2128" s="31"/>
      <c r="AQ2128" s="31"/>
      <c r="AR2128" s="31"/>
      <c r="AS2128" s="31"/>
      <c r="AT2128" s="31"/>
      <c r="AU2128" s="31"/>
      <c r="AV2128" s="31"/>
      <c r="AW2128" s="31"/>
      <c r="AX2128" s="31"/>
      <c r="AY2128" s="31"/>
      <c r="AZ2128" s="31"/>
      <c r="BA2128" s="31"/>
    </row>
    <row r="2129" spans="1:53" x14ac:dyDescent="0.2">
      <c r="A2129" s="32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1"/>
      <c r="AF2129" s="31"/>
      <c r="AG2129" s="31"/>
      <c r="AH2129" s="31"/>
      <c r="AI2129" s="31"/>
      <c r="AJ2129" s="31"/>
      <c r="AK2129" s="31"/>
      <c r="AL2129" s="31"/>
      <c r="AM2129" s="31"/>
      <c r="AN2129" s="31"/>
      <c r="AO2129" s="31"/>
      <c r="AP2129" s="31"/>
      <c r="AQ2129" s="31"/>
      <c r="AR2129" s="31"/>
      <c r="AS2129" s="31"/>
      <c r="AT2129" s="31"/>
      <c r="AU2129" s="31"/>
      <c r="AV2129" s="31"/>
      <c r="AW2129" s="31"/>
      <c r="AX2129" s="31"/>
      <c r="AY2129" s="31"/>
      <c r="AZ2129" s="31"/>
      <c r="BA2129" s="31"/>
    </row>
    <row r="2130" spans="1:53" x14ac:dyDescent="0.2">
      <c r="A2130" s="32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F2130" s="31"/>
      <c r="AG2130" s="31"/>
      <c r="AH2130" s="31"/>
      <c r="AI2130" s="31"/>
      <c r="AJ2130" s="31"/>
      <c r="AK2130" s="31"/>
      <c r="AL2130" s="31"/>
      <c r="AM2130" s="31"/>
      <c r="AN2130" s="31"/>
      <c r="AO2130" s="31"/>
      <c r="AP2130" s="31"/>
      <c r="AQ2130" s="31"/>
      <c r="AR2130" s="31"/>
      <c r="AS2130" s="31"/>
      <c r="AT2130" s="31"/>
      <c r="AU2130" s="31"/>
      <c r="AV2130" s="31"/>
      <c r="AW2130" s="31"/>
      <c r="AX2130" s="31"/>
      <c r="AY2130" s="31"/>
      <c r="AZ2130" s="31"/>
      <c r="BA2130" s="31"/>
    </row>
    <row r="2131" spans="1:53" x14ac:dyDescent="0.2">
      <c r="A2131" s="32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1"/>
    </row>
    <row r="2132" spans="1:53" x14ac:dyDescent="0.2">
      <c r="A2132" s="32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1"/>
      <c r="AF2132" s="31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1"/>
      <c r="AU2132" s="31"/>
      <c r="AV2132" s="31"/>
      <c r="AW2132" s="31"/>
      <c r="AX2132" s="31"/>
      <c r="AY2132" s="31"/>
      <c r="AZ2132" s="31"/>
      <c r="BA2132" s="31"/>
    </row>
    <row r="2133" spans="1:53" x14ac:dyDescent="0.2">
      <c r="A2133" s="32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</row>
    <row r="2134" spans="1:53" x14ac:dyDescent="0.2">
      <c r="A2134" s="32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1"/>
      <c r="AF2134" s="31"/>
      <c r="AG2134" s="31"/>
      <c r="AH2134" s="31"/>
      <c r="AI2134" s="31"/>
      <c r="AJ2134" s="31"/>
      <c r="AK2134" s="31"/>
      <c r="AL2134" s="31"/>
      <c r="AM2134" s="31"/>
      <c r="AN2134" s="31"/>
      <c r="AO2134" s="31"/>
      <c r="AP2134" s="31"/>
      <c r="AQ2134" s="31"/>
      <c r="AR2134" s="31"/>
      <c r="AS2134" s="31"/>
      <c r="AT2134" s="31"/>
      <c r="AU2134" s="31"/>
      <c r="AV2134" s="31"/>
      <c r="AW2134" s="31"/>
      <c r="AX2134" s="31"/>
      <c r="AY2134" s="31"/>
      <c r="AZ2134" s="31"/>
      <c r="BA2134" s="31"/>
    </row>
    <row r="2135" spans="1:53" x14ac:dyDescent="0.2">
      <c r="A2135" s="32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  <c r="AI2135" s="31"/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1"/>
    </row>
    <row r="2136" spans="1:53" x14ac:dyDescent="0.2">
      <c r="A2136" s="32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1"/>
      <c r="AF2136" s="31"/>
      <c r="AG2136" s="31"/>
      <c r="AH2136" s="31"/>
      <c r="AI2136" s="31"/>
      <c r="AJ2136" s="31"/>
      <c r="AK2136" s="31"/>
      <c r="AL2136" s="31"/>
      <c r="AM2136" s="31"/>
      <c r="AN2136" s="31"/>
      <c r="AO2136" s="31"/>
      <c r="AP2136" s="31"/>
      <c r="AQ2136" s="31"/>
      <c r="AR2136" s="31"/>
      <c r="AS2136" s="31"/>
      <c r="AT2136" s="31"/>
      <c r="AU2136" s="31"/>
      <c r="AV2136" s="31"/>
      <c r="AW2136" s="31"/>
      <c r="AX2136" s="31"/>
      <c r="AY2136" s="31"/>
      <c r="AZ2136" s="31"/>
      <c r="BA2136" s="31"/>
    </row>
    <row r="2137" spans="1:53" x14ac:dyDescent="0.2">
      <c r="A2137" s="32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1"/>
      <c r="AF2137" s="31"/>
      <c r="AG2137" s="31"/>
      <c r="AH2137" s="31"/>
      <c r="AI2137" s="31"/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</row>
    <row r="2138" spans="1:53" x14ac:dyDescent="0.2">
      <c r="A2138" s="32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1"/>
      <c r="AF2138" s="31"/>
      <c r="AG2138" s="31"/>
      <c r="AH2138" s="31"/>
      <c r="AI2138" s="31"/>
      <c r="AJ2138" s="31"/>
      <c r="AK2138" s="31"/>
      <c r="AL2138" s="31"/>
      <c r="AM2138" s="31"/>
      <c r="AN2138" s="31"/>
      <c r="AO2138" s="31"/>
      <c r="AP2138" s="31"/>
      <c r="AQ2138" s="31"/>
      <c r="AR2138" s="31"/>
      <c r="AS2138" s="31"/>
      <c r="AT2138" s="31"/>
      <c r="AU2138" s="31"/>
      <c r="AV2138" s="31"/>
      <c r="AW2138" s="31"/>
      <c r="AX2138" s="31"/>
      <c r="AY2138" s="31"/>
      <c r="AZ2138" s="31"/>
      <c r="BA2138" s="31"/>
    </row>
    <row r="2139" spans="1:53" x14ac:dyDescent="0.2">
      <c r="A2139" s="32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1"/>
      <c r="AF2139" s="31"/>
      <c r="AG2139" s="31"/>
      <c r="AH2139" s="31"/>
      <c r="AI2139" s="31"/>
      <c r="AJ2139" s="31"/>
      <c r="AK2139" s="31"/>
      <c r="AL2139" s="31"/>
      <c r="AM2139" s="31"/>
      <c r="AN2139" s="31"/>
      <c r="AO2139" s="31"/>
      <c r="AP2139" s="31"/>
      <c r="AQ2139" s="31"/>
      <c r="AR2139" s="31"/>
      <c r="AS2139" s="31"/>
      <c r="AT2139" s="31"/>
      <c r="AU2139" s="31"/>
      <c r="AV2139" s="31"/>
      <c r="AW2139" s="31"/>
      <c r="AX2139" s="31"/>
      <c r="AY2139" s="31"/>
      <c r="AZ2139" s="31"/>
      <c r="BA2139" s="31"/>
    </row>
    <row r="2140" spans="1:53" x14ac:dyDescent="0.2">
      <c r="A2140" s="32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1"/>
      <c r="AF2140" s="31"/>
      <c r="AG2140" s="31"/>
      <c r="AH2140" s="31"/>
      <c r="AI2140" s="31"/>
      <c r="AJ2140" s="31"/>
      <c r="AK2140" s="31"/>
      <c r="AL2140" s="31"/>
      <c r="AM2140" s="31"/>
      <c r="AN2140" s="31"/>
      <c r="AO2140" s="31"/>
      <c r="AP2140" s="31"/>
      <c r="AQ2140" s="31"/>
      <c r="AR2140" s="31"/>
      <c r="AS2140" s="31"/>
      <c r="AT2140" s="31"/>
      <c r="AU2140" s="31"/>
      <c r="AV2140" s="31"/>
      <c r="AW2140" s="31"/>
      <c r="AX2140" s="31"/>
      <c r="AY2140" s="31"/>
      <c r="AZ2140" s="31"/>
      <c r="BA2140" s="31"/>
    </row>
    <row r="2141" spans="1:53" x14ac:dyDescent="0.2">
      <c r="A2141" s="32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1"/>
      <c r="AF2141" s="31"/>
      <c r="AG2141" s="31"/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</row>
    <row r="2142" spans="1:53" x14ac:dyDescent="0.2">
      <c r="A2142" s="32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1"/>
      <c r="AF2142" s="31"/>
      <c r="AG2142" s="31"/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</row>
    <row r="2143" spans="1:53" x14ac:dyDescent="0.2">
      <c r="A2143" s="32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1"/>
      <c r="AF2143" s="31"/>
      <c r="AG2143" s="31"/>
      <c r="AH2143" s="31"/>
      <c r="AI2143" s="31"/>
      <c r="AJ2143" s="31"/>
      <c r="AK2143" s="31"/>
      <c r="AL2143" s="31"/>
      <c r="AM2143" s="31"/>
      <c r="AN2143" s="31"/>
      <c r="AO2143" s="31"/>
      <c r="AP2143" s="31"/>
      <c r="AQ2143" s="31"/>
      <c r="AR2143" s="31"/>
      <c r="AS2143" s="31"/>
      <c r="AT2143" s="31"/>
      <c r="AU2143" s="31"/>
      <c r="AV2143" s="31"/>
      <c r="AW2143" s="31"/>
      <c r="AX2143" s="31"/>
      <c r="AY2143" s="31"/>
      <c r="AZ2143" s="31"/>
      <c r="BA2143" s="31"/>
    </row>
    <row r="2144" spans="1:53" x14ac:dyDescent="0.2">
      <c r="A2144" s="32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1"/>
      <c r="AI2144" s="31"/>
      <c r="AJ2144" s="31"/>
      <c r="AK2144" s="31"/>
      <c r="AL2144" s="31"/>
      <c r="AM2144" s="31"/>
      <c r="AN2144" s="31"/>
      <c r="AO2144" s="31"/>
      <c r="AP2144" s="31"/>
      <c r="AQ2144" s="31"/>
      <c r="AR2144" s="31"/>
      <c r="AS2144" s="31"/>
      <c r="AT2144" s="31"/>
      <c r="AU2144" s="31"/>
      <c r="AV2144" s="31"/>
      <c r="AW2144" s="31"/>
      <c r="AX2144" s="31"/>
      <c r="AY2144" s="31"/>
      <c r="AZ2144" s="31"/>
      <c r="BA2144" s="31"/>
    </row>
    <row r="2145" spans="1:53" x14ac:dyDescent="0.2">
      <c r="A2145" s="32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1"/>
      <c r="AF2145" s="31"/>
      <c r="AG2145" s="31"/>
      <c r="AH2145" s="31"/>
      <c r="AI2145" s="31"/>
      <c r="AJ2145" s="31"/>
      <c r="AK2145" s="31"/>
      <c r="AL2145" s="31"/>
      <c r="AM2145" s="31"/>
      <c r="AN2145" s="31"/>
      <c r="AO2145" s="31"/>
      <c r="AP2145" s="31"/>
      <c r="AQ2145" s="31"/>
      <c r="AR2145" s="31"/>
      <c r="AS2145" s="31"/>
      <c r="AT2145" s="31"/>
      <c r="AU2145" s="31"/>
      <c r="AV2145" s="31"/>
      <c r="AW2145" s="31"/>
      <c r="AX2145" s="31"/>
      <c r="AY2145" s="31"/>
      <c r="AZ2145" s="31"/>
      <c r="BA2145" s="31"/>
    </row>
    <row r="2146" spans="1:53" x14ac:dyDescent="0.2">
      <c r="A2146" s="32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1"/>
      <c r="AR2146" s="31"/>
      <c r="AS2146" s="31"/>
      <c r="AT2146" s="31"/>
      <c r="AU2146" s="31"/>
      <c r="AV2146" s="31"/>
      <c r="AW2146" s="31"/>
      <c r="AX2146" s="31"/>
      <c r="AY2146" s="31"/>
      <c r="AZ2146" s="31"/>
      <c r="BA2146" s="31"/>
    </row>
    <row r="2147" spans="1:53" x14ac:dyDescent="0.2">
      <c r="A2147" s="32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1"/>
      <c r="AF2147" s="31"/>
      <c r="AG2147" s="31"/>
      <c r="AH2147" s="31"/>
      <c r="AI2147" s="31"/>
      <c r="AJ2147" s="31"/>
      <c r="AK2147" s="31"/>
      <c r="AL2147" s="31"/>
      <c r="AM2147" s="31"/>
      <c r="AN2147" s="31"/>
      <c r="AO2147" s="31"/>
      <c r="AP2147" s="31"/>
      <c r="AQ2147" s="31"/>
      <c r="AR2147" s="31"/>
      <c r="AS2147" s="31"/>
      <c r="AT2147" s="31"/>
      <c r="AU2147" s="31"/>
      <c r="AV2147" s="31"/>
      <c r="AW2147" s="31"/>
      <c r="AX2147" s="31"/>
      <c r="AY2147" s="31"/>
      <c r="AZ2147" s="31"/>
      <c r="BA2147" s="31"/>
    </row>
    <row r="2148" spans="1:53" x14ac:dyDescent="0.2">
      <c r="A2148" s="32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1"/>
      <c r="AF2148" s="31"/>
      <c r="AG2148" s="31"/>
      <c r="AH2148" s="31"/>
      <c r="AI2148" s="31"/>
      <c r="AJ2148" s="31"/>
      <c r="AK2148" s="31"/>
      <c r="AL2148" s="31"/>
      <c r="AM2148" s="31"/>
      <c r="AN2148" s="31"/>
      <c r="AO2148" s="31"/>
      <c r="AP2148" s="31"/>
      <c r="AQ2148" s="31"/>
      <c r="AR2148" s="31"/>
      <c r="AS2148" s="31"/>
      <c r="AT2148" s="31"/>
      <c r="AU2148" s="31"/>
      <c r="AV2148" s="31"/>
      <c r="AW2148" s="31"/>
      <c r="AX2148" s="31"/>
      <c r="AY2148" s="31"/>
      <c r="AZ2148" s="31"/>
      <c r="BA2148" s="31"/>
    </row>
    <row r="2149" spans="1:53" x14ac:dyDescent="0.2">
      <c r="A2149" s="32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1"/>
      <c r="AF2149" s="31"/>
      <c r="AG2149" s="31"/>
      <c r="AH2149" s="31"/>
      <c r="AI2149" s="31"/>
      <c r="AJ2149" s="31"/>
      <c r="AK2149" s="31"/>
      <c r="AL2149" s="31"/>
      <c r="AM2149" s="31"/>
      <c r="AN2149" s="31"/>
      <c r="AO2149" s="31"/>
      <c r="AP2149" s="31"/>
      <c r="AQ2149" s="31"/>
      <c r="AR2149" s="31"/>
      <c r="AS2149" s="31"/>
      <c r="AT2149" s="31"/>
      <c r="AU2149" s="31"/>
      <c r="AV2149" s="31"/>
      <c r="AW2149" s="31"/>
      <c r="AX2149" s="31"/>
      <c r="AY2149" s="31"/>
      <c r="AZ2149" s="31"/>
      <c r="BA2149" s="31"/>
    </row>
    <row r="2150" spans="1:53" x14ac:dyDescent="0.2">
      <c r="A2150" s="32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1"/>
      <c r="AF2150" s="31"/>
      <c r="AG2150" s="31"/>
      <c r="AH2150" s="31"/>
      <c r="AI2150" s="31"/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</row>
    <row r="2151" spans="1:53" x14ac:dyDescent="0.2">
      <c r="A2151" s="32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1"/>
      <c r="AF2151" s="31"/>
      <c r="AG2151" s="31"/>
      <c r="AH2151" s="31"/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</row>
    <row r="2152" spans="1:53" x14ac:dyDescent="0.2">
      <c r="A2152" s="32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</row>
    <row r="2153" spans="1:53" x14ac:dyDescent="0.2">
      <c r="A2153" s="32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1"/>
      <c r="AF2153" s="31"/>
      <c r="AG2153" s="31"/>
      <c r="AH2153" s="31"/>
      <c r="AI2153" s="31"/>
      <c r="AJ2153" s="31"/>
      <c r="AK2153" s="31"/>
      <c r="AL2153" s="31"/>
      <c r="AM2153" s="31"/>
      <c r="AN2153" s="31"/>
      <c r="AO2153" s="31"/>
      <c r="AP2153" s="31"/>
      <c r="AQ2153" s="31"/>
      <c r="AR2153" s="31"/>
      <c r="AS2153" s="31"/>
      <c r="AT2153" s="31"/>
      <c r="AU2153" s="31"/>
      <c r="AV2153" s="31"/>
      <c r="AW2153" s="31"/>
      <c r="AX2153" s="31"/>
      <c r="AY2153" s="31"/>
      <c r="AZ2153" s="31"/>
      <c r="BA2153" s="31"/>
    </row>
    <row r="2154" spans="1:53" x14ac:dyDescent="0.2">
      <c r="A2154" s="32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1"/>
      <c r="AF2154" s="31"/>
      <c r="AG2154" s="31"/>
      <c r="AH2154" s="31"/>
      <c r="AI2154" s="31"/>
      <c r="AJ2154" s="31"/>
      <c r="AK2154" s="31"/>
      <c r="AL2154" s="31"/>
      <c r="AM2154" s="31"/>
      <c r="AN2154" s="31"/>
      <c r="AO2154" s="31"/>
      <c r="AP2154" s="31"/>
      <c r="AQ2154" s="31"/>
      <c r="AR2154" s="31"/>
      <c r="AS2154" s="31"/>
      <c r="AT2154" s="31"/>
      <c r="AU2154" s="31"/>
      <c r="AV2154" s="31"/>
      <c r="AW2154" s="31"/>
      <c r="AX2154" s="31"/>
      <c r="AY2154" s="31"/>
      <c r="AZ2154" s="31"/>
      <c r="BA2154" s="31"/>
    </row>
    <row r="2155" spans="1:53" x14ac:dyDescent="0.2">
      <c r="A2155" s="32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1"/>
      <c r="AF2155" s="31"/>
      <c r="AG2155" s="31"/>
      <c r="AH2155" s="31"/>
      <c r="AI2155" s="31"/>
      <c r="AJ2155" s="31"/>
      <c r="AK2155" s="31"/>
      <c r="AL2155" s="31"/>
      <c r="AM2155" s="31"/>
      <c r="AN2155" s="31"/>
      <c r="AO2155" s="31"/>
      <c r="AP2155" s="31"/>
      <c r="AQ2155" s="31"/>
      <c r="AR2155" s="31"/>
      <c r="AS2155" s="31"/>
      <c r="AT2155" s="31"/>
      <c r="AU2155" s="31"/>
      <c r="AV2155" s="31"/>
      <c r="AW2155" s="31"/>
      <c r="AX2155" s="31"/>
      <c r="AY2155" s="31"/>
      <c r="AZ2155" s="31"/>
      <c r="BA2155" s="31"/>
    </row>
    <row r="2156" spans="1:53" x14ac:dyDescent="0.2">
      <c r="A2156" s="32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  <c r="AI2156" s="31"/>
      <c r="AJ2156" s="31"/>
      <c r="AK2156" s="31"/>
      <c r="AL2156" s="31"/>
      <c r="AM2156" s="31"/>
      <c r="AN2156" s="31"/>
      <c r="AO2156" s="31"/>
      <c r="AP2156" s="31"/>
      <c r="AQ2156" s="31"/>
      <c r="AR2156" s="31"/>
      <c r="AS2156" s="31"/>
      <c r="AT2156" s="31"/>
      <c r="AU2156" s="31"/>
      <c r="AV2156" s="31"/>
      <c r="AW2156" s="31"/>
      <c r="AX2156" s="31"/>
      <c r="AY2156" s="31"/>
      <c r="AZ2156" s="31"/>
      <c r="BA2156" s="31"/>
    </row>
    <row r="2157" spans="1:53" x14ac:dyDescent="0.2">
      <c r="A2157" s="32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1"/>
      <c r="AU2157" s="31"/>
      <c r="AV2157" s="31"/>
      <c r="AW2157" s="31"/>
      <c r="AX2157" s="31"/>
      <c r="AY2157" s="31"/>
      <c r="AZ2157" s="31"/>
      <c r="BA2157" s="31"/>
    </row>
    <row r="2158" spans="1:53" x14ac:dyDescent="0.2">
      <c r="A2158" s="32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1"/>
      <c r="AU2158" s="31"/>
      <c r="AV2158" s="31"/>
      <c r="AW2158" s="31"/>
      <c r="AX2158" s="31"/>
      <c r="AY2158" s="31"/>
      <c r="AZ2158" s="31"/>
      <c r="BA2158" s="31"/>
    </row>
    <row r="2159" spans="1:53" x14ac:dyDescent="0.2">
      <c r="A2159" s="32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1"/>
      <c r="AF2159" s="31"/>
      <c r="AG2159" s="31"/>
      <c r="AH2159" s="31"/>
      <c r="AI2159" s="31"/>
      <c r="AJ2159" s="31"/>
      <c r="AK2159" s="31"/>
      <c r="AL2159" s="31"/>
      <c r="AM2159" s="31"/>
      <c r="AN2159" s="31"/>
      <c r="AO2159" s="31"/>
      <c r="AP2159" s="31"/>
      <c r="AQ2159" s="31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</row>
    <row r="2160" spans="1:53" x14ac:dyDescent="0.2">
      <c r="A2160" s="32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1"/>
      <c r="AF2160" s="31"/>
      <c r="AG2160" s="31"/>
      <c r="AH2160" s="31"/>
      <c r="AI2160" s="31"/>
      <c r="AJ2160" s="31"/>
      <c r="AK2160" s="31"/>
      <c r="AL2160" s="31"/>
      <c r="AM2160" s="31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</row>
    <row r="2161" spans="1:53" x14ac:dyDescent="0.2">
      <c r="A2161" s="32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1"/>
      <c r="AF2161" s="31"/>
      <c r="AG2161" s="31"/>
      <c r="AH2161" s="31"/>
      <c r="AI2161" s="31"/>
      <c r="AJ2161" s="31"/>
      <c r="AK2161" s="31"/>
      <c r="AL2161" s="31"/>
      <c r="AM2161" s="31"/>
      <c r="AN2161" s="31"/>
      <c r="AO2161" s="31"/>
      <c r="AP2161" s="31"/>
      <c r="AQ2161" s="31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</row>
    <row r="2162" spans="1:53" x14ac:dyDescent="0.2">
      <c r="A2162" s="32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1"/>
      <c r="AF2162" s="31"/>
      <c r="AG2162" s="31"/>
      <c r="AH2162" s="31"/>
      <c r="AI2162" s="31"/>
      <c r="AJ2162" s="31"/>
      <c r="AK2162" s="31"/>
      <c r="AL2162" s="31"/>
      <c r="AM2162" s="31"/>
      <c r="AN2162" s="31"/>
      <c r="AO2162" s="31"/>
      <c r="AP2162" s="31"/>
      <c r="AQ2162" s="31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</row>
    <row r="2163" spans="1:53" x14ac:dyDescent="0.2">
      <c r="A2163" s="32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1"/>
      <c r="AF2163" s="31"/>
      <c r="AG2163" s="31"/>
      <c r="AH2163" s="31"/>
      <c r="AI2163" s="31"/>
      <c r="AJ2163" s="31"/>
      <c r="AK2163" s="31"/>
      <c r="AL2163" s="31"/>
      <c r="AM2163" s="31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</row>
    <row r="2164" spans="1:53" x14ac:dyDescent="0.2">
      <c r="A2164" s="32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</row>
    <row r="2165" spans="1:53" x14ac:dyDescent="0.2">
      <c r="A2165" s="32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1"/>
      <c r="AF2165" s="31"/>
      <c r="AG2165" s="31"/>
      <c r="AH2165" s="31"/>
      <c r="AI2165" s="31"/>
      <c r="AJ2165" s="31"/>
      <c r="AK2165" s="31"/>
      <c r="AL2165" s="31"/>
      <c r="AM2165" s="31"/>
      <c r="AN2165" s="31"/>
      <c r="AO2165" s="31"/>
      <c r="AP2165" s="31"/>
      <c r="AQ2165" s="31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</row>
    <row r="2166" spans="1:53" x14ac:dyDescent="0.2">
      <c r="A2166" s="32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1"/>
      <c r="AF2166" s="31"/>
      <c r="AG2166" s="31"/>
      <c r="AH2166" s="31"/>
      <c r="AI2166" s="31"/>
      <c r="AJ2166" s="31"/>
      <c r="AK2166" s="31"/>
      <c r="AL2166" s="31"/>
      <c r="AM2166" s="31"/>
      <c r="AN2166" s="31"/>
      <c r="AO2166" s="31"/>
      <c r="AP2166" s="31"/>
      <c r="AQ2166" s="31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</row>
    <row r="2167" spans="1:53" x14ac:dyDescent="0.2">
      <c r="A2167" s="32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1"/>
      <c r="AF2167" s="31"/>
      <c r="AG2167" s="31"/>
      <c r="AH2167" s="31"/>
      <c r="AI2167" s="31"/>
      <c r="AJ2167" s="31"/>
      <c r="AK2167" s="31"/>
      <c r="AL2167" s="31"/>
      <c r="AM2167" s="31"/>
      <c r="AN2167" s="31"/>
      <c r="AO2167" s="31"/>
      <c r="AP2167" s="31"/>
      <c r="AQ2167" s="31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</row>
    <row r="2168" spans="1:53" x14ac:dyDescent="0.2">
      <c r="A2168" s="32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1"/>
      <c r="AF2168" s="31"/>
      <c r="AG2168" s="31"/>
      <c r="AH2168" s="31"/>
      <c r="AI2168" s="31"/>
      <c r="AJ2168" s="31"/>
      <c r="AK2168" s="31"/>
      <c r="AL2168" s="31"/>
      <c r="AM2168" s="31"/>
      <c r="AN2168" s="31"/>
      <c r="AO2168" s="31"/>
      <c r="AP2168" s="31"/>
      <c r="AQ2168" s="31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</row>
    <row r="2169" spans="1:53" x14ac:dyDescent="0.2">
      <c r="A2169" s="32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F2169" s="31"/>
      <c r="AG2169" s="31"/>
      <c r="AH2169" s="31"/>
      <c r="AI2169" s="31"/>
      <c r="AJ2169" s="31"/>
      <c r="AK2169" s="31"/>
      <c r="AL2169" s="31"/>
      <c r="AM2169" s="31"/>
      <c r="AN2169" s="31"/>
      <c r="AO2169" s="31"/>
      <c r="AP2169" s="31"/>
      <c r="AQ2169" s="31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</row>
    <row r="2170" spans="1:53" x14ac:dyDescent="0.2">
      <c r="A2170" s="32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1"/>
      <c r="AF2170" s="31"/>
      <c r="AG2170" s="31"/>
      <c r="AH2170" s="31"/>
      <c r="AI2170" s="31"/>
      <c r="AJ2170" s="31"/>
      <c r="AK2170" s="31"/>
      <c r="AL2170" s="31"/>
      <c r="AM2170" s="31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</row>
    <row r="2171" spans="1:53" x14ac:dyDescent="0.2">
      <c r="A2171" s="32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1"/>
      <c r="AF2171" s="31"/>
      <c r="AG2171" s="31"/>
      <c r="AH2171" s="31"/>
      <c r="AI2171" s="31"/>
      <c r="AJ2171" s="31"/>
      <c r="AK2171" s="31"/>
      <c r="AL2171" s="31"/>
      <c r="AM2171" s="31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</row>
    <row r="2172" spans="1:53" x14ac:dyDescent="0.2">
      <c r="A2172" s="32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1"/>
      <c r="AF2172" s="31"/>
      <c r="AG2172" s="31"/>
      <c r="AH2172" s="31"/>
      <c r="AI2172" s="31"/>
      <c r="AJ2172" s="31"/>
      <c r="AK2172" s="31"/>
      <c r="AL2172" s="31"/>
      <c r="AM2172" s="31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</row>
    <row r="2173" spans="1:53" x14ac:dyDescent="0.2">
      <c r="A2173" s="32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1"/>
      <c r="AF2173" s="31"/>
      <c r="AG2173" s="31"/>
      <c r="AH2173" s="31"/>
      <c r="AI2173" s="31"/>
      <c r="AJ2173" s="31"/>
      <c r="AK2173" s="31"/>
      <c r="AL2173" s="31"/>
      <c r="AM2173" s="31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</row>
    <row r="2174" spans="1:53" x14ac:dyDescent="0.2">
      <c r="A2174" s="32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1"/>
      <c r="AF2174" s="31"/>
      <c r="AG2174" s="31"/>
      <c r="AH2174" s="31"/>
      <c r="AI2174" s="31"/>
      <c r="AJ2174" s="31"/>
      <c r="AK2174" s="31"/>
      <c r="AL2174" s="31"/>
      <c r="AM2174" s="31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</row>
    <row r="2175" spans="1:53" x14ac:dyDescent="0.2">
      <c r="A2175" s="32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</row>
    <row r="2176" spans="1:53" x14ac:dyDescent="0.2">
      <c r="A2176" s="32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1"/>
      <c r="AF2176" s="31"/>
      <c r="AG2176" s="31"/>
      <c r="AH2176" s="31"/>
      <c r="AI2176" s="31"/>
      <c r="AJ2176" s="31"/>
      <c r="AK2176" s="31"/>
      <c r="AL2176" s="31"/>
      <c r="AM2176" s="31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</row>
    <row r="2177" spans="1:53" x14ac:dyDescent="0.2">
      <c r="A2177" s="32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1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1"/>
      <c r="AU2177" s="31"/>
      <c r="AV2177" s="31"/>
      <c r="AW2177" s="31"/>
      <c r="AX2177" s="31"/>
      <c r="AY2177" s="31"/>
      <c r="AZ2177" s="31"/>
      <c r="BA2177" s="31"/>
    </row>
    <row r="2178" spans="1:53" x14ac:dyDescent="0.2">
      <c r="A2178" s="32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1"/>
      <c r="AF2178" s="31"/>
      <c r="AG2178" s="31"/>
      <c r="AH2178" s="31"/>
      <c r="AI2178" s="31"/>
      <c r="AJ2178" s="31"/>
      <c r="AK2178" s="31"/>
      <c r="AL2178" s="31"/>
      <c r="AM2178" s="31"/>
      <c r="AN2178" s="31"/>
      <c r="AO2178" s="31"/>
      <c r="AP2178" s="31"/>
      <c r="AQ2178" s="31"/>
      <c r="AR2178" s="31"/>
      <c r="AS2178" s="31"/>
      <c r="AT2178" s="31"/>
      <c r="AU2178" s="31"/>
      <c r="AV2178" s="31"/>
      <c r="AW2178" s="31"/>
      <c r="AX2178" s="31"/>
      <c r="AY2178" s="31"/>
      <c r="AZ2178" s="31"/>
      <c r="BA2178" s="31"/>
    </row>
    <row r="2179" spans="1:53" x14ac:dyDescent="0.2">
      <c r="A2179" s="32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1"/>
      <c r="AF2179" s="31"/>
      <c r="AG2179" s="31"/>
      <c r="AH2179" s="31"/>
      <c r="AI2179" s="31"/>
      <c r="AJ2179" s="31"/>
      <c r="AK2179" s="31"/>
      <c r="AL2179" s="31"/>
      <c r="AM2179" s="31"/>
      <c r="AN2179" s="31"/>
      <c r="AO2179" s="31"/>
      <c r="AP2179" s="31"/>
      <c r="AQ2179" s="31"/>
      <c r="AR2179" s="31"/>
      <c r="AS2179" s="31"/>
      <c r="AT2179" s="31"/>
      <c r="AU2179" s="31"/>
      <c r="AV2179" s="31"/>
      <c r="AW2179" s="31"/>
      <c r="AX2179" s="31"/>
      <c r="AY2179" s="31"/>
      <c r="AZ2179" s="31"/>
      <c r="BA2179" s="31"/>
    </row>
    <row r="2180" spans="1:53" x14ac:dyDescent="0.2">
      <c r="A2180" s="32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1"/>
      <c r="AF2180" s="31"/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</row>
    <row r="2181" spans="1:53" x14ac:dyDescent="0.2">
      <c r="A2181" s="32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1"/>
      <c r="AF2181" s="31"/>
      <c r="AG2181" s="31"/>
      <c r="AH2181" s="31"/>
      <c r="AI2181" s="31"/>
      <c r="AJ2181" s="31"/>
      <c r="AK2181" s="31"/>
      <c r="AL2181" s="31"/>
      <c r="AM2181" s="31"/>
      <c r="AN2181" s="31"/>
      <c r="AO2181" s="31"/>
      <c r="AP2181" s="31"/>
      <c r="AQ2181" s="31"/>
      <c r="AR2181" s="31"/>
      <c r="AS2181" s="31"/>
      <c r="AT2181" s="31"/>
      <c r="AU2181" s="31"/>
      <c r="AV2181" s="31"/>
      <c r="AW2181" s="31"/>
      <c r="AX2181" s="31"/>
      <c r="AY2181" s="31"/>
      <c r="AZ2181" s="31"/>
      <c r="BA2181" s="31"/>
    </row>
    <row r="2182" spans="1:53" x14ac:dyDescent="0.2">
      <c r="A2182" s="32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1"/>
      <c r="AF2182" s="31"/>
      <c r="AG2182" s="31"/>
      <c r="AH2182" s="31"/>
      <c r="AI2182" s="31"/>
      <c r="AJ2182" s="31"/>
      <c r="AK2182" s="31"/>
      <c r="AL2182" s="31"/>
      <c r="AM2182" s="31"/>
      <c r="AN2182" s="31"/>
      <c r="AO2182" s="31"/>
      <c r="AP2182" s="31"/>
      <c r="AQ2182" s="31"/>
      <c r="AR2182" s="31"/>
      <c r="AS2182" s="31"/>
      <c r="AT2182" s="31"/>
      <c r="AU2182" s="31"/>
      <c r="AV2182" s="31"/>
      <c r="AW2182" s="31"/>
      <c r="AX2182" s="31"/>
      <c r="AY2182" s="31"/>
      <c r="AZ2182" s="31"/>
      <c r="BA2182" s="31"/>
    </row>
    <row r="2183" spans="1:53" x14ac:dyDescent="0.2">
      <c r="A2183" s="32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1"/>
      <c r="AF2183" s="31"/>
      <c r="AG2183" s="31"/>
      <c r="AH2183" s="31"/>
      <c r="AI2183" s="31"/>
      <c r="AJ2183" s="31"/>
      <c r="AK2183" s="31"/>
      <c r="AL2183" s="31"/>
      <c r="AM2183" s="31"/>
      <c r="AN2183" s="31"/>
      <c r="AO2183" s="31"/>
      <c r="AP2183" s="31"/>
      <c r="AQ2183" s="31"/>
      <c r="AR2183" s="31"/>
      <c r="AS2183" s="31"/>
      <c r="AT2183" s="31"/>
      <c r="AU2183" s="31"/>
      <c r="AV2183" s="31"/>
      <c r="AW2183" s="31"/>
      <c r="AX2183" s="31"/>
      <c r="AY2183" s="31"/>
      <c r="AZ2183" s="31"/>
      <c r="BA2183" s="31"/>
    </row>
    <row r="2184" spans="1:53" x14ac:dyDescent="0.2">
      <c r="A2184" s="32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1"/>
      <c r="AF2184" s="31"/>
      <c r="AG2184" s="31"/>
      <c r="AH2184" s="31"/>
      <c r="AI2184" s="31"/>
      <c r="AJ2184" s="31"/>
      <c r="AK2184" s="31"/>
      <c r="AL2184" s="31"/>
      <c r="AM2184" s="31"/>
      <c r="AN2184" s="31"/>
      <c r="AO2184" s="31"/>
      <c r="AP2184" s="31"/>
      <c r="AQ2184" s="31"/>
      <c r="AR2184" s="31"/>
      <c r="AS2184" s="31"/>
      <c r="AT2184" s="31"/>
      <c r="AU2184" s="31"/>
      <c r="AV2184" s="31"/>
      <c r="AW2184" s="31"/>
      <c r="AX2184" s="31"/>
      <c r="AY2184" s="31"/>
      <c r="AZ2184" s="31"/>
      <c r="BA2184" s="31"/>
    </row>
    <row r="2185" spans="1:53" x14ac:dyDescent="0.2">
      <c r="A2185" s="32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1"/>
      <c r="AF2185" s="31"/>
      <c r="AG2185" s="31"/>
      <c r="AH2185" s="31"/>
      <c r="AI2185" s="31"/>
      <c r="AJ2185" s="31"/>
      <c r="AK2185" s="31"/>
      <c r="AL2185" s="31"/>
      <c r="AM2185" s="31"/>
      <c r="AN2185" s="31"/>
      <c r="AO2185" s="31"/>
      <c r="AP2185" s="31"/>
      <c r="AQ2185" s="31"/>
      <c r="AR2185" s="31"/>
      <c r="AS2185" s="31"/>
      <c r="AT2185" s="31"/>
      <c r="AU2185" s="31"/>
      <c r="AV2185" s="31"/>
      <c r="AW2185" s="31"/>
      <c r="AX2185" s="31"/>
      <c r="AY2185" s="31"/>
      <c r="AZ2185" s="31"/>
      <c r="BA2185" s="31"/>
    </row>
    <row r="2186" spans="1:53" x14ac:dyDescent="0.2">
      <c r="A2186" s="32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1"/>
      <c r="AF2186" s="31"/>
      <c r="AG2186" s="31"/>
      <c r="AH2186" s="31"/>
      <c r="AI2186" s="31"/>
      <c r="AJ2186" s="31"/>
      <c r="AK2186" s="31"/>
      <c r="AL2186" s="31"/>
      <c r="AM2186" s="31"/>
      <c r="AN2186" s="31"/>
      <c r="AO2186" s="31"/>
      <c r="AP2186" s="31"/>
      <c r="AQ2186" s="31"/>
      <c r="AR2186" s="31"/>
      <c r="AS2186" s="31"/>
      <c r="AT2186" s="31"/>
      <c r="AU2186" s="31"/>
      <c r="AV2186" s="31"/>
      <c r="AW2186" s="31"/>
      <c r="AX2186" s="31"/>
      <c r="AY2186" s="31"/>
      <c r="AZ2186" s="31"/>
      <c r="BA2186" s="31"/>
    </row>
    <row r="2187" spans="1:53" x14ac:dyDescent="0.2">
      <c r="A2187" s="32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1"/>
      <c r="AF2187" s="31"/>
      <c r="AG2187" s="31"/>
      <c r="AH2187" s="31"/>
      <c r="AI2187" s="31"/>
      <c r="AJ2187" s="31"/>
      <c r="AK2187" s="31"/>
      <c r="AL2187" s="31"/>
      <c r="AM2187" s="31"/>
      <c r="AN2187" s="31"/>
      <c r="AO2187" s="31"/>
      <c r="AP2187" s="31"/>
      <c r="AQ2187" s="31"/>
      <c r="AR2187" s="31"/>
      <c r="AS2187" s="31"/>
      <c r="AT2187" s="31"/>
      <c r="AU2187" s="31"/>
      <c r="AV2187" s="31"/>
      <c r="AW2187" s="31"/>
      <c r="AX2187" s="31"/>
      <c r="AY2187" s="31"/>
      <c r="AZ2187" s="31"/>
      <c r="BA2187" s="31"/>
    </row>
    <row r="2188" spans="1:53" x14ac:dyDescent="0.2">
      <c r="A2188" s="32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1"/>
      <c r="AF2188" s="31"/>
      <c r="AG2188" s="31"/>
      <c r="AH2188" s="31"/>
      <c r="AI2188" s="31"/>
      <c r="AJ2188" s="31"/>
      <c r="AK2188" s="31"/>
      <c r="AL2188" s="31"/>
      <c r="AM2188" s="31"/>
      <c r="AN2188" s="31"/>
      <c r="AO2188" s="31"/>
      <c r="AP2188" s="31"/>
      <c r="AQ2188" s="31"/>
      <c r="AR2188" s="31"/>
      <c r="AS2188" s="31"/>
      <c r="AT2188" s="31"/>
      <c r="AU2188" s="31"/>
      <c r="AV2188" s="31"/>
      <c r="AW2188" s="31"/>
      <c r="AX2188" s="31"/>
      <c r="AY2188" s="31"/>
      <c r="AZ2188" s="31"/>
      <c r="BA2188" s="31"/>
    </row>
    <row r="2189" spans="1:53" x14ac:dyDescent="0.2">
      <c r="A2189" s="32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1"/>
      <c r="AF2189" s="31"/>
      <c r="AG2189" s="31"/>
      <c r="AH2189" s="31"/>
      <c r="AI2189" s="31"/>
      <c r="AJ2189" s="31"/>
      <c r="AK2189" s="31"/>
      <c r="AL2189" s="31"/>
      <c r="AM2189" s="31"/>
      <c r="AN2189" s="31"/>
      <c r="AO2189" s="31"/>
      <c r="AP2189" s="31"/>
      <c r="AQ2189" s="31"/>
      <c r="AR2189" s="31"/>
      <c r="AS2189" s="31"/>
      <c r="AT2189" s="31"/>
      <c r="AU2189" s="31"/>
      <c r="AV2189" s="31"/>
      <c r="AW2189" s="31"/>
      <c r="AX2189" s="31"/>
      <c r="AY2189" s="31"/>
      <c r="AZ2189" s="31"/>
      <c r="BA2189" s="31"/>
    </row>
    <row r="2190" spans="1:53" x14ac:dyDescent="0.2">
      <c r="A2190" s="32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1"/>
      <c r="AO2190" s="31"/>
      <c r="AP2190" s="31"/>
      <c r="AQ2190" s="31"/>
      <c r="AR2190" s="31"/>
      <c r="AS2190" s="31"/>
      <c r="AT2190" s="31"/>
      <c r="AU2190" s="31"/>
      <c r="AV2190" s="31"/>
      <c r="AW2190" s="31"/>
      <c r="AX2190" s="31"/>
      <c r="AY2190" s="31"/>
      <c r="AZ2190" s="31"/>
      <c r="BA2190" s="31"/>
    </row>
    <row r="2191" spans="1:53" x14ac:dyDescent="0.2">
      <c r="A2191" s="32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1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31"/>
      <c r="AQ2191" s="31"/>
      <c r="AR2191" s="31"/>
      <c r="AS2191" s="31"/>
      <c r="AT2191" s="31"/>
      <c r="AU2191" s="31"/>
      <c r="AV2191" s="31"/>
      <c r="AW2191" s="31"/>
      <c r="AX2191" s="31"/>
      <c r="AY2191" s="31"/>
      <c r="AZ2191" s="31"/>
      <c r="BA2191" s="31"/>
    </row>
    <row r="2192" spans="1:53" x14ac:dyDescent="0.2">
      <c r="A2192" s="32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31"/>
      <c r="AQ2192" s="31"/>
      <c r="AR2192" s="31"/>
      <c r="AS2192" s="31"/>
      <c r="AT2192" s="31"/>
      <c r="AU2192" s="31"/>
      <c r="AV2192" s="31"/>
      <c r="AW2192" s="31"/>
      <c r="AX2192" s="31"/>
      <c r="AY2192" s="31"/>
      <c r="AZ2192" s="31"/>
      <c r="BA2192" s="31"/>
    </row>
    <row r="2193" spans="1:53" x14ac:dyDescent="0.2">
      <c r="A2193" s="32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31"/>
      <c r="AQ2193" s="31"/>
      <c r="AR2193" s="31"/>
      <c r="AS2193" s="31"/>
      <c r="AT2193" s="31"/>
      <c r="AU2193" s="31"/>
      <c r="AV2193" s="31"/>
      <c r="AW2193" s="31"/>
      <c r="AX2193" s="31"/>
      <c r="AY2193" s="31"/>
      <c r="AZ2193" s="31"/>
      <c r="BA2193" s="31"/>
    </row>
    <row r="2194" spans="1:53" x14ac:dyDescent="0.2">
      <c r="A2194" s="32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31"/>
      <c r="AQ2194" s="31"/>
      <c r="AR2194" s="31"/>
      <c r="AS2194" s="31"/>
      <c r="AT2194" s="31"/>
      <c r="AU2194" s="31"/>
      <c r="AV2194" s="31"/>
      <c r="AW2194" s="31"/>
      <c r="AX2194" s="31"/>
      <c r="AY2194" s="31"/>
      <c r="AZ2194" s="31"/>
      <c r="BA2194" s="31"/>
    </row>
    <row r="2195" spans="1:53" x14ac:dyDescent="0.2">
      <c r="A2195" s="32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1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31"/>
      <c r="AQ2195" s="31"/>
      <c r="AR2195" s="31"/>
      <c r="AS2195" s="31"/>
      <c r="AT2195" s="31"/>
      <c r="AU2195" s="31"/>
      <c r="AV2195" s="31"/>
      <c r="AW2195" s="31"/>
      <c r="AX2195" s="31"/>
      <c r="AY2195" s="31"/>
      <c r="AZ2195" s="31"/>
      <c r="BA2195" s="31"/>
    </row>
    <row r="2196" spans="1:53" x14ac:dyDescent="0.2">
      <c r="A2196" s="32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1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31"/>
      <c r="AQ2196" s="31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</row>
    <row r="2197" spans="1:53" x14ac:dyDescent="0.2">
      <c r="A2197" s="32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1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31"/>
      <c r="AQ2197" s="31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</row>
    <row r="2198" spans="1:53" x14ac:dyDescent="0.2">
      <c r="A2198" s="32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1"/>
      <c r="AF2198" s="31"/>
      <c r="AG2198" s="31"/>
      <c r="AH2198" s="31"/>
      <c r="AI2198" s="31"/>
      <c r="AJ2198" s="31"/>
      <c r="AK2198" s="31"/>
      <c r="AL2198" s="31"/>
      <c r="AM2198" s="31"/>
      <c r="AN2198" s="31"/>
      <c r="AO2198" s="31"/>
      <c r="AP2198" s="31"/>
      <c r="AQ2198" s="31"/>
      <c r="AR2198" s="31"/>
      <c r="AS2198" s="31"/>
      <c r="AT2198" s="31"/>
      <c r="AU2198" s="31"/>
      <c r="AV2198" s="31"/>
      <c r="AW2198" s="31"/>
      <c r="AX2198" s="31"/>
      <c r="AY2198" s="31"/>
      <c r="AZ2198" s="31"/>
      <c r="BA2198" s="31"/>
    </row>
    <row r="2199" spans="1:53" x14ac:dyDescent="0.2">
      <c r="A2199" s="32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31"/>
      <c r="AQ2199" s="31"/>
      <c r="AR2199" s="31"/>
      <c r="AS2199" s="31"/>
      <c r="AT2199" s="31"/>
      <c r="AU2199" s="31"/>
      <c r="AV2199" s="31"/>
      <c r="AW2199" s="31"/>
      <c r="AX2199" s="31"/>
      <c r="AY2199" s="31"/>
      <c r="AZ2199" s="31"/>
      <c r="BA2199" s="31"/>
    </row>
    <row r="2200" spans="1:53" x14ac:dyDescent="0.2">
      <c r="A2200" s="32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31"/>
      <c r="AQ2200" s="31"/>
      <c r="AR2200" s="31"/>
      <c r="AS2200" s="31"/>
      <c r="AT2200" s="31"/>
      <c r="AU2200" s="31"/>
      <c r="AV2200" s="31"/>
      <c r="AW2200" s="31"/>
      <c r="AX2200" s="31"/>
      <c r="AY2200" s="31"/>
      <c r="AZ2200" s="31"/>
      <c r="BA2200" s="31"/>
    </row>
    <row r="2201" spans="1:53" x14ac:dyDescent="0.2">
      <c r="A2201" s="32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31"/>
      <c r="AQ2201" s="31"/>
      <c r="AR2201" s="31"/>
      <c r="AS2201" s="31"/>
      <c r="AT2201" s="31"/>
      <c r="AU2201" s="31"/>
      <c r="AV2201" s="31"/>
      <c r="AW2201" s="31"/>
      <c r="AX2201" s="31"/>
      <c r="AY2201" s="31"/>
      <c r="AZ2201" s="31"/>
      <c r="BA2201" s="31"/>
    </row>
    <row r="2202" spans="1:53" x14ac:dyDescent="0.2">
      <c r="A2202" s="32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31"/>
      <c r="AQ2202" s="31"/>
      <c r="AR2202" s="31"/>
      <c r="AS2202" s="31"/>
      <c r="AT2202" s="31"/>
      <c r="AU2202" s="31"/>
      <c r="AV2202" s="31"/>
      <c r="AW2202" s="31"/>
      <c r="AX2202" s="31"/>
      <c r="AY2202" s="31"/>
      <c r="AZ2202" s="31"/>
      <c r="BA2202" s="31"/>
    </row>
    <row r="2203" spans="1:53" x14ac:dyDescent="0.2">
      <c r="A2203" s="32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31"/>
      <c r="AQ2203" s="31"/>
      <c r="AR2203" s="31"/>
      <c r="AS2203" s="31"/>
      <c r="AT2203" s="31"/>
      <c r="AU2203" s="31"/>
      <c r="AV2203" s="31"/>
      <c r="AW2203" s="31"/>
      <c r="AX2203" s="31"/>
      <c r="AY2203" s="31"/>
      <c r="AZ2203" s="31"/>
      <c r="BA2203" s="31"/>
    </row>
    <row r="2204" spans="1:53" x14ac:dyDescent="0.2">
      <c r="A2204" s="32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31"/>
      <c r="AQ2204" s="31"/>
      <c r="AR2204" s="31"/>
      <c r="AS2204" s="31"/>
      <c r="AT2204" s="31"/>
      <c r="AU2204" s="31"/>
      <c r="AV2204" s="31"/>
      <c r="AW2204" s="31"/>
      <c r="AX2204" s="31"/>
      <c r="AY2204" s="31"/>
      <c r="AZ2204" s="31"/>
      <c r="BA2204" s="31"/>
    </row>
    <row r="2205" spans="1:53" x14ac:dyDescent="0.2">
      <c r="A2205" s="32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31"/>
      <c r="AQ2205" s="31"/>
      <c r="AR2205" s="31"/>
      <c r="AS2205" s="31"/>
      <c r="AT2205" s="31"/>
      <c r="AU2205" s="31"/>
      <c r="AV2205" s="31"/>
      <c r="AW2205" s="31"/>
      <c r="AX2205" s="31"/>
      <c r="AY2205" s="31"/>
      <c r="AZ2205" s="31"/>
      <c r="BA2205" s="31"/>
    </row>
    <row r="2206" spans="1:53" x14ac:dyDescent="0.2">
      <c r="A2206" s="32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1"/>
      <c r="AF2206" s="31"/>
      <c r="AG2206" s="31"/>
      <c r="AH2206" s="31"/>
      <c r="AI2206" s="31"/>
      <c r="AJ2206" s="31"/>
      <c r="AK2206" s="31"/>
      <c r="AL2206" s="31"/>
      <c r="AM2206" s="31"/>
      <c r="AN2206" s="31"/>
      <c r="AO2206" s="31"/>
      <c r="AP2206" s="31"/>
      <c r="AQ2206" s="31"/>
      <c r="AR2206" s="31"/>
      <c r="AS2206" s="31"/>
      <c r="AT2206" s="31"/>
      <c r="AU2206" s="31"/>
      <c r="AV2206" s="31"/>
      <c r="AW2206" s="31"/>
      <c r="AX2206" s="31"/>
      <c r="AY2206" s="31"/>
      <c r="AZ2206" s="31"/>
      <c r="BA2206" s="31"/>
    </row>
    <row r="2207" spans="1:53" x14ac:dyDescent="0.2">
      <c r="A2207" s="32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1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31"/>
      <c r="AQ2207" s="31"/>
      <c r="AR2207" s="31"/>
      <c r="AS2207" s="31"/>
      <c r="AT2207" s="31"/>
      <c r="AU2207" s="31"/>
      <c r="AV2207" s="31"/>
      <c r="AW2207" s="31"/>
      <c r="AX2207" s="31"/>
      <c r="AY2207" s="31"/>
      <c r="AZ2207" s="31"/>
      <c r="BA2207" s="31"/>
    </row>
    <row r="2208" spans="1:53" x14ac:dyDescent="0.2">
      <c r="A2208" s="32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31"/>
      <c r="AQ2208" s="31"/>
      <c r="AR2208" s="31"/>
      <c r="AS2208" s="31"/>
      <c r="AT2208" s="31"/>
      <c r="AU2208" s="31"/>
      <c r="AV2208" s="31"/>
      <c r="AW2208" s="31"/>
      <c r="AX2208" s="31"/>
      <c r="AY2208" s="31"/>
      <c r="AZ2208" s="31"/>
      <c r="BA2208" s="31"/>
    </row>
    <row r="2209" spans="1:53" x14ac:dyDescent="0.2">
      <c r="A2209" s="32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31"/>
      <c r="AQ2209" s="31"/>
      <c r="AR2209" s="31"/>
      <c r="AS2209" s="31"/>
      <c r="AT2209" s="31"/>
      <c r="AU2209" s="31"/>
      <c r="AV2209" s="31"/>
      <c r="AW2209" s="31"/>
      <c r="AX2209" s="31"/>
      <c r="AY2209" s="31"/>
      <c r="AZ2209" s="31"/>
      <c r="BA2209" s="31"/>
    </row>
    <row r="2210" spans="1:53" x14ac:dyDescent="0.2">
      <c r="A2210" s="32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31"/>
      <c r="AQ2210" s="31"/>
      <c r="AR2210" s="31"/>
      <c r="AS2210" s="31"/>
      <c r="AT2210" s="31"/>
      <c r="AU2210" s="31"/>
      <c r="AV2210" s="31"/>
      <c r="AW2210" s="31"/>
      <c r="AX2210" s="31"/>
      <c r="AY2210" s="31"/>
      <c r="AZ2210" s="31"/>
      <c r="BA2210" s="31"/>
    </row>
    <row r="2211" spans="1:53" x14ac:dyDescent="0.2">
      <c r="A2211" s="32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31"/>
      <c r="AQ2211" s="31"/>
      <c r="AR2211" s="31"/>
      <c r="AS2211" s="31"/>
      <c r="AT2211" s="31"/>
      <c r="AU2211" s="31"/>
      <c r="AV2211" s="31"/>
      <c r="AW2211" s="31"/>
      <c r="AX2211" s="31"/>
      <c r="AY2211" s="31"/>
      <c r="AZ2211" s="31"/>
      <c r="BA2211" s="31"/>
    </row>
    <row r="2212" spans="1:53" x14ac:dyDescent="0.2">
      <c r="A2212" s="32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31"/>
      <c r="AQ2212" s="31"/>
      <c r="AR2212" s="31"/>
      <c r="AS2212" s="31"/>
      <c r="AT2212" s="31"/>
      <c r="AU2212" s="31"/>
      <c r="AV2212" s="31"/>
      <c r="AW2212" s="31"/>
      <c r="AX2212" s="31"/>
      <c r="AY2212" s="31"/>
      <c r="AZ2212" s="31"/>
      <c r="BA2212" s="31"/>
    </row>
    <row r="2213" spans="1:53" x14ac:dyDescent="0.2">
      <c r="A2213" s="32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1"/>
      <c r="BA2213" s="31"/>
    </row>
    <row r="2214" spans="1:53" x14ac:dyDescent="0.2">
      <c r="A2214" s="32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1"/>
      <c r="AU2214" s="31"/>
      <c r="AV2214" s="31"/>
      <c r="AW2214" s="31"/>
      <c r="AX2214" s="31"/>
      <c r="AY2214" s="31"/>
      <c r="AZ2214" s="31"/>
      <c r="BA2214" s="31"/>
    </row>
    <row r="2215" spans="1:53" x14ac:dyDescent="0.2">
      <c r="A2215" s="32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1"/>
      <c r="AF2215" s="31"/>
      <c r="AG2215" s="31"/>
      <c r="AH2215" s="31"/>
      <c r="AI2215" s="31"/>
      <c r="AJ2215" s="31"/>
      <c r="AK2215" s="31"/>
      <c r="AL2215" s="31"/>
      <c r="AM2215" s="31"/>
      <c r="AN2215" s="31"/>
      <c r="AO2215" s="31"/>
      <c r="AP2215" s="31"/>
      <c r="AQ2215" s="31"/>
      <c r="AR2215" s="31"/>
      <c r="AS2215" s="31"/>
      <c r="AT2215" s="31"/>
      <c r="AU2215" s="31"/>
      <c r="AV2215" s="31"/>
      <c r="AW2215" s="31"/>
      <c r="AX2215" s="31"/>
      <c r="AY2215" s="31"/>
      <c r="AZ2215" s="31"/>
      <c r="BA2215" s="31"/>
    </row>
    <row r="2216" spans="1:53" x14ac:dyDescent="0.2">
      <c r="A2216" s="32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1"/>
      <c r="AF2216" s="31"/>
      <c r="AG2216" s="31"/>
      <c r="AH2216" s="31"/>
      <c r="AI2216" s="31"/>
      <c r="AJ2216" s="31"/>
      <c r="AK2216" s="31"/>
      <c r="AL2216" s="31"/>
      <c r="AM2216" s="31"/>
      <c r="AN2216" s="31"/>
      <c r="AO2216" s="31"/>
      <c r="AP2216" s="31"/>
      <c r="AQ2216" s="31"/>
      <c r="AR2216" s="31"/>
      <c r="AS2216" s="31"/>
      <c r="AT2216" s="31"/>
      <c r="AU2216" s="31"/>
      <c r="AV2216" s="31"/>
      <c r="AW2216" s="31"/>
      <c r="AX2216" s="31"/>
      <c r="AY2216" s="31"/>
      <c r="AZ2216" s="31"/>
      <c r="BA2216" s="31"/>
    </row>
    <row r="2217" spans="1:53" x14ac:dyDescent="0.2">
      <c r="A2217" s="32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1"/>
      <c r="AR2217" s="31"/>
      <c r="AS2217" s="31"/>
      <c r="AT2217" s="31"/>
      <c r="AU2217" s="31"/>
      <c r="AV2217" s="31"/>
      <c r="AW2217" s="31"/>
      <c r="AX2217" s="31"/>
      <c r="AY2217" s="31"/>
      <c r="AZ2217" s="31"/>
      <c r="BA2217" s="31"/>
    </row>
    <row r="2218" spans="1:53" x14ac:dyDescent="0.2">
      <c r="A2218" s="32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1"/>
      <c r="AF2218" s="31"/>
      <c r="AG2218" s="31"/>
      <c r="AH2218" s="31"/>
      <c r="AI2218" s="31"/>
      <c r="AJ2218" s="31"/>
      <c r="AK2218" s="31"/>
      <c r="AL2218" s="31"/>
      <c r="AM2218" s="31"/>
      <c r="AN2218" s="31"/>
      <c r="AO2218" s="31"/>
      <c r="AP2218" s="31"/>
      <c r="AQ2218" s="31"/>
      <c r="AR2218" s="31"/>
      <c r="AS2218" s="31"/>
      <c r="AT2218" s="31"/>
      <c r="AU2218" s="31"/>
      <c r="AV2218" s="31"/>
      <c r="AW2218" s="31"/>
      <c r="AX2218" s="31"/>
      <c r="AY2218" s="31"/>
      <c r="AZ2218" s="31"/>
      <c r="BA2218" s="31"/>
    </row>
    <row r="2219" spans="1:53" x14ac:dyDescent="0.2">
      <c r="A2219" s="32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1"/>
      <c r="AU2219" s="31"/>
      <c r="AV2219" s="31"/>
      <c r="AW2219" s="31"/>
      <c r="AX2219" s="31"/>
      <c r="AY2219" s="31"/>
      <c r="AZ2219" s="31"/>
      <c r="BA2219" s="31"/>
    </row>
    <row r="2220" spans="1:53" x14ac:dyDescent="0.2">
      <c r="A2220" s="32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1"/>
      <c r="AF2220" s="31"/>
      <c r="AG2220" s="31"/>
      <c r="AH2220" s="31"/>
      <c r="AI2220" s="31"/>
      <c r="AJ2220" s="31"/>
      <c r="AK2220" s="31"/>
      <c r="AL2220" s="31"/>
      <c r="AM2220" s="31"/>
      <c r="AN2220" s="31"/>
      <c r="AO2220" s="31"/>
      <c r="AP2220" s="31"/>
      <c r="AQ2220" s="31"/>
      <c r="AR2220" s="31"/>
      <c r="AS2220" s="31"/>
      <c r="AT2220" s="31"/>
      <c r="AU2220" s="31"/>
      <c r="AV2220" s="31"/>
      <c r="AW2220" s="31"/>
      <c r="AX2220" s="31"/>
      <c r="AY2220" s="31"/>
      <c r="AZ2220" s="31"/>
      <c r="BA2220" s="31"/>
    </row>
    <row r="2221" spans="1:53" x14ac:dyDescent="0.2">
      <c r="A2221" s="32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1"/>
      <c r="AF2221" s="31"/>
      <c r="AG2221" s="31"/>
      <c r="AH2221" s="31"/>
      <c r="AI2221" s="31"/>
      <c r="AJ2221" s="31"/>
      <c r="AK2221" s="31"/>
      <c r="AL2221" s="31"/>
      <c r="AM2221" s="31"/>
      <c r="AN2221" s="31"/>
      <c r="AO2221" s="31"/>
      <c r="AP2221" s="31"/>
      <c r="AQ2221" s="31"/>
      <c r="AR2221" s="31"/>
      <c r="AS2221" s="31"/>
      <c r="AT2221" s="31"/>
      <c r="AU2221" s="31"/>
      <c r="AV2221" s="31"/>
      <c r="AW2221" s="31"/>
      <c r="AX2221" s="31"/>
      <c r="AY2221" s="31"/>
      <c r="AZ2221" s="31"/>
      <c r="BA2221" s="31"/>
    </row>
    <row r="2222" spans="1:53" x14ac:dyDescent="0.2">
      <c r="A2222" s="32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  <c r="AI2222" s="31"/>
      <c r="AJ2222" s="31"/>
      <c r="AK2222" s="31"/>
      <c r="AL2222" s="31"/>
      <c r="AM2222" s="31"/>
      <c r="AN2222" s="31"/>
      <c r="AO2222" s="31"/>
      <c r="AP2222" s="31"/>
      <c r="AQ2222" s="31"/>
      <c r="AR2222" s="31"/>
      <c r="AS2222" s="31"/>
      <c r="AT2222" s="31"/>
      <c r="AU2222" s="31"/>
      <c r="AV2222" s="31"/>
      <c r="AW2222" s="31"/>
      <c r="AX2222" s="31"/>
      <c r="AY2222" s="31"/>
      <c r="AZ2222" s="31"/>
      <c r="BA2222" s="31"/>
    </row>
    <row r="2223" spans="1:53" x14ac:dyDescent="0.2">
      <c r="A2223" s="32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  <c r="AD2223" s="31"/>
      <c r="AE2223" s="31"/>
      <c r="AF2223" s="31"/>
      <c r="AG2223" s="31"/>
      <c r="AH2223" s="31"/>
      <c r="AI2223" s="31"/>
      <c r="AJ2223" s="31"/>
      <c r="AK2223" s="31"/>
      <c r="AL2223" s="31"/>
      <c r="AM2223" s="31"/>
      <c r="AN2223" s="31"/>
      <c r="AO2223" s="31"/>
      <c r="AP2223" s="31"/>
      <c r="AQ2223" s="31"/>
      <c r="AR2223" s="31"/>
      <c r="AS2223" s="31"/>
      <c r="AT2223" s="31"/>
      <c r="AU2223" s="31"/>
      <c r="AV2223" s="31"/>
      <c r="AW2223" s="31"/>
      <c r="AX2223" s="31"/>
      <c r="AY2223" s="31"/>
      <c r="AZ2223" s="31"/>
      <c r="BA2223" s="31"/>
    </row>
    <row r="2224" spans="1:53" x14ac:dyDescent="0.2">
      <c r="A2224" s="32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  <c r="AD2224" s="31"/>
      <c r="AE2224" s="31"/>
      <c r="AF2224" s="31"/>
      <c r="AG2224" s="31"/>
      <c r="AH2224" s="31"/>
      <c r="AI2224" s="31"/>
      <c r="AJ2224" s="31"/>
      <c r="AK2224" s="31"/>
      <c r="AL2224" s="31"/>
      <c r="AM2224" s="31"/>
      <c r="AN2224" s="31"/>
      <c r="AO2224" s="31"/>
      <c r="AP2224" s="31"/>
      <c r="AQ2224" s="31"/>
      <c r="AR2224" s="31"/>
      <c r="AS2224" s="31"/>
      <c r="AT2224" s="31"/>
      <c r="AU2224" s="31"/>
      <c r="AV2224" s="31"/>
      <c r="AW2224" s="31"/>
      <c r="AX2224" s="31"/>
      <c r="AY2224" s="31"/>
      <c r="AZ2224" s="31"/>
      <c r="BA2224" s="31"/>
    </row>
    <row r="2225" spans="1:53" x14ac:dyDescent="0.2">
      <c r="A2225" s="32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31"/>
      <c r="AE2225" s="31"/>
      <c r="AF2225" s="31"/>
      <c r="AG2225" s="31"/>
      <c r="AH2225" s="31"/>
      <c r="AI2225" s="31"/>
      <c r="AJ2225" s="31"/>
      <c r="AK2225" s="31"/>
      <c r="AL2225" s="31"/>
      <c r="AM2225" s="31"/>
      <c r="AN2225" s="31"/>
      <c r="AO2225" s="31"/>
      <c r="AP2225" s="31"/>
      <c r="AQ2225" s="31"/>
      <c r="AR2225" s="31"/>
      <c r="AS2225" s="31"/>
      <c r="AT2225" s="31"/>
      <c r="AU2225" s="31"/>
      <c r="AV2225" s="31"/>
      <c r="AW2225" s="31"/>
      <c r="AX2225" s="31"/>
      <c r="AY2225" s="31"/>
      <c r="AZ2225" s="31"/>
      <c r="BA2225" s="31"/>
    </row>
    <row r="2226" spans="1:53" x14ac:dyDescent="0.2">
      <c r="A2226" s="32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1"/>
      <c r="AF2226" s="31"/>
      <c r="AG2226" s="31"/>
      <c r="AH2226" s="31"/>
      <c r="AI2226" s="31"/>
      <c r="AJ2226" s="31"/>
      <c r="AK2226" s="31"/>
      <c r="AL2226" s="31"/>
      <c r="AM2226" s="31"/>
      <c r="AN2226" s="31"/>
      <c r="AO2226" s="31"/>
      <c r="AP2226" s="31"/>
      <c r="AQ2226" s="31"/>
      <c r="AR2226" s="31"/>
      <c r="AS2226" s="31"/>
      <c r="AT2226" s="31"/>
      <c r="AU2226" s="31"/>
      <c r="AV2226" s="31"/>
      <c r="AW2226" s="31"/>
      <c r="AX2226" s="31"/>
      <c r="AY2226" s="31"/>
      <c r="AZ2226" s="31"/>
      <c r="BA2226" s="31"/>
    </row>
    <row r="2227" spans="1:53" x14ac:dyDescent="0.2">
      <c r="A2227" s="32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1"/>
    </row>
    <row r="2228" spans="1:53" x14ac:dyDescent="0.2">
      <c r="A2228" s="32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1"/>
    </row>
    <row r="2229" spans="1:53" x14ac:dyDescent="0.2">
      <c r="A2229" s="32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1"/>
      <c r="AQ2229" s="31"/>
      <c r="AR2229" s="31"/>
      <c r="AS2229" s="31"/>
      <c r="AT2229" s="31"/>
      <c r="AU2229" s="31"/>
      <c r="AV2229" s="31"/>
      <c r="AW2229" s="31"/>
      <c r="AX2229" s="31"/>
      <c r="AY2229" s="31"/>
      <c r="AZ2229" s="31"/>
      <c r="BA2229" s="31"/>
    </row>
    <row r="2230" spans="1:53" x14ac:dyDescent="0.2">
      <c r="A2230" s="32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1"/>
      <c r="AF2230" s="31"/>
      <c r="AG2230" s="31"/>
      <c r="AH2230" s="31"/>
      <c r="AI2230" s="31"/>
      <c r="AJ2230" s="31"/>
      <c r="AK2230" s="31"/>
      <c r="AL2230" s="31"/>
      <c r="AM2230" s="31"/>
      <c r="AN2230" s="31"/>
      <c r="AO2230" s="31"/>
      <c r="AP2230" s="31"/>
      <c r="AQ2230" s="31"/>
      <c r="AR2230" s="31"/>
      <c r="AS2230" s="31"/>
      <c r="AT2230" s="31"/>
      <c r="AU2230" s="31"/>
      <c r="AV2230" s="31"/>
      <c r="AW2230" s="31"/>
      <c r="AX2230" s="31"/>
      <c r="AY2230" s="31"/>
      <c r="AZ2230" s="31"/>
      <c r="BA2230" s="31"/>
    </row>
    <row r="2231" spans="1:53" x14ac:dyDescent="0.2">
      <c r="A2231" s="32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1"/>
      <c r="AF2231" s="31"/>
      <c r="AG2231" s="31"/>
      <c r="AH2231" s="31"/>
      <c r="AI2231" s="31"/>
      <c r="AJ2231" s="31"/>
      <c r="AK2231" s="31"/>
      <c r="AL2231" s="31"/>
      <c r="AM2231" s="31"/>
      <c r="AN2231" s="31"/>
      <c r="AO2231" s="31"/>
      <c r="AP2231" s="31"/>
      <c r="AQ2231" s="31"/>
      <c r="AR2231" s="31"/>
      <c r="AS2231" s="31"/>
      <c r="AT2231" s="31"/>
      <c r="AU2231" s="31"/>
      <c r="AV2231" s="31"/>
      <c r="AW2231" s="31"/>
      <c r="AX2231" s="31"/>
      <c r="AY2231" s="31"/>
      <c r="AZ2231" s="31"/>
      <c r="BA2231" s="31"/>
    </row>
    <row r="2232" spans="1:53" x14ac:dyDescent="0.2">
      <c r="A2232" s="32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1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31"/>
      <c r="AQ2232" s="31"/>
      <c r="AR2232" s="31"/>
      <c r="AS2232" s="31"/>
      <c r="AT2232" s="31"/>
      <c r="AU2232" s="31"/>
      <c r="AV2232" s="31"/>
      <c r="AW2232" s="31"/>
      <c r="AX2232" s="31"/>
      <c r="AY2232" s="31"/>
      <c r="AZ2232" s="31"/>
      <c r="BA2232" s="31"/>
    </row>
    <row r="2233" spans="1:53" x14ac:dyDescent="0.2">
      <c r="A2233" s="32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1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31"/>
      <c r="AQ2233" s="31"/>
      <c r="AR2233" s="31"/>
      <c r="AS2233" s="31"/>
      <c r="AT2233" s="31"/>
      <c r="AU2233" s="31"/>
      <c r="AV2233" s="31"/>
      <c r="AW2233" s="31"/>
      <c r="AX2233" s="31"/>
      <c r="AY2233" s="31"/>
      <c r="AZ2233" s="31"/>
      <c r="BA2233" s="31"/>
    </row>
    <row r="2234" spans="1:53" x14ac:dyDescent="0.2">
      <c r="A2234" s="32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  <c r="AT2234" s="31"/>
      <c r="AU2234" s="31"/>
      <c r="AV2234" s="31"/>
      <c r="AW2234" s="31"/>
      <c r="AX2234" s="31"/>
      <c r="AY2234" s="31"/>
      <c r="AZ2234" s="31"/>
      <c r="BA2234" s="31"/>
    </row>
    <row r="2235" spans="1:53" x14ac:dyDescent="0.2">
      <c r="A2235" s="32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1"/>
      <c r="AF2235" s="31"/>
      <c r="AG2235" s="31"/>
      <c r="AH2235" s="31"/>
      <c r="AI2235" s="31"/>
      <c r="AJ2235" s="31"/>
      <c r="AK2235" s="31"/>
      <c r="AL2235" s="31"/>
      <c r="AM2235" s="31"/>
      <c r="AN2235" s="31"/>
      <c r="AO2235" s="31"/>
      <c r="AP2235" s="31"/>
      <c r="AQ2235" s="31"/>
      <c r="AR2235" s="31"/>
      <c r="AS2235" s="31"/>
      <c r="AT2235" s="31"/>
      <c r="AU2235" s="31"/>
      <c r="AV2235" s="31"/>
      <c r="AW2235" s="31"/>
      <c r="AX2235" s="31"/>
      <c r="AY2235" s="31"/>
      <c r="AZ2235" s="31"/>
      <c r="BA2235" s="31"/>
    </row>
    <row r="2236" spans="1:53" x14ac:dyDescent="0.2">
      <c r="A2236" s="32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1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1"/>
      <c r="AT2236" s="31"/>
      <c r="AU2236" s="31"/>
      <c r="AV2236" s="31"/>
      <c r="AW2236" s="31"/>
      <c r="AX2236" s="31"/>
      <c r="AY2236" s="31"/>
      <c r="AZ2236" s="31"/>
      <c r="BA2236" s="31"/>
    </row>
    <row r="2237" spans="1:53" x14ac:dyDescent="0.2">
      <c r="A2237" s="32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31"/>
      <c r="AE2237" s="31"/>
      <c r="AF2237" s="31"/>
      <c r="AG2237" s="31"/>
      <c r="AH2237" s="31"/>
      <c r="AI2237" s="31"/>
      <c r="AJ2237" s="31"/>
      <c r="AK2237" s="31"/>
      <c r="AL2237" s="31"/>
      <c r="AM2237" s="31"/>
      <c r="AN2237" s="31"/>
      <c r="AO2237" s="31"/>
      <c r="AP2237" s="31"/>
      <c r="AQ2237" s="31"/>
      <c r="AR2237" s="31"/>
      <c r="AS2237" s="31"/>
      <c r="AT2237" s="31"/>
      <c r="AU2237" s="31"/>
      <c r="AV2237" s="31"/>
      <c r="AW2237" s="31"/>
      <c r="AX2237" s="31"/>
      <c r="AY2237" s="31"/>
      <c r="AZ2237" s="31"/>
      <c r="BA2237" s="31"/>
    </row>
    <row r="2238" spans="1:53" x14ac:dyDescent="0.2">
      <c r="A2238" s="32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1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31"/>
      <c r="AQ2238" s="31"/>
      <c r="AR2238" s="31"/>
      <c r="AS2238" s="31"/>
      <c r="AT2238" s="31"/>
      <c r="AU2238" s="31"/>
      <c r="AV2238" s="31"/>
      <c r="AW2238" s="31"/>
      <c r="AX2238" s="31"/>
      <c r="AY2238" s="31"/>
      <c r="AZ2238" s="31"/>
      <c r="BA2238" s="31"/>
    </row>
    <row r="2239" spans="1:53" x14ac:dyDescent="0.2">
      <c r="A2239" s="32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1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31"/>
      <c r="AQ2239" s="31"/>
      <c r="AR2239" s="31"/>
      <c r="AS2239" s="31"/>
      <c r="AT2239" s="31"/>
      <c r="AU2239" s="31"/>
      <c r="AV2239" s="31"/>
      <c r="AW2239" s="31"/>
      <c r="AX2239" s="31"/>
      <c r="AY2239" s="31"/>
      <c r="AZ2239" s="31"/>
      <c r="BA2239" s="31"/>
    </row>
    <row r="2240" spans="1:53" x14ac:dyDescent="0.2">
      <c r="A2240" s="32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31"/>
      <c r="AQ2240" s="31"/>
      <c r="AR2240" s="31"/>
      <c r="AS2240" s="31"/>
      <c r="AT2240" s="31"/>
      <c r="AU2240" s="31"/>
      <c r="AV2240" s="31"/>
      <c r="AW2240" s="31"/>
      <c r="AX2240" s="31"/>
      <c r="AY2240" s="31"/>
      <c r="AZ2240" s="31"/>
      <c r="BA2240" s="31"/>
    </row>
    <row r="2241" spans="1:53" x14ac:dyDescent="0.2">
      <c r="A2241" s="32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1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31"/>
      <c r="AQ2241" s="31"/>
      <c r="AR2241" s="31"/>
      <c r="AS2241" s="31"/>
      <c r="AT2241" s="31"/>
      <c r="AU2241" s="31"/>
      <c r="AV2241" s="31"/>
      <c r="AW2241" s="31"/>
      <c r="AX2241" s="31"/>
      <c r="AY2241" s="31"/>
      <c r="AZ2241" s="31"/>
      <c r="BA2241" s="31"/>
    </row>
    <row r="2242" spans="1:53" x14ac:dyDescent="0.2">
      <c r="A2242" s="32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1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31"/>
      <c r="AQ2242" s="31"/>
      <c r="AR2242" s="31"/>
      <c r="AS2242" s="31"/>
      <c r="AT2242" s="31"/>
      <c r="AU2242" s="31"/>
      <c r="AV2242" s="31"/>
      <c r="AW2242" s="31"/>
      <c r="AX2242" s="31"/>
      <c r="AY2242" s="31"/>
      <c r="AZ2242" s="31"/>
      <c r="BA2242" s="31"/>
    </row>
    <row r="2243" spans="1:53" x14ac:dyDescent="0.2">
      <c r="A2243" s="32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1"/>
      <c r="AU2243" s="31"/>
      <c r="AV2243" s="31"/>
      <c r="AW2243" s="31"/>
      <c r="AX2243" s="31"/>
      <c r="AY2243" s="31"/>
      <c r="AZ2243" s="31"/>
      <c r="BA2243" s="31"/>
    </row>
    <row r="2244" spans="1:53" x14ac:dyDescent="0.2">
      <c r="A2244" s="32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1"/>
      <c r="AF2244" s="31"/>
      <c r="AG2244" s="31"/>
      <c r="AH2244" s="31"/>
      <c r="AI2244" s="31"/>
      <c r="AJ2244" s="31"/>
      <c r="AK2244" s="31"/>
      <c r="AL2244" s="31"/>
      <c r="AM2244" s="31"/>
      <c r="AN2244" s="31"/>
      <c r="AO2244" s="31"/>
      <c r="AP2244" s="31"/>
      <c r="AQ2244" s="31"/>
      <c r="AR2244" s="31"/>
      <c r="AS2244" s="31"/>
      <c r="AT2244" s="31"/>
      <c r="AU2244" s="31"/>
      <c r="AV2244" s="31"/>
      <c r="AW2244" s="31"/>
      <c r="AX2244" s="31"/>
      <c r="AY2244" s="31"/>
      <c r="AZ2244" s="31"/>
      <c r="BA2244" s="31"/>
    </row>
    <row r="2245" spans="1:53" x14ac:dyDescent="0.2">
      <c r="A2245" s="32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1"/>
      <c r="AF2245" s="31"/>
      <c r="AG2245" s="31"/>
      <c r="AH2245" s="31"/>
      <c r="AI2245" s="31"/>
      <c r="AJ2245" s="31"/>
      <c r="AK2245" s="31"/>
      <c r="AL2245" s="31"/>
      <c r="AM2245" s="31"/>
      <c r="AN2245" s="31"/>
      <c r="AO2245" s="31"/>
      <c r="AP2245" s="31"/>
      <c r="AQ2245" s="31"/>
      <c r="AR2245" s="31"/>
      <c r="AS2245" s="31"/>
      <c r="AT2245" s="31"/>
      <c r="AU2245" s="31"/>
      <c r="AV2245" s="31"/>
      <c r="AW2245" s="31"/>
      <c r="AX2245" s="31"/>
      <c r="AY2245" s="31"/>
      <c r="AZ2245" s="31"/>
      <c r="BA2245" s="31"/>
    </row>
    <row r="2246" spans="1:53" x14ac:dyDescent="0.2">
      <c r="A2246" s="32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1"/>
      <c r="AF2246" s="31"/>
      <c r="AG2246" s="31"/>
      <c r="AH2246" s="31"/>
      <c r="AI2246" s="31"/>
      <c r="AJ2246" s="31"/>
      <c r="AK2246" s="31"/>
      <c r="AL2246" s="31"/>
      <c r="AM2246" s="31"/>
      <c r="AN2246" s="31"/>
      <c r="AO2246" s="31"/>
      <c r="AP2246" s="31"/>
      <c r="AQ2246" s="31"/>
      <c r="AR2246" s="31"/>
      <c r="AS2246" s="31"/>
      <c r="AT2246" s="31"/>
      <c r="AU2246" s="31"/>
      <c r="AV2246" s="31"/>
      <c r="AW2246" s="31"/>
      <c r="AX2246" s="31"/>
      <c r="AY2246" s="31"/>
      <c r="AZ2246" s="31"/>
      <c r="BA2246" s="31"/>
    </row>
    <row r="2247" spans="1:53" x14ac:dyDescent="0.2">
      <c r="A2247" s="32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1"/>
      <c r="AF2247" s="31"/>
      <c r="AG2247" s="31"/>
      <c r="AH2247" s="31"/>
      <c r="AI2247" s="31"/>
      <c r="AJ2247" s="31"/>
      <c r="AK2247" s="31"/>
      <c r="AL2247" s="31"/>
      <c r="AM2247" s="31"/>
      <c r="AN2247" s="31"/>
      <c r="AO2247" s="31"/>
      <c r="AP2247" s="31"/>
      <c r="AQ2247" s="31"/>
      <c r="AR2247" s="31"/>
      <c r="AS2247" s="31"/>
      <c r="AT2247" s="31"/>
      <c r="AU2247" s="31"/>
      <c r="AV2247" s="31"/>
      <c r="AW2247" s="31"/>
      <c r="AX2247" s="31"/>
      <c r="AY2247" s="31"/>
      <c r="AZ2247" s="31"/>
      <c r="BA2247" s="31"/>
    </row>
    <row r="2248" spans="1:53" x14ac:dyDescent="0.2">
      <c r="A2248" s="32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1"/>
      <c r="AF2248" s="31"/>
      <c r="AG2248" s="31"/>
      <c r="AH2248" s="31"/>
      <c r="AI2248" s="31"/>
      <c r="AJ2248" s="31"/>
      <c r="AK2248" s="31"/>
      <c r="AL2248" s="31"/>
      <c r="AM2248" s="31"/>
      <c r="AN2248" s="31"/>
      <c r="AO2248" s="31"/>
      <c r="AP2248" s="31"/>
      <c r="AQ2248" s="31"/>
      <c r="AR2248" s="31"/>
      <c r="AS2248" s="31"/>
      <c r="AT2248" s="31"/>
      <c r="AU2248" s="31"/>
      <c r="AV2248" s="31"/>
      <c r="AW2248" s="31"/>
      <c r="AX2248" s="31"/>
      <c r="AY2248" s="31"/>
      <c r="AZ2248" s="31"/>
      <c r="BA2248" s="31"/>
    </row>
    <row r="2249" spans="1:53" x14ac:dyDescent="0.2">
      <c r="A2249" s="32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1"/>
      <c r="AF2249" s="31"/>
      <c r="AG2249" s="31"/>
      <c r="AH2249" s="31"/>
      <c r="AI2249" s="31"/>
      <c r="AJ2249" s="31"/>
      <c r="AK2249" s="31"/>
      <c r="AL2249" s="31"/>
      <c r="AM2249" s="31"/>
      <c r="AN2249" s="31"/>
      <c r="AO2249" s="31"/>
      <c r="AP2249" s="31"/>
      <c r="AQ2249" s="31"/>
      <c r="AR2249" s="31"/>
      <c r="AS2249" s="31"/>
      <c r="AT2249" s="31"/>
      <c r="AU2249" s="31"/>
      <c r="AV2249" s="31"/>
      <c r="AW2249" s="31"/>
      <c r="AX2249" s="31"/>
      <c r="AY2249" s="31"/>
      <c r="AZ2249" s="31"/>
      <c r="BA2249" s="31"/>
    </row>
    <row r="2250" spans="1:53" x14ac:dyDescent="0.2">
      <c r="A2250" s="32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1"/>
      <c r="AR2250" s="31"/>
      <c r="AS2250" s="31"/>
      <c r="AT2250" s="31"/>
      <c r="AU2250" s="31"/>
      <c r="AV2250" s="31"/>
      <c r="AW2250" s="31"/>
      <c r="AX2250" s="31"/>
      <c r="AY2250" s="31"/>
      <c r="AZ2250" s="31"/>
      <c r="BA2250" s="31"/>
    </row>
    <row r="2251" spans="1:53" x14ac:dyDescent="0.2">
      <c r="A2251" s="32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1"/>
      <c r="AR2251" s="31"/>
      <c r="AS2251" s="31"/>
      <c r="AT2251" s="31"/>
      <c r="AU2251" s="31"/>
      <c r="AV2251" s="31"/>
      <c r="AW2251" s="31"/>
      <c r="AX2251" s="31"/>
      <c r="AY2251" s="31"/>
      <c r="AZ2251" s="31"/>
      <c r="BA2251" s="31"/>
    </row>
    <row r="2252" spans="1:53" x14ac:dyDescent="0.2">
      <c r="A2252" s="32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1"/>
      <c r="AF2252" s="31"/>
      <c r="AG2252" s="31"/>
      <c r="AH2252" s="31"/>
      <c r="AI2252" s="31"/>
      <c r="AJ2252" s="31"/>
      <c r="AK2252" s="31"/>
      <c r="AL2252" s="31"/>
      <c r="AM2252" s="31"/>
      <c r="AN2252" s="31"/>
      <c r="AO2252" s="31"/>
      <c r="AP2252" s="31"/>
      <c r="AQ2252" s="31"/>
      <c r="AR2252" s="31"/>
      <c r="AS2252" s="31"/>
      <c r="AT2252" s="31"/>
      <c r="AU2252" s="31"/>
      <c r="AV2252" s="31"/>
      <c r="AW2252" s="31"/>
      <c r="AX2252" s="31"/>
      <c r="AY2252" s="31"/>
      <c r="AZ2252" s="31"/>
      <c r="BA2252" s="31"/>
    </row>
    <row r="2253" spans="1:53" x14ac:dyDescent="0.2">
      <c r="A2253" s="32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1"/>
      <c r="AF2253" s="31"/>
      <c r="AG2253" s="31"/>
      <c r="AH2253" s="31"/>
      <c r="AI2253" s="31"/>
      <c r="AJ2253" s="31"/>
      <c r="AK2253" s="31"/>
      <c r="AL2253" s="31"/>
      <c r="AM2253" s="31"/>
      <c r="AN2253" s="31"/>
      <c r="AO2253" s="31"/>
      <c r="AP2253" s="31"/>
      <c r="AQ2253" s="31"/>
      <c r="AR2253" s="31"/>
      <c r="AS2253" s="31"/>
      <c r="AT2253" s="31"/>
      <c r="AU2253" s="31"/>
      <c r="AV2253" s="31"/>
      <c r="AW2253" s="31"/>
      <c r="AX2253" s="31"/>
      <c r="AY2253" s="31"/>
      <c r="AZ2253" s="31"/>
      <c r="BA2253" s="31"/>
    </row>
    <row r="2254" spans="1:53" x14ac:dyDescent="0.2">
      <c r="A2254" s="32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1"/>
      <c r="AF2254" s="31"/>
      <c r="AG2254" s="31"/>
      <c r="AH2254" s="31"/>
      <c r="AI2254" s="31"/>
      <c r="AJ2254" s="31"/>
      <c r="AK2254" s="31"/>
      <c r="AL2254" s="31"/>
      <c r="AM2254" s="31"/>
      <c r="AN2254" s="31"/>
      <c r="AO2254" s="31"/>
      <c r="AP2254" s="31"/>
      <c r="AQ2254" s="31"/>
      <c r="AR2254" s="31"/>
      <c r="AS2254" s="31"/>
      <c r="AT2254" s="31"/>
      <c r="AU2254" s="31"/>
      <c r="AV2254" s="31"/>
      <c r="AW2254" s="31"/>
      <c r="AX2254" s="31"/>
      <c r="AY2254" s="31"/>
      <c r="AZ2254" s="31"/>
      <c r="BA2254" s="31"/>
    </row>
    <row r="2255" spans="1:53" x14ac:dyDescent="0.2">
      <c r="A2255" s="32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  <c r="AD2255" s="31"/>
      <c r="AE2255" s="31"/>
      <c r="AF2255" s="31"/>
      <c r="AG2255" s="31"/>
      <c r="AH2255" s="31"/>
      <c r="AI2255" s="31"/>
      <c r="AJ2255" s="31"/>
      <c r="AK2255" s="31"/>
      <c r="AL2255" s="31"/>
      <c r="AM2255" s="31"/>
      <c r="AN2255" s="31"/>
      <c r="AO2255" s="31"/>
      <c r="AP2255" s="31"/>
      <c r="AQ2255" s="31"/>
      <c r="AR2255" s="31"/>
      <c r="AS2255" s="31"/>
      <c r="AT2255" s="31"/>
      <c r="AU2255" s="31"/>
      <c r="AV2255" s="31"/>
      <c r="AW2255" s="31"/>
      <c r="AX2255" s="31"/>
      <c r="AY2255" s="31"/>
      <c r="AZ2255" s="31"/>
      <c r="BA2255" s="31"/>
    </row>
    <row r="2256" spans="1:53" x14ac:dyDescent="0.2">
      <c r="A2256" s="32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1"/>
      <c r="AF2256" s="31"/>
      <c r="AG2256" s="31"/>
      <c r="AH2256" s="31"/>
      <c r="AI2256" s="31"/>
      <c r="AJ2256" s="31"/>
      <c r="AK2256" s="31"/>
      <c r="AL2256" s="31"/>
      <c r="AM2256" s="31"/>
      <c r="AN2256" s="31"/>
      <c r="AO2256" s="31"/>
      <c r="AP2256" s="31"/>
      <c r="AQ2256" s="31"/>
      <c r="AR2256" s="31"/>
      <c r="AS2256" s="31"/>
      <c r="AT2256" s="31"/>
      <c r="AU2256" s="31"/>
      <c r="AV2256" s="31"/>
      <c r="AW2256" s="31"/>
      <c r="AX2256" s="31"/>
      <c r="AY2256" s="31"/>
      <c r="AZ2256" s="31"/>
      <c r="BA2256" s="31"/>
    </row>
    <row r="2257" spans="1:53" x14ac:dyDescent="0.2">
      <c r="A2257" s="32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1"/>
      <c r="AF2257" s="31"/>
      <c r="AG2257" s="31"/>
      <c r="AH2257" s="31"/>
      <c r="AI2257" s="31"/>
      <c r="AJ2257" s="31"/>
      <c r="AK2257" s="31"/>
      <c r="AL2257" s="31"/>
      <c r="AM2257" s="31"/>
      <c r="AN2257" s="31"/>
      <c r="AO2257" s="31"/>
      <c r="AP2257" s="31"/>
      <c r="AQ2257" s="31"/>
      <c r="AR2257" s="31"/>
      <c r="AS2257" s="31"/>
      <c r="AT2257" s="31"/>
      <c r="AU2257" s="31"/>
      <c r="AV2257" s="31"/>
      <c r="AW2257" s="31"/>
      <c r="AX2257" s="31"/>
      <c r="AY2257" s="31"/>
      <c r="AZ2257" s="31"/>
      <c r="BA2257" s="31"/>
    </row>
    <row r="2258" spans="1:53" x14ac:dyDescent="0.2">
      <c r="A2258" s="32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  <c r="AD2258" s="31"/>
      <c r="AE2258" s="31"/>
      <c r="AF2258" s="31"/>
      <c r="AG2258" s="31"/>
      <c r="AH2258" s="31"/>
      <c r="AI2258" s="31"/>
      <c r="AJ2258" s="31"/>
      <c r="AK2258" s="31"/>
      <c r="AL2258" s="31"/>
      <c r="AM2258" s="31"/>
      <c r="AN2258" s="31"/>
      <c r="AO2258" s="31"/>
      <c r="AP2258" s="31"/>
      <c r="AQ2258" s="31"/>
      <c r="AR2258" s="31"/>
      <c r="AS2258" s="31"/>
      <c r="AT2258" s="31"/>
      <c r="AU2258" s="31"/>
      <c r="AV2258" s="31"/>
      <c r="AW2258" s="31"/>
      <c r="AX2258" s="31"/>
      <c r="AY2258" s="31"/>
      <c r="AZ2258" s="31"/>
      <c r="BA2258" s="31"/>
    </row>
    <row r="2259" spans="1:53" x14ac:dyDescent="0.2">
      <c r="A2259" s="32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  <c r="AD2259" s="31"/>
      <c r="AE2259" s="31"/>
      <c r="AF2259" s="31"/>
      <c r="AG2259" s="31"/>
      <c r="AH2259" s="31"/>
      <c r="AI2259" s="31"/>
      <c r="AJ2259" s="31"/>
      <c r="AK2259" s="31"/>
      <c r="AL2259" s="31"/>
      <c r="AM2259" s="31"/>
      <c r="AN2259" s="31"/>
      <c r="AO2259" s="31"/>
      <c r="AP2259" s="31"/>
      <c r="AQ2259" s="31"/>
      <c r="AR2259" s="31"/>
      <c r="AS2259" s="31"/>
      <c r="AT2259" s="31"/>
      <c r="AU2259" s="31"/>
      <c r="AV2259" s="31"/>
      <c r="AW2259" s="31"/>
      <c r="AX2259" s="31"/>
      <c r="AY2259" s="31"/>
      <c r="AZ2259" s="31"/>
      <c r="BA2259" s="31"/>
    </row>
    <row r="2260" spans="1:53" x14ac:dyDescent="0.2">
      <c r="A2260" s="32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  <c r="AD2260" s="31"/>
      <c r="AE2260" s="31"/>
      <c r="AF2260" s="31"/>
      <c r="AG2260" s="31"/>
      <c r="AH2260" s="31"/>
      <c r="AI2260" s="31"/>
      <c r="AJ2260" s="31"/>
      <c r="AK2260" s="31"/>
      <c r="AL2260" s="31"/>
      <c r="AM2260" s="31"/>
      <c r="AN2260" s="31"/>
      <c r="AO2260" s="31"/>
      <c r="AP2260" s="31"/>
      <c r="AQ2260" s="31"/>
      <c r="AR2260" s="31"/>
      <c r="AS2260" s="31"/>
      <c r="AT2260" s="31"/>
      <c r="AU2260" s="31"/>
      <c r="AV2260" s="31"/>
      <c r="AW2260" s="31"/>
      <c r="AX2260" s="31"/>
      <c r="AY2260" s="31"/>
      <c r="AZ2260" s="31"/>
      <c r="BA2260" s="31"/>
    </row>
    <row r="2261" spans="1:53" x14ac:dyDescent="0.2">
      <c r="A2261" s="32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1"/>
      <c r="AF2261" s="31"/>
      <c r="AG2261" s="31"/>
      <c r="AH2261" s="31"/>
      <c r="AI2261" s="31"/>
      <c r="AJ2261" s="31"/>
      <c r="AK2261" s="31"/>
      <c r="AL2261" s="31"/>
      <c r="AM2261" s="31"/>
      <c r="AN2261" s="31"/>
      <c r="AO2261" s="31"/>
      <c r="AP2261" s="31"/>
      <c r="AQ2261" s="31"/>
      <c r="AR2261" s="31"/>
      <c r="AS2261" s="31"/>
      <c r="AT2261" s="31"/>
      <c r="AU2261" s="31"/>
      <c r="AV2261" s="31"/>
      <c r="AW2261" s="31"/>
      <c r="AX2261" s="31"/>
      <c r="AY2261" s="31"/>
      <c r="AZ2261" s="31"/>
      <c r="BA2261" s="31"/>
    </row>
    <row r="2262" spans="1:53" x14ac:dyDescent="0.2">
      <c r="A2262" s="32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  <c r="AD2262" s="31"/>
      <c r="AE2262" s="31"/>
      <c r="AF2262" s="31"/>
      <c r="AG2262" s="31"/>
      <c r="AH2262" s="31"/>
      <c r="AI2262" s="31"/>
      <c r="AJ2262" s="31"/>
      <c r="AK2262" s="31"/>
      <c r="AL2262" s="31"/>
      <c r="AM2262" s="31"/>
      <c r="AN2262" s="31"/>
      <c r="AO2262" s="31"/>
      <c r="AP2262" s="31"/>
      <c r="AQ2262" s="31"/>
      <c r="AR2262" s="31"/>
      <c r="AS2262" s="31"/>
      <c r="AT2262" s="31"/>
      <c r="AU2262" s="31"/>
      <c r="AV2262" s="31"/>
      <c r="AW2262" s="31"/>
      <c r="AX2262" s="31"/>
      <c r="AY2262" s="31"/>
      <c r="AZ2262" s="31"/>
      <c r="BA2262" s="31"/>
    </row>
    <row r="2263" spans="1:53" x14ac:dyDescent="0.2">
      <c r="A2263" s="32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  <c r="AD2263" s="31"/>
      <c r="AE2263" s="31"/>
      <c r="AF2263" s="31"/>
      <c r="AG2263" s="31"/>
      <c r="AH2263" s="31"/>
      <c r="AI2263" s="31"/>
      <c r="AJ2263" s="31"/>
      <c r="AK2263" s="31"/>
      <c r="AL2263" s="31"/>
      <c r="AM2263" s="31"/>
      <c r="AN2263" s="31"/>
      <c r="AO2263" s="31"/>
      <c r="AP2263" s="31"/>
      <c r="AQ2263" s="31"/>
      <c r="AR2263" s="31"/>
      <c r="AS2263" s="31"/>
      <c r="AT2263" s="31"/>
      <c r="AU2263" s="31"/>
      <c r="AV2263" s="31"/>
      <c r="AW2263" s="31"/>
      <c r="AX2263" s="31"/>
      <c r="AY2263" s="31"/>
      <c r="AZ2263" s="31"/>
      <c r="BA2263" s="31"/>
    </row>
    <row r="2264" spans="1:53" x14ac:dyDescent="0.2">
      <c r="A2264" s="3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  <c r="AD2264" s="31"/>
      <c r="AE2264" s="31"/>
      <c r="AF2264" s="31"/>
      <c r="AG2264" s="31"/>
      <c r="AH2264" s="31"/>
      <c r="AI2264" s="31"/>
      <c r="AJ2264" s="31"/>
      <c r="AK2264" s="31"/>
      <c r="AL2264" s="31"/>
      <c r="AM2264" s="31"/>
      <c r="AN2264" s="31"/>
      <c r="AO2264" s="31"/>
      <c r="AP2264" s="31"/>
      <c r="AQ2264" s="31"/>
      <c r="AR2264" s="31"/>
      <c r="AS2264" s="31"/>
      <c r="AT2264" s="31"/>
      <c r="AU2264" s="31"/>
      <c r="AV2264" s="31"/>
      <c r="AW2264" s="31"/>
      <c r="AX2264" s="31"/>
      <c r="AY2264" s="31"/>
      <c r="AZ2264" s="31"/>
      <c r="BA2264" s="31"/>
    </row>
    <row r="2265" spans="1:53" x14ac:dyDescent="0.2">
      <c r="A2265" s="3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  <c r="AD2265" s="31"/>
      <c r="AE2265" s="31"/>
      <c r="AF2265" s="31"/>
      <c r="AG2265" s="31"/>
      <c r="AH2265" s="31"/>
      <c r="AI2265" s="31"/>
      <c r="AJ2265" s="31"/>
      <c r="AK2265" s="31"/>
      <c r="AL2265" s="31"/>
      <c r="AM2265" s="31"/>
      <c r="AN2265" s="31"/>
      <c r="AO2265" s="31"/>
      <c r="AP2265" s="31"/>
      <c r="AQ2265" s="31"/>
      <c r="AR2265" s="31"/>
      <c r="AS2265" s="31"/>
      <c r="AT2265" s="31"/>
      <c r="AU2265" s="31"/>
      <c r="AV2265" s="31"/>
      <c r="AW2265" s="31"/>
      <c r="AX2265" s="31"/>
      <c r="AY2265" s="31"/>
      <c r="AZ2265" s="31"/>
      <c r="BA2265" s="31"/>
    </row>
    <row r="2266" spans="1:53" x14ac:dyDescent="0.2">
      <c r="A2266" s="32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1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1"/>
      <c r="AU2266" s="31"/>
      <c r="AV2266" s="31"/>
      <c r="AW2266" s="31"/>
      <c r="AX2266" s="31"/>
      <c r="AY2266" s="31"/>
      <c r="AZ2266" s="31"/>
      <c r="BA2266" s="31"/>
    </row>
    <row r="2267" spans="1:53" x14ac:dyDescent="0.2">
      <c r="A2267" s="32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1"/>
      <c r="AF2267" s="31"/>
      <c r="AG2267" s="31"/>
      <c r="AH2267" s="31"/>
      <c r="AI2267" s="31"/>
      <c r="AJ2267" s="31"/>
      <c r="AK2267" s="31"/>
      <c r="AL2267" s="31"/>
      <c r="AM2267" s="31"/>
      <c r="AN2267" s="31"/>
      <c r="AO2267" s="31"/>
      <c r="AP2267" s="31"/>
      <c r="AQ2267" s="31"/>
      <c r="AR2267" s="31"/>
      <c r="AS2267" s="31"/>
      <c r="AT2267" s="31"/>
      <c r="AU2267" s="31"/>
      <c r="AV2267" s="31"/>
      <c r="AW2267" s="31"/>
      <c r="AX2267" s="31"/>
      <c r="AY2267" s="31"/>
      <c r="AZ2267" s="31"/>
      <c r="BA2267" s="31"/>
    </row>
    <row r="2268" spans="1:53" x14ac:dyDescent="0.2">
      <c r="A2268" s="32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1"/>
      <c r="AF2268" s="31"/>
      <c r="AG2268" s="31"/>
      <c r="AH2268" s="31"/>
      <c r="AI2268" s="31"/>
      <c r="AJ2268" s="31"/>
      <c r="AK2268" s="31"/>
      <c r="AL2268" s="31"/>
      <c r="AM2268" s="31"/>
      <c r="AN2268" s="31"/>
      <c r="AO2268" s="31"/>
      <c r="AP2268" s="31"/>
      <c r="AQ2268" s="31"/>
      <c r="AR2268" s="31"/>
      <c r="AS2268" s="31"/>
      <c r="AT2268" s="31"/>
      <c r="AU2268" s="31"/>
      <c r="AV2268" s="31"/>
      <c r="AW2268" s="31"/>
      <c r="AX2268" s="31"/>
      <c r="AY2268" s="31"/>
      <c r="AZ2268" s="31"/>
      <c r="BA2268" s="31"/>
    </row>
    <row r="2269" spans="1:53" x14ac:dyDescent="0.2">
      <c r="A2269" s="32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1"/>
      <c r="AF2269" s="31"/>
      <c r="AG2269" s="31"/>
      <c r="AH2269" s="31"/>
      <c r="AI2269" s="31"/>
      <c r="AJ2269" s="31"/>
      <c r="AK2269" s="31"/>
      <c r="AL2269" s="31"/>
      <c r="AM2269" s="31"/>
      <c r="AN2269" s="31"/>
      <c r="AO2269" s="31"/>
      <c r="AP2269" s="31"/>
      <c r="AQ2269" s="31"/>
      <c r="AR2269" s="31"/>
      <c r="AS2269" s="31"/>
      <c r="AT2269" s="31"/>
      <c r="AU2269" s="31"/>
      <c r="AV2269" s="31"/>
      <c r="AW2269" s="31"/>
      <c r="AX2269" s="31"/>
      <c r="AY2269" s="31"/>
      <c r="AZ2269" s="31"/>
      <c r="BA2269" s="31"/>
    </row>
    <row r="2270" spans="1:53" x14ac:dyDescent="0.2">
      <c r="A2270" s="32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1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1"/>
      <c r="AU2270" s="31"/>
      <c r="AV2270" s="31"/>
      <c r="AW2270" s="31"/>
      <c r="AX2270" s="31"/>
      <c r="AY2270" s="31"/>
      <c r="AZ2270" s="31"/>
      <c r="BA2270" s="31"/>
    </row>
    <row r="2271" spans="1:53" x14ac:dyDescent="0.2">
      <c r="A2271" s="32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  <c r="AD2271" s="31"/>
      <c r="AE2271" s="31"/>
      <c r="AF2271" s="31"/>
      <c r="AG2271" s="31"/>
      <c r="AH2271" s="31"/>
      <c r="AI2271" s="31"/>
      <c r="AJ2271" s="31"/>
      <c r="AK2271" s="31"/>
      <c r="AL2271" s="31"/>
      <c r="AM2271" s="31"/>
      <c r="AN2271" s="31"/>
      <c r="AO2271" s="31"/>
      <c r="AP2271" s="31"/>
      <c r="AQ2271" s="31"/>
      <c r="AR2271" s="31"/>
      <c r="AS2271" s="31"/>
      <c r="AT2271" s="31"/>
      <c r="AU2271" s="31"/>
      <c r="AV2271" s="31"/>
      <c r="AW2271" s="31"/>
      <c r="AX2271" s="31"/>
      <c r="AY2271" s="31"/>
      <c r="AZ2271" s="31"/>
      <c r="BA2271" s="31"/>
    </row>
    <row r="2272" spans="1:53" x14ac:dyDescent="0.2">
      <c r="A2272" s="32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1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1"/>
      <c r="AU2272" s="31"/>
      <c r="AV2272" s="31"/>
      <c r="AW2272" s="31"/>
      <c r="AX2272" s="31"/>
      <c r="AY2272" s="31"/>
      <c r="AZ2272" s="31"/>
      <c r="BA2272" s="31"/>
    </row>
    <row r="2273" spans="1:53" x14ac:dyDescent="0.2">
      <c r="A2273" s="32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1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1"/>
      <c r="AU2273" s="31"/>
      <c r="AV2273" s="31"/>
      <c r="AW2273" s="31"/>
      <c r="AX2273" s="31"/>
      <c r="AY2273" s="31"/>
      <c r="AZ2273" s="31"/>
      <c r="BA2273" s="31"/>
    </row>
    <row r="2274" spans="1:53" x14ac:dyDescent="0.2">
      <c r="A2274" s="3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1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1"/>
      <c r="AU2274" s="31"/>
      <c r="AV2274" s="31"/>
      <c r="AW2274" s="31"/>
      <c r="AX2274" s="31"/>
      <c r="AY2274" s="31"/>
      <c r="AZ2274" s="31"/>
      <c r="BA2274" s="31"/>
    </row>
    <row r="2275" spans="1:53" x14ac:dyDescent="0.2">
      <c r="A2275" s="3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  <c r="AD2275" s="31"/>
      <c r="AE2275" s="31"/>
      <c r="AF2275" s="31"/>
      <c r="AG2275" s="31"/>
      <c r="AH2275" s="31"/>
      <c r="AI2275" s="31"/>
      <c r="AJ2275" s="31"/>
      <c r="AK2275" s="31"/>
      <c r="AL2275" s="31"/>
      <c r="AM2275" s="31"/>
      <c r="AN2275" s="31"/>
      <c r="AO2275" s="31"/>
      <c r="AP2275" s="31"/>
      <c r="AQ2275" s="31"/>
      <c r="AR2275" s="31"/>
      <c r="AS2275" s="31"/>
      <c r="AT2275" s="31"/>
      <c r="AU2275" s="31"/>
      <c r="AV2275" s="31"/>
      <c r="AW2275" s="31"/>
      <c r="AX2275" s="31"/>
      <c r="AY2275" s="31"/>
      <c r="AZ2275" s="31"/>
      <c r="BA2275" s="31"/>
    </row>
    <row r="2276" spans="1:53" x14ac:dyDescent="0.2">
      <c r="A2276" s="32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  <c r="AD2276" s="31"/>
      <c r="AE2276" s="31"/>
      <c r="AF2276" s="31"/>
      <c r="AG2276" s="31"/>
      <c r="AH2276" s="31"/>
      <c r="AI2276" s="31"/>
      <c r="AJ2276" s="31"/>
      <c r="AK2276" s="31"/>
      <c r="AL2276" s="31"/>
      <c r="AM2276" s="31"/>
      <c r="AN2276" s="31"/>
      <c r="AO2276" s="31"/>
      <c r="AP2276" s="31"/>
      <c r="AQ2276" s="31"/>
      <c r="AR2276" s="31"/>
      <c r="AS2276" s="31"/>
      <c r="AT2276" s="31"/>
      <c r="AU2276" s="31"/>
      <c r="AV2276" s="31"/>
      <c r="AW2276" s="31"/>
      <c r="AX2276" s="31"/>
      <c r="AY2276" s="31"/>
      <c r="AZ2276" s="31"/>
      <c r="BA2276" s="31"/>
    </row>
    <row r="2277" spans="1:53" x14ac:dyDescent="0.2">
      <c r="A2277" s="32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  <c r="AD2277" s="31"/>
      <c r="AE2277" s="31"/>
      <c r="AF2277" s="31"/>
      <c r="AG2277" s="31"/>
      <c r="AH2277" s="31"/>
      <c r="AI2277" s="31"/>
      <c r="AJ2277" s="31"/>
      <c r="AK2277" s="31"/>
      <c r="AL2277" s="31"/>
      <c r="AM2277" s="31"/>
      <c r="AN2277" s="31"/>
      <c r="AO2277" s="31"/>
      <c r="AP2277" s="31"/>
      <c r="AQ2277" s="31"/>
      <c r="AR2277" s="31"/>
      <c r="AS2277" s="31"/>
      <c r="AT2277" s="31"/>
      <c r="AU2277" s="31"/>
      <c r="AV2277" s="31"/>
      <c r="AW2277" s="31"/>
      <c r="AX2277" s="31"/>
      <c r="AY2277" s="31"/>
      <c r="AZ2277" s="31"/>
      <c r="BA2277" s="31"/>
    </row>
    <row r="2278" spans="1:53" x14ac:dyDescent="0.2">
      <c r="A2278" s="32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1"/>
      <c r="AF2278" s="31"/>
      <c r="AG2278" s="31"/>
      <c r="AH2278" s="31"/>
      <c r="AI2278" s="31"/>
      <c r="AJ2278" s="31"/>
      <c r="AK2278" s="31"/>
      <c r="AL2278" s="31"/>
      <c r="AM2278" s="31"/>
      <c r="AN2278" s="31"/>
      <c r="AO2278" s="31"/>
      <c r="AP2278" s="31"/>
      <c r="AQ2278" s="31"/>
      <c r="AR2278" s="31"/>
      <c r="AS2278" s="31"/>
      <c r="AT2278" s="31"/>
      <c r="AU2278" s="31"/>
      <c r="AV2278" s="31"/>
      <c r="AW2278" s="31"/>
      <c r="AX2278" s="31"/>
      <c r="AY2278" s="31"/>
      <c r="AZ2278" s="31"/>
      <c r="BA2278" s="31"/>
    </row>
    <row r="2279" spans="1:53" x14ac:dyDescent="0.2">
      <c r="A2279" s="32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1"/>
      <c r="AF2279" s="31"/>
      <c r="AG2279" s="31"/>
      <c r="AH2279" s="31"/>
      <c r="AI2279" s="31"/>
      <c r="AJ2279" s="31"/>
      <c r="AK2279" s="31"/>
      <c r="AL2279" s="31"/>
      <c r="AM2279" s="31"/>
      <c r="AN2279" s="31"/>
      <c r="AO2279" s="31"/>
      <c r="AP2279" s="31"/>
      <c r="AQ2279" s="31"/>
      <c r="AR2279" s="31"/>
      <c r="AS2279" s="31"/>
      <c r="AT2279" s="31"/>
      <c r="AU2279" s="31"/>
      <c r="AV2279" s="31"/>
      <c r="AW2279" s="31"/>
      <c r="AX2279" s="31"/>
      <c r="AY2279" s="31"/>
      <c r="AZ2279" s="31"/>
      <c r="BA2279" s="31"/>
    </row>
    <row r="2280" spans="1:53" x14ac:dyDescent="0.2">
      <c r="A2280" s="32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1"/>
      <c r="AU2280" s="31"/>
      <c r="AV2280" s="31"/>
      <c r="AW2280" s="31"/>
      <c r="AX2280" s="31"/>
      <c r="AY2280" s="31"/>
      <c r="AZ2280" s="31"/>
      <c r="BA2280" s="31"/>
    </row>
    <row r="2281" spans="1:53" x14ac:dyDescent="0.2">
      <c r="A2281" s="32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1"/>
      <c r="AF2281" s="31"/>
      <c r="AG2281" s="31"/>
      <c r="AH2281" s="31"/>
      <c r="AI2281" s="31"/>
      <c r="AJ2281" s="31"/>
      <c r="AK2281" s="31"/>
      <c r="AL2281" s="31"/>
      <c r="AM2281" s="31"/>
      <c r="AN2281" s="31"/>
      <c r="AO2281" s="31"/>
      <c r="AP2281" s="31"/>
      <c r="AQ2281" s="31"/>
      <c r="AR2281" s="31"/>
      <c r="AS2281" s="31"/>
      <c r="AT2281" s="31"/>
      <c r="AU2281" s="31"/>
      <c r="AV2281" s="31"/>
      <c r="AW2281" s="31"/>
      <c r="AX2281" s="31"/>
      <c r="AY2281" s="31"/>
      <c r="AZ2281" s="31"/>
      <c r="BA2281" s="31"/>
    </row>
    <row r="2282" spans="1:53" x14ac:dyDescent="0.2">
      <c r="A2282" s="32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1"/>
      <c r="AF2282" s="31"/>
      <c r="AG2282" s="31"/>
      <c r="AH2282" s="31"/>
      <c r="AI2282" s="31"/>
      <c r="AJ2282" s="31"/>
      <c r="AK2282" s="31"/>
      <c r="AL2282" s="31"/>
      <c r="AM2282" s="31"/>
      <c r="AN2282" s="31"/>
      <c r="AO2282" s="31"/>
      <c r="AP2282" s="31"/>
      <c r="AQ2282" s="31"/>
      <c r="AR2282" s="31"/>
      <c r="AS2282" s="31"/>
      <c r="AT2282" s="31"/>
      <c r="AU2282" s="31"/>
      <c r="AV2282" s="31"/>
      <c r="AW2282" s="31"/>
      <c r="AX2282" s="31"/>
      <c r="AY2282" s="31"/>
      <c r="AZ2282" s="31"/>
      <c r="BA2282" s="31"/>
    </row>
    <row r="2283" spans="1:53" x14ac:dyDescent="0.2">
      <c r="A2283" s="32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1"/>
      <c r="AF2283" s="31"/>
      <c r="AG2283" s="31"/>
      <c r="AH2283" s="31"/>
      <c r="AI2283" s="31"/>
      <c r="AJ2283" s="31"/>
      <c r="AK2283" s="31"/>
      <c r="AL2283" s="31"/>
      <c r="AM2283" s="31"/>
      <c r="AN2283" s="31"/>
      <c r="AO2283" s="31"/>
      <c r="AP2283" s="31"/>
      <c r="AQ2283" s="31"/>
      <c r="AR2283" s="31"/>
      <c r="AS2283" s="31"/>
      <c r="AT2283" s="31"/>
      <c r="AU2283" s="31"/>
      <c r="AV2283" s="31"/>
      <c r="AW2283" s="31"/>
      <c r="AX2283" s="31"/>
      <c r="AY2283" s="31"/>
      <c r="AZ2283" s="31"/>
      <c r="BA2283" s="31"/>
    </row>
    <row r="2284" spans="1:53" x14ac:dyDescent="0.2">
      <c r="A2284" s="3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1"/>
      <c r="AF2284" s="31"/>
      <c r="AG2284" s="31"/>
      <c r="AH2284" s="31"/>
      <c r="AI2284" s="31"/>
      <c r="AJ2284" s="31"/>
      <c r="AK2284" s="31"/>
      <c r="AL2284" s="31"/>
      <c r="AM2284" s="31"/>
      <c r="AN2284" s="31"/>
      <c r="AO2284" s="31"/>
      <c r="AP2284" s="31"/>
      <c r="AQ2284" s="31"/>
      <c r="AR2284" s="31"/>
      <c r="AS2284" s="31"/>
      <c r="AT2284" s="31"/>
      <c r="AU2284" s="31"/>
      <c r="AV2284" s="31"/>
      <c r="AW2284" s="31"/>
      <c r="AX2284" s="31"/>
      <c r="AY2284" s="31"/>
      <c r="AZ2284" s="31"/>
      <c r="BA2284" s="31"/>
    </row>
    <row r="2285" spans="1:53" x14ac:dyDescent="0.2">
      <c r="A2285" s="3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1"/>
      <c r="AF2285" s="31"/>
      <c r="AG2285" s="31"/>
      <c r="AH2285" s="31"/>
      <c r="AI2285" s="31"/>
      <c r="AJ2285" s="31"/>
      <c r="AK2285" s="31"/>
      <c r="AL2285" s="31"/>
      <c r="AM2285" s="31"/>
      <c r="AN2285" s="31"/>
      <c r="AO2285" s="31"/>
      <c r="AP2285" s="31"/>
      <c r="AQ2285" s="31"/>
      <c r="AR2285" s="31"/>
      <c r="AS2285" s="31"/>
      <c r="AT2285" s="31"/>
      <c r="AU2285" s="31"/>
      <c r="AV2285" s="31"/>
      <c r="AW2285" s="31"/>
      <c r="AX2285" s="31"/>
      <c r="AY2285" s="31"/>
      <c r="AZ2285" s="31"/>
      <c r="BA2285" s="31"/>
    </row>
    <row r="2286" spans="1:53" x14ac:dyDescent="0.2">
      <c r="A2286" s="32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1"/>
      <c r="AF2286" s="31"/>
      <c r="AG2286" s="31"/>
      <c r="AH2286" s="31"/>
      <c r="AI2286" s="31"/>
      <c r="AJ2286" s="31"/>
      <c r="AK2286" s="31"/>
      <c r="AL2286" s="31"/>
      <c r="AM2286" s="31"/>
      <c r="AN2286" s="31"/>
      <c r="AO2286" s="31"/>
      <c r="AP2286" s="31"/>
      <c r="AQ2286" s="31"/>
      <c r="AR2286" s="31"/>
      <c r="AS2286" s="31"/>
      <c r="AT2286" s="31"/>
      <c r="AU2286" s="31"/>
      <c r="AV2286" s="31"/>
      <c r="AW2286" s="31"/>
      <c r="AX2286" s="31"/>
      <c r="AY2286" s="31"/>
      <c r="AZ2286" s="31"/>
      <c r="BA2286" s="31"/>
    </row>
    <row r="2287" spans="1:53" x14ac:dyDescent="0.2">
      <c r="A2287" s="32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  <c r="AD2287" s="31"/>
      <c r="AE2287" s="31"/>
      <c r="AF2287" s="31"/>
      <c r="AG2287" s="31"/>
      <c r="AH2287" s="31"/>
      <c r="AI2287" s="31"/>
      <c r="AJ2287" s="31"/>
      <c r="AK2287" s="31"/>
      <c r="AL2287" s="31"/>
      <c r="AM2287" s="31"/>
      <c r="AN2287" s="31"/>
      <c r="AO2287" s="31"/>
      <c r="AP2287" s="31"/>
      <c r="AQ2287" s="31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</row>
    <row r="2288" spans="1:53" x14ac:dyDescent="0.2">
      <c r="A2288" s="32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1"/>
      <c r="AF2288" s="31"/>
      <c r="AG2288" s="31"/>
      <c r="AH2288" s="31"/>
      <c r="AI2288" s="31"/>
      <c r="AJ2288" s="31"/>
      <c r="AK2288" s="31"/>
      <c r="AL2288" s="31"/>
      <c r="AM2288" s="31"/>
      <c r="AN2288" s="31"/>
      <c r="AO2288" s="31"/>
      <c r="AP2288" s="31"/>
      <c r="AQ2288" s="31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</row>
    <row r="2289" spans="1:53" x14ac:dyDescent="0.2">
      <c r="A2289" s="32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  <c r="AD2289" s="31"/>
      <c r="AE2289" s="31"/>
      <c r="AF2289" s="31"/>
      <c r="AG2289" s="31"/>
      <c r="AH2289" s="31"/>
      <c r="AI2289" s="31"/>
      <c r="AJ2289" s="31"/>
      <c r="AK2289" s="31"/>
      <c r="AL2289" s="31"/>
      <c r="AM2289" s="31"/>
      <c r="AN2289" s="31"/>
      <c r="AO2289" s="31"/>
      <c r="AP2289" s="31"/>
      <c r="AQ2289" s="31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</row>
    <row r="2290" spans="1:53" x14ac:dyDescent="0.2">
      <c r="A2290" s="32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  <c r="AD2290" s="31"/>
      <c r="AE2290" s="31"/>
      <c r="AF2290" s="31"/>
      <c r="AG2290" s="31"/>
      <c r="AH2290" s="31"/>
      <c r="AI2290" s="31"/>
      <c r="AJ2290" s="31"/>
      <c r="AK2290" s="31"/>
      <c r="AL2290" s="31"/>
      <c r="AM2290" s="31"/>
      <c r="AN2290" s="31"/>
      <c r="AO2290" s="31"/>
      <c r="AP2290" s="31"/>
      <c r="AQ2290" s="31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</row>
    <row r="2291" spans="1:53" x14ac:dyDescent="0.2">
      <c r="A2291" s="32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  <c r="AD2291" s="31"/>
      <c r="AE2291" s="31"/>
      <c r="AF2291" s="31"/>
      <c r="AG2291" s="31"/>
      <c r="AH2291" s="31"/>
      <c r="AI2291" s="31"/>
      <c r="AJ2291" s="31"/>
      <c r="AK2291" s="31"/>
      <c r="AL2291" s="31"/>
      <c r="AM2291" s="31"/>
      <c r="AN2291" s="31"/>
      <c r="AO2291" s="31"/>
      <c r="AP2291" s="31"/>
      <c r="AQ2291" s="31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</row>
    <row r="2292" spans="1:53" x14ac:dyDescent="0.2">
      <c r="A2292" s="32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1"/>
      <c r="AF2292" s="31"/>
      <c r="AG2292" s="31"/>
      <c r="AH2292" s="31"/>
      <c r="AI2292" s="31"/>
      <c r="AJ2292" s="31"/>
      <c r="AK2292" s="31"/>
      <c r="AL2292" s="31"/>
      <c r="AM2292" s="31"/>
      <c r="AN2292" s="31"/>
      <c r="AO2292" s="31"/>
      <c r="AP2292" s="31"/>
      <c r="AQ2292" s="31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</row>
    <row r="2293" spans="1:53" x14ac:dyDescent="0.2">
      <c r="A2293" s="32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1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</row>
    <row r="2294" spans="1:53" x14ac:dyDescent="0.2">
      <c r="A2294" s="3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  <c r="AD2294" s="31"/>
      <c r="AE2294" s="31"/>
      <c r="AF2294" s="31"/>
      <c r="AG2294" s="31"/>
      <c r="AH2294" s="31"/>
      <c r="AI2294" s="31"/>
      <c r="AJ2294" s="31"/>
      <c r="AK2294" s="31"/>
      <c r="AL2294" s="31"/>
      <c r="AM2294" s="31"/>
      <c r="AN2294" s="31"/>
      <c r="AO2294" s="31"/>
      <c r="AP2294" s="31"/>
      <c r="AQ2294" s="31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</row>
    <row r="2295" spans="1:53" x14ac:dyDescent="0.2">
      <c r="A2295" s="3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</row>
    <row r="2296" spans="1:53" x14ac:dyDescent="0.2">
      <c r="A2296" s="32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1"/>
      <c r="AF2296" s="31"/>
      <c r="AG2296" s="31"/>
      <c r="AH2296" s="31"/>
      <c r="AI2296" s="31"/>
      <c r="AJ2296" s="31"/>
      <c r="AK2296" s="31"/>
      <c r="AL2296" s="31"/>
      <c r="AM2296" s="31"/>
      <c r="AN2296" s="31"/>
      <c r="AO2296" s="31"/>
      <c r="AP2296" s="31"/>
      <c r="AQ2296" s="31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</row>
    <row r="2297" spans="1:53" x14ac:dyDescent="0.2">
      <c r="A2297" s="32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1"/>
      <c r="AE2297" s="31"/>
      <c r="AF2297" s="31"/>
      <c r="AG2297" s="31"/>
      <c r="AH2297" s="31"/>
      <c r="AI2297" s="31"/>
      <c r="AJ2297" s="31"/>
      <c r="AK2297" s="31"/>
      <c r="AL2297" s="31"/>
      <c r="AM2297" s="31"/>
      <c r="AN2297" s="31"/>
      <c r="AO2297" s="31"/>
      <c r="AP2297" s="31"/>
      <c r="AQ2297" s="31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</row>
    <row r="2298" spans="1:53" x14ac:dyDescent="0.2">
      <c r="A2298" s="32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</row>
    <row r="2299" spans="1:53" x14ac:dyDescent="0.2">
      <c r="A2299" s="32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  <c r="AD2299" s="31"/>
      <c r="AE2299" s="31"/>
      <c r="AF2299" s="31"/>
      <c r="AG2299" s="31"/>
      <c r="AH2299" s="31"/>
      <c r="AI2299" s="31"/>
      <c r="AJ2299" s="31"/>
      <c r="AK2299" s="31"/>
      <c r="AL2299" s="31"/>
      <c r="AM2299" s="31"/>
      <c r="AN2299" s="31"/>
      <c r="AO2299" s="31"/>
      <c r="AP2299" s="31"/>
      <c r="AQ2299" s="31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</row>
    <row r="2300" spans="1:53" x14ac:dyDescent="0.2">
      <c r="A2300" s="32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1"/>
      <c r="AF2300" s="31"/>
      <c r="AG2300" s="31"/>
      <c r="AH2300" s="31"/>
      <c r="AI2300" s="31"/>
      <c r="AJ2300" s="31"/>
      <c r="AK2300" s="31"/>
      <c r="AL2300" s="31"/>
      <c r="AM2300" s="31"/>
      <c r="AN2300" s="31"/>
      <c r="AO2300" s="31"/>
      <c r="AP2300" s="31"/>
      <c r="AQ2300" s="31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</row>
    <row r="2301" spans="1:53" x14ac:dyDescent="0.2">
      <c r="A2301" s="32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1"/>
      <c r="AF2301" s="31"/>
      <c r="AG2301" s="31"/>
      <c r="AH2301" s="31"/>
      <c r="AI2301" s="31"/>
      <c r="AJ2301" s="31"/>
      <c r="AK2301" s="31"/>
      <c r="AL2301" s="31"/>
      <c r="AM2301" s="31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  <c r="BA2301" s="31"/>
    </row>
    <row r="2302" spans="1:53" x14ac:dyDescent="0.2">
      <c r="A2302" s="32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  <c r="AD2302" s="31"/>
      <c r="AE2302" s="31"/>
      <c r="AF2302" s="31"/>
      <c r="AG2302" s="31"/>
      <c r="AH2302" s="31"/>
      <c r="AI2302" s="31"/>
      <c r="AJ2302" s="31"/>
      <c r="AK2302" s="31"/>
      <c r="AL2302" s="31"/>
      <c r="AM2302" s="31"/>
      <c r="AN2302" s="31"/>
      <c r="AO2302" s="31"/>
      <c r="AP2302" s="31"/>
      <c r="AQ2302" s="31"/>
      <c r="AR2302" s="31"/>
      <c r="AS2302" s="31"/>
      <c r="AT2302" s="31"/>
      <c r="AU2302" s="31"/>
      <c r="AV2302" s="31"/>
      <c r="AW2302" s="31"/>
      <c r="AX2302" s="31"/>
      <c r="AY2302" s="31"/>
      <c r="AZ2302" s="31"/>
      <c r="BA2302" s="31"/>
    </row>
    <row r="2303" spans="1:53" x14ac:dyDescent="0.2">
      <c r="A2303" s="32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1"/>
    </row>
    <row r="2304" spans="1:53" x14ac:dyDescent="0.2">
      <c r="A2304" s="3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1"/>
    </row>
    <row r="2305" spans="1:53" x14ac:dyDescent="0.2">
      <c r="A2305" s="3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1"/>
      <c r="AQ2305" s="31"/>
      <c r="AR2305" s="31"/>
      <c r="AS2305" s="31"/>
      <c r="AT2305" s="31"/>
      <c r="AU2305" s="31"/>
      <c r="AV2305" s="31"/>
      <c r="AW2305" s="31"/>
      <c r="AX2305" s="31"/>
      <c r="AY2305" s="31"/>
      <c r="AZ2305" s="31"/>
      <c r="BA2305" s="31"/>
    </row>
    <row r="2306" spans="1:53" x14ac:dyDescent="0.2">
      <c r="A2306" s="32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1"/>
      <c r="AF2306" s="31"/>
      <c r="AG2306" s="31"/>
      <c r="AH2306" s="31"/>
      <c r="AI2306" s="31"/>
      <c r="AJ2306" s="31"/>
      <c r="AK2306" s="31"/>
      <c r="AL2306" s="31"/>
      <c r="AM2306" s="31"/>
      <c r="AN2306" s="31"/>
      <c r="AO2306" s="31"/>
      <c r="AP2306" s="31"/>
      <c r="AQ2306" s="31"/>
      <c r="AR2306" s="31"/>
      <c r="AS2306" s="31"/>
      <c r="AT2306" s="31"/>
      <c r="AU2306" s="31"/>
      <c r="AV2306" s="31"/>
      <c r="AW2306" s="31"/>
      <c r="AX2306" s="31"/>
      <c r="AY2306" s="31"/>
      <c r="AZ2306" s="31"/>
      <c r="BA2306" s="31"/>
    </row>
    <row r="2307" spans="1:53" x14ac:dyDescent="0.2">
      <c r="A2307" s="32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  <c r="AD2307" s="31"/>
      <c r="AE2307" s="31"/>
      <c r="AF2307" s="31"/>
      <c r="AG2307" s="31"/>
      <c r="AH2307" s="31"/>
      <c r="AI2307" s="31"/>
      <c r="AJ2307" s="31"/>
      <c r="AK2307" s="31"/>
      <c r="AL2307" s="31"/>
      <c r="AM2307" s="31"/>
      <c r="AN2307" s="31"/>
      <c r="AO2307" s="31"/>
      <c r="AP2307" s="31"/>
      <c r="AQ2307" s="31"/>
      <c r="AR2307" s="31"/>
      <c r="AS2307" s="31"/>
      <c r="AT2307" s="31"/>
      <c r="AU2307" s="31"/>
      <c r="AV2307" s="31"/>
      <c r="AW2307" s="31"/>
      <c r="AX2307" s="31"/>
      <c r="AY2307" s="31"/>
      <c r="AZ2307" s="31"/>
      <c r="BA2307" s="31"/>
    </row>
    <row r="2308" spans="1:53" x14ac:dyDescent="0.2">
      <c r="A2308" s="32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1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1"/>
      <c r="AU2308" s="31"/>
      <c r="AV2308" s="31"/>
      <c r="AW2308" s="31"/>
      <c r="AX2308" s="31"/>
      <c r="AY2308" s="31"/>
      <c r="AZ2308" s="31"/>
      <c r="BA2308" s="31"/>
    </row>
    <row r="2309" spans="1:53" x14ac:dyDescent="0.2">
      <c r="A2309" s="32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  <c r="AD2309" s="31"/>
      <c r="AE2309" s="31"/>
      <c r="AF2309" s="31"/>
      <c r="AG2309" s="31"/>
      <c r="AH2309" s="31"/>
      <c r="AI2309" s="31"/>
      <c r="AJ2309" s="31"/>
      <c r="AK2309" s="31"/>
      <c r="AL2309" s="31"/>
      <c r="AM2309" s="31"/>
      <c r="AN2309" s="31"/>
      <c r="AO2309" s="31"/>
      <c r="AP2309" s="31"/>
      <c r="AQ2309" s="31"/>
      <c r="AR2309" s="31"/>
      <c r="AS2309" s="31"/>
      <c r="AT2309" s="31"/>
      <c r="AU2309" s="31"/>
      <c r="AV2309" s="31"/>
      <c r="AW2309" s="31"/>
      <c r="AX2309" s="31"/>
      <c r="AY2309" s="31"/>
      <c r="AZ2309" s="31"/>
      <c r="BA2309" s="31"/>
    </row>
    <row r="2310" spans="1:53" x14ac:dyDescent="0.2">
      <c r="A2310" s="32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  <c r="AD2310" s="31"/>
      <c r="AE2310" s="31"/>
      <c r="AF2310" s="31"/>
      <c r="AG2310" s="31"/>
      <c r="AH2310" s="31"/>
      <c r="AI2310" s="31"/>
      <c r="AJ2310" s="31"/>
      <c r="AK2310" s="31"/>
      <c r="AL2310" s="31"/>
      <c r="AM2310" s="31"/>
      <c r="AN2310" s="31"/>
      <c r="AO2310" s="31"/>
      <c r="AP2310" s="31"/>
      <c r="AQ2310" s="31"/>
      <c r="AR2310" s="31"/>
      <c r="AS2310" s="31"/>
      <c r="AT2310" s="31"/>
      <c r="AU2310" s="31"/>
      <c r="AV2310" s="31"/>
      <c r="AW2310" s="31"/>
      <c r="AX2310" s="31"/>
      <c r="AY2310" s="31"/>
      <c r="AZ2310" s="31"/>
      <c r="BA2310" s="31"/>
    </row>
    <row r="2311" spans="1:53" x14ac:dyDescent="0.2">
      <c r="A2311" s="32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31"/>
      <c r="AE2311" s="31"/>
      <c r="AF2311" s="31"/>
      <c r="AG2311" s="31"/>
      <c r="AH2311" s="31"/>
      <c r="AI2311" s="31"/>
      <c r="AJ2311" s="31"/>
      <c r="AK2311" s="31"/>
      <c r="AL2311" s="31"/>
      <c r="AM2311" s="31"/>
      <c r="AN2311" s="31"/>
      <c r="AO2311" s="31"/>
      <c r="AP2311" s="31"/>
      <c r="AQ2311" s="31"/>
      <c r="AR2311" s="31"/>
      <c r="AS2311" s="31"/>
      <c r="AT2311" s="31"/>
      <c r="AU2311" s="31"/>
      <c r="AV2311" s="31"/>
      <c r="AW2311" s="31"/>
      <c r="AX2311" s="31"/>
      <c r="AY2311" s="31"/>
      <c r="AZ2311" s="31"/>
      <c r="BA2311" s="31"/>
    </row>
    <row r="2312" spans="1:53" x14ac:dyDescent="0.2">
      <c r="A2312" s="32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1"/>
      <c r="AT2312" s="31"/>
      <c r="AU2312" s="31"/>
      <c r="AV2312" s="31"/>
      <c r="AW2312" s="31"/>
      <c r="AX2312" s="31"/>
      <c r="AY2312" s="31"/>
      <c r="AZ2312" s="31"/>
      <c r="BA2312" s="31"/>
    </row>
    <row r="2313" spans="1:53" x14ac:dyDescent="0.2">
      <c r="A2313" s="32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1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1"/>
      <c r="AR2313" s="31"/>
      <c r="AS2313" s="31"/>
      <c r="AT2313" s="31"/>
      <c r="AU2313" s="31"/>
      <c r="AV2313" s="31"/>
      <c r="AW2313" s="31"/>
      <c r="AX2313" s="31"/>
      <c r="AY2313" s="31"/>
      <c r="AZ2313" s="31"/>
      <c r="BA2313" s="31"/>
    </row>
    <row r="2314" spans="1:53" x14ac:dyDescent="0.2">
      <c r="A2314" s="3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1"/>
      <c r="AR2314" s="31"/>
      <c r="AS2314" s="31"/>
      <c r="AT2314" s="31"/>
      <c r="AU2314" s="31"/>
      <c r="AV2314" s="31"/>
      <c r="AW2314" s="31"/>
      <c r="AX2314" s="31"/>
      <c r="AY2314" s="31"/>
      <c r="AZ2314" s="31"/>
      <c r="BA2314" s="31"/>
    </row>
    <row r="2315" spans="1:53" x14ac:dyDescent="0.2">
      <c r="A2315" s="3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31"/>
      <c r="AE2315" s="31"/>
      <c r="AF2315" s="31"/>
      <c r="AG2315" s="31"/>
      <c r="AH2315" s="31"/>
      <c r="AI2315" s="31"/>
      <c r="AJ2315" s="31"/>
      <c r="AK2315" s="31"/>
      <c r="AL2315" s="31"/>
      <c r="AM2315" s="31"/>
      <c r="AN2315" s="31"/>
      <c r="AO2315" s="31"/>
      <c r="AP2315" s="31"/>
      <c r="AQ2315" s="31"/>
      <c r="AR2315" s="31"/>
      <c r="AS2315" s="31"/>
      <c r="AT2315" s="31"/>
      <c r="AU2315" s="31"/>
      <c r="AV2315" s="31"/>
      <c r="AW2315" s="31"/>
      <c r="AX2315" s="31"/>
      <c r="AY2315" s="31"/>
      <c r="AZ2315" s="31"/>
      <c r="BA2315" s="31"/>
    </row>
    <row r="2316" spans="1:53" x14ac:dyDescent="0.2">
      <c r="A2316" s="32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  <c r="AD2316" s="31"/>
      <c r="AE2316" s="31"/>
      <c r="AF2316" s="31"/>
      <c r="AG2316" s="31"/>
      <c r="AH2316" s="31"/>
      <c r="AI2316" s="31"/>
      <c r="AJ2316" s="31"/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1"/>
      <c r="AU2316" s="31"/>
      <c r="AV2316" s="31"/>
      <c r="AW2316" s="31"/>
      <c r="AX2316" s="31"/>
      <c r="AY2316" s="31"/>
      <c r="AZ2316" s="31"/>
      <c r="BA2316" s="31"/>
    </row>
    <row r="2317" spans="1:53" x14ac:dyDescent="0.2">
      <c r="A2317" s="32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  <c r="AD2317" s="31"/>
      <c r="AE2317" s="31"/>
      <c r="AF2317" s="31"/>
      <c r="AG2317" s="31"/>
      <c r="AH2317" s="31"/>
      <c r="AI2317" s="31"/>
      <c r="AJ2317" s="31"/>
      <c r="AK2317" s="31"/>
      <c r="AL2317" s="31"/>
      <c r="AM2317" s="31"/>
      <c r="AN2317" s="31"/>
      <c r="AO2317" s="31"/>
      <c r="AP2317" s="31"/>
      <c r="AQ2317" s="31"/>
      <c r="AR2317" s="31"/>
      <c r="AS2317" s="31"/>
      <c r="AT2317" s="31"/>
      <c r="AU2317" s="31"/>
      <c r="AV2317" s="31"/>
      <c r="AW2317" s="31"/>
      <c r="AX2317" s="31"/>
      <c r="AY2317" s="31"/>
      <c r="AZ2317" s="31"/>
      <c r="BA2317" s="31"/>
    </row>
    <row r="2318" spans="1:53" x14ac:dyDescent="0.2">
      <c r="A2318" s="32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  <c r="AD2318" s="31"/>
      <c r="AE2318" s="31"/>
      <c r="AF2318" s="31"/>
      <c r="AG2318" s="31"/>
      <c r="AH2318" s="31"/>
      <c r="AI2318" s="31"/>
      <c r="AJ2318" s="31"/>
      <c r="AK2318" s="31"/>
      <c r="AL2318" s="31"/>
      <c r="AM2318" s="31"/>
      <c r="AN2318" s="31"/>
      <c r="AO2318" s="31"/>
      <c r="AP2318" s="31"/>
      <c r="AQ2318" s="31"/>
      <c r="AR2318" s="31"/>
      <c r="AS2318" s="31"/>
      <c r="AT2318" s="31"/>
      <c r="AU2318" s="31"/>
      <c r="AV2318" s="31"/>
      <c r="AW2318" s="31"/>
      <c r="AX2318" s="31"/>
      <c r="AY2318" s="31"/>
      <c r="AZ2318" s="31"/>
      <c r="BA2318" s="31"/>
    </row>
    <row r="2319" spans="1:53" x14ac:dyDescent="0.2">
      <c r="A2319" s="32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1"/>
      <c r="AZ2319" s="31"/>
      <c r="BA2319" s="31"/>
    </row>
    <row r="2320" spans="1:53" x14ac:dyDescent="0.2">
      <c r="A2320" s="32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  <c r="AD2320" s="31"/>
      <c r="AE2320" s="31"/>
      <c r="AF2320" s="31"/>
      <c r="AG2320" s="31"/>
      <c r="AH2320" s="31"/>
      <c r="AI2320" s="31"/>
      <c r="AJ2320" s="31"/>
      <c r="AK2320" s="31"/>
      <c r="AL2320" s="31"/>
      <c r="AM2320" s="31"/>
      <c r="AN2320" s="31"/>
      <c r="AO2320" s="31"/>
      <c r="AP2320" s="31"/>
      <c r="AQ2320" s="31"/>
      <c r="AR2320" s="31"/>
      <c r="AS2320" s="31"/>
      <c r="AT2320" s="31"/>
      <c r="AU2320" s="31"/>
      <c r="AV2320" s="31"/>
      <c r="AW2320" s="31"/>
      <c r="AX2320" s="31"/>
      <c r="AY2320" s="31"/>
      <c r="AZ2320" s="31"/>
      <c r="BA2320" s="31"/>
    </row>
    <row r="2321" spans="1:53" x14ac:dyDescent="0.2">
      <c r="A2321" s="32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  <c r="AD2321" s="31"/>
      <c r="AE2321" s="31"/>
      <c r="AF2321" s="31"/>
      <c r="AG2321" s="31"/>
      <c r="AH2321" s="31"/>
      <c r="AI2321" s="31"/>
      <c r="AJ2321" s="31"/>
      <c r="AK2321" s="31"/>
      <c r="AL2321" s="31"/>
      <c r="AM2321" s="31"/>
      <c r="AN2321" s="31"/>
      <c r="AO2321" s="31"/>
      <c r="AP2321" s="31"/>
      <c r="AQ2321" s="31"/>
      <c r="AR2321" s="31"/>
      <c r="AS2321" s="31"/>
      <c r="AT2321" s="31"/>
      <c r="AU2321" s="31"/>
      <c r="AV2321" s="31"/>
      <c r="AW2321" s="31"/>
      <c r="AX2321" s="31"/>
      <c r="AY2321" s="31"/>
      <c r="AZ2321" s="31"/>
      <c r="BA2321" s="31"/>
    </row>
    <row r="2322" spans="1:53" x14ac:dyDescent="0.2">
      <c r="A2322" s="32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  <c r="AD2322" s="31"/>
      <c r="AE2322" s="31"/>
      <c r="AF2322" s="31"/>
      <c r="AG2322" s="31"/>
      <c r="AH2322" s="31"/>
      <c r="AI2322" s="31"/>
      <c r="AJ2322" s="31"/>
      <c r="AK2322" s="31"/>
      <c r="AL2322" s="31"/>
      <c r="AM2322" s="31"/>
      <c r="AN2322" s="31"/>
      <c r="AO2322" s="31"/>
      <c r="AP2322" s="31"/>
      <c r="AQ2322" s="31"/>
      <c r="AR2322" s="31"/>
      <c r="AS2322" s="31"/>
      <c r="AT2322" s="31"/>
      <c r="AU2322" s="31"/>
      <c r="AV2322" s="31"/>
      <c r="AW2322" s="31"/>
      <c r="AX2322" s="31"/>
      <c r="AY2322" s="31"/>
      <c r="AZ2322" s="31"/>
      <c r="BA2322" s="31"/>
    </row>
    <row r="2323" spans="1:53" x14ac:dyDescent="0.2">
      <c r="A2323" s="32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1"/>
      <c r="AF2323" s="31"/>
      <c r="AG2323" s="31"/>
      <c r="AH2323" s="31"/>
      <c r="AI2323" s="31"/>
      <c r="AJ2323" s="31"/>
      <c r="AK2323" s="31"/>
      <c r="AL2323" s="31"/>
      <c r="AM2323" s="31"/>
      <c r="AN2323" s="31"/>
      <c r="AO2323" s="31"/>
      <c r="AP2323" s="31"/>
      <c r="AQ2323" s="31"/>
      <c r="AR2323" s="31"/>
      <c r="AS2323" s="31"/>
      <c r="AT2323" s="31"/>
      <c r="AU2323" s="31"/>
      <c r="AV2323" s="31"/>
      <c r="AW2323" s="31"/>
      <c r="AX2323" s="31"/>
      <c r="AY2323" s="31"/>
      <c r="AZ2323" s="31"/>
      <c r="BA2323" s="31"/>
    </row>
    <row r="2324" spans="1:53" x14ac:dyDescent="0.2">
      <c r="A2324" s="32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1"/>
      <c r="AF2324" s="31"/>
      <c r="AG2324" s="31"/>
      <c r="AH2324" s="31"/>
      <c r="AI2324" s="31"/>
      <c r="AJ2324" s="31"/>
      <c r="AK2324" s="31"/>
      <c r="AL2324" s="31"/>
      <c r="AM2324" s="31"/>
      <c r="AN2324" s="31"/>
      <c r="AO2324" s="31"/>
      <c r="AP2324" s="31"/>
      <c r="AQ2324" s="31"/>
      <c r="AR2324" s="31"/>
      <c r="AS2324" s="31"/>
      <c r="AT2324" s="31"/>
      <c r="AU2324" s="31"/>
      <c r="AV2324" s="31"/>
      <c r="AW2324" s="31"/>
      <c r="AX2324" s="31"/>
      <c r="AY2324" s="31"/>
      <c r="AZ2324" s="31"/>
      <c r="BA2324" s="31"/>
    </row>
    <row r="2325" spans="1:53" x14ac:dyDescent="0.2">
      <c r="A2325" s="32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1"/>
      <c r="AH2325" s="31"/>
      <c r="AI2325" s="31"/>
      <c r="AJ2325" s="31"/>
      <c r="AK2325" s="31"/>
      <c r="AL2325" s="31"/>
      <c r="AM2325" s="31"/>
      <c r="AN2325" s="31"/>
      <c r="AO2325" s="31"/>
      <c r="AP2325" s="31"/>
      <c r="AQ2325" s="31"/>
      <c r="AR2325" s="31"/>
      <c r="AS2325" s="31"/>
      <c r="AT2325" s="31"/>
      <c r="AU2325" s="31"/>
      <c r="AV2325" s="31"/>
      <c r="AW2325" s="31"/>
      <c r="AX2325" s="31"/>
      <c r="AY2325" s="31"/>
      <c r="AZ2325" s="31"/>
      <c r="BA2325" s="31"/>
    </row>
    <row r="2326" spans="1:53" x14ac:dyDescent="0.2">
      <c r="A2326" s="32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</row>
    <row r="2327" spans="1:53" x14ac:dyDescent="0.2">
      <c r="A2327" s="32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1"/>
      <c r="AZ2327" s="31"/>
      <c r="BA2327" s="31"/>
    </row>
    <row r="2328" spans="1:53" x14ac:dyDescent="0.2">
      <c r="A2328" s="32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31"/>
      <c r="AE2328" s="31"/>
      <c r="AF2328" s="31"/>
      <c r="AG2328" s="31"/>
      <c r="AH2328" s="31"/>
      <c r="AI2328" s="31"/>
      <c r="AJ2328" s="31"/>
      <c r="AK2328" s="31"/>
      <c r="AL2328" s="31"/>
      <c r="AM2328" s="31"/>
      <c r="AN2328" s="31"/>
      <c r="AO2328" s="31"/>
      <c r="AP2328" s="31"/>
      <c r="AQ2328" s="31"/>
      <c r="AR2328" s="31"/>
      <c r="AS2328" s="31"/>
      <c r="AT2328" s="31"/>
      <c r="AU2328" s="31"/>
      <c r="AV2328" s="31"/>
      <c r="AW2328" s="31"/>
      <c r="AX2328" s="31"/>
      <c r="AY2328" s="31"/>
      <c r="AZ2328" s="31"/>
      <c r="BA2328" s="31"/>
    </row>
    <row r="2329" spans="1:53" x14ac:dyDescent="0.2">
      <c r="A2329" s="32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31"/>
      <c r="AE2329" s="31"/>
      <c r="AF2329" s="31"/>
      <c r="AG2329" s="31"/>
      <c r="AH2329" s="31"/>
      <c r="AI2329" s="31"/>
      <c r="AJ2329" s="31"/>
      <c r="AK2329" s="31"/>
      <c r="AL2329" s="31"/>
      <c r="AM2329" s="31"/>
      <c r="AN2329" s="31"/>
      <c r="AO2329" s="31"/>
      <c r="AP2329" s="31"/>
      <c r="AQ2329" s="31"/>
      <c r="AR2329" s="31"/>
      <c r="AS2329" s="31"/>
      <c r="AT2329" s="31"/>
      <c r="AU2329" s="31"/>
      <c r="AV2329" s="31"/>
      <c r="AW2329" s="31"/>
      <c r="AX2329" s="31"/>
      <c r="AY2329" s="31"/>
      <c r="AZ2329" s="31"/>
      <c r="BA2329" s="31"/>
    </row>
    <row r="2330" spans="1:53" x14ac:dyDescent="0.2">
      <c r="A2330" s="32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  <c r="AD2330" s="31"/>
      <c r="AE2330" s="31"/>
      <c r="AF2330" s="31"/>
      <c r="AG2330" s="31"/>
      <c r="AH2330" s="31"/>
      <c r="AI2330" s="31"/>
      <c r="AJ2330" s="31"/>
      <c r="AK2330" s="31"/>
      <c r="AL2330" s="31"/>
      <c r="AM2330" s="31"/>
      <c r="AN2330" s="31"/>
      <c r="AO2330" s="31"/>
      <c r="AP2330" s="31"/>
      <c r="AQ2330" s="31"/>
      <c r="AR2330" s="31"/>
      <c r="AS2330" s="31"/>
      <c r="AT2330" s="31"/>
      <c r="AU2330" s="31"/>
      <c r="AV2330" s="31"/>
      <c r="AW2330" s="31"/>
      <c r="AX2330" s="31"/>
      <c r="AY2330" s="31"/>
      <c r="AZ2330" s="31"/>
      <c r="BA2330" s="31"/>
    </row>
    <row r="2331" spans="1:53" x14ac:dyDescent="0.2">
      <c r="A2331" s="32"/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1"/>
      <c r="AF2331" s="31"/>
      <c r="AG2331" s="31"/>
      <c r="AH2331" s="31"/>
      <c r="AI2331" s="31"/>
      <c r="AJ2331" s="31"/>
      <c r="AK2331" s="31"/>
      <c r="AL2331" s="31"/>
      <c r="AM2331" s="31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</row>
    <row r="2332" spans="1:53" x14ac:dyDescent="0.2">
      <c r="A2332" s="32"/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1"/>
      <c r="AF2332" s="31"/>
      <c r="AG2332" s="31"/>
      <c r="AH2332" s="31"/>
      <c r="AI2332" s="31"/>
      <c r="AJ2332" s="31"/>
      <c r="AK2332" s="31"/>
      <c r="AL2332" s="31"/>
      <c r="AM2332" s="31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</row>
    <row r="2333" spans="1:53" x14ac:dyDescent="0.2">
      <c r="A2333" s="32"/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1"/>
      <c r="AF2333" s="31"/>
      <c r="AG2333" s="31"/>
      <c r="AH2333" s="31"/>
      <c r="AI2333" s="31"/>
      <c r="AJ2333" s="31"/>
      <c r="AK2333" s="31"/>
      <c r="AL2333" s="31"/>
      <c r="AM2333" s="31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</row>
    <row r="2334" spans="1:53" x14ac:dyDescent="0.2">
      <c r="A2334" s="32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1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1"/>
      <c r="AU2334" s="31"/>
      <c r="AV2334" s="31"/>
      <c r="AW2334" s="31"/>
      <c r="AX2334" s="31"/>
      <c r="AY2334" s="31"/>
      <c r="AZ2334" s="31"/>
      <c r="BA2334" s="31"/>
    </row>
    <row r="2335" spans="1:53" x14ac:dyDescent="0.2">
      <c r="A2335" s="32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1"/>
      <c r="AF2335" s="31"/>
      <c r="AG2335" s="31"/>
      <c r="AH2335" s="31"/>
      <c r="AI2335" s="31"/>
      <c r="AJ2335" s="31"/>
      <c r="AK2335" s="31"/>
      <c r="AL2335" s="31"/>
      <c r="AM2335" s="31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</row>
    <row r="2336" spans="1:53" x14ac:dyDescent="0.2">
      <c r="A2336" s="32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1"/>
      <c r="AF2336" s="31"/>
      <c r="AG2336" s="31"/>
      <c r="AH2336" s="31"/>
      <c r="AI2336" s="31"/>
      <c r="AJ2336" s="31"/>
      <c r="AK2336" s="31"/>
      <c r="AL2336" s="31"/>
      <c r="AM2336" s="31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</row>
    <row r="2337" spans="1:53" x14ac:dyDescent="0.2">
      <c r="A2337" s="32"/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1"/>
      <c r="AF2337" s="31"/>
      <c r="AG2337" s="31"/>
      <c r="AH2337" s="31"/>
      <c r="AI2337" s="31"/>
      <c r="AJ2337" s="31"/>
      <c r="AK2337" s="31"/>
      <c r="AL2337" s="31"/>
      <c r="AM2337" s="31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</row>
    <row r="2338" spans="1:53" x14ac:dyDescent="0.2">
      <c r="A2338" s="32"/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1"/>
      <c r="AF2338" s="31"/>
      <c r="AG2338" s="31"/>
      <c r="AH2338" s="31"/>
      <c r="AI2338" s="31"/>
      <c r="AJ2338" s="31"/>
      <c r="AK2338" s="31"/>
      <c r="AL2338" s="31"/>
      <c r="AM2338" s="31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</row>
    <row r="2339" spans="1:53" x14ac:dyDescent="0.2">
      <c r="A2339" s="32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31"/>
      <c r="AE2339" s="31"/>
      <c r="AF2339" s="31"/>
      <c r="AG2339" s="31"/>
      <c r="AH2339" s="31"/>
      <c r="AI2339" s="31"/>
      <c r="AJ2339" s="31"/>
      <c r="AK2339" s="31"/>
      <c r="AL2339" s="31"/>
      <c r="AM2339" s="31"/>
      <c r="AN2339" s="31"/>
      <c r="AO2339" s="31"/>
      <c r="AP2339" s="31"/>
      <c r="AQ2339" s="31"/>
      <c r="AR2339" s="31"/>
      <c r="AS2339" s="31"/>
      <c r="AT2339" s="31"/>
      <c r="AU2339" s="31"/>
      <c r="AV2339" s="31"/>
      <c r="AW2339" s="31"/>
      <c r="AX2339" s="31"/>
      <c r="AY2339" s="31"/>
      <c r="AZ2339" s="31"/>
      <c r="BA2339" s="31"/>
    </row>
    <row r="2340" spans="1:53" x14ac:dyDescent="0.2">
      <c r="A2340" s="32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  <c r="AD2340" s="31"/>
      <c r="AE2340" s="31"/>
      <c r="AF2340" s="31"/>
      <c r="AG2340" s="31"/>
      <c r="AH2340" s="31"/>
      <c r="AI2340" s="31"/>
      <c r="AJ2340" s="31"/>
      <c r="AK2340" s="31"/>
      <c r="AL2340" s="31"/>
      <c r="AM2340" s="31"/>
      <c r="AN2340" s="31"/>
      <c r="AO2340" s="31"/>
      <c r="AP2340" s="31"/>
      <c r="AQ2340" s="31"/>
      <c r="AR2340" s="31"/>
      <c r="AS2340" s="31"/>
      <c r="AT2340" s="31"/>
      <c r="AU2340" s="31"/>
      <c r="AV2340" s="31"/>
      <c r="AW2340" s="31"/>
      <c r="AX2340" s="31"/>
      <c r="AY2340" s="31"/>
      <c r="AZ2340" s="31"/>
      <c r="BA2340" s="31"/>
    </row>
    <row r="2341" spans="1:53" x14ac:dyDescent="0.2">
      <c r="A2341" s="32"/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  <c r="AD2341" s="31"/>
      <c r="AE2341" s="31"/>
      <c r="AF2341" s="31"/>
      <c r="AG2341" s="31"/>
      <c r="AH2341" s="31"/>
      <c r="AI2341" s="31"/>
      <c r="AJ2341" s="31"/>
      <c r="AK2341" s="31"/>
      <c r="AL2341" s="31"/>
      <c r="AM2341" s="31"/>
      <c r="AN2341" s="31"/>
      <c r="AO2341" s="31"/>
      <c r="AP2341" s="31"/>
      <c r="AQ2341" s="31"/>
      <c r="AR2341" s="31"/>
      <c r="AS2341" s="31"/>
      <c r="AT2341" s="31"/>
      <c r="AU2341" s="31"/>
      <c r="AV2341" s="31"/>
      <c r="AW2341" s="31"/>
      <c r="AX2341" s="31"/>
      <c r="AY2341" s="31"/>
      <c r="AZ2341" s="31"/>
      <c r="BA2341" s="31"/>
    </row>
    <row r="2342" spans="1:53" x14ac:dyDescent="0.2">
      <c r="A2342" s="32"/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</row>
    <row r="2343" spans="1:53" x14ac:dyDescent="0.2">
      <c r="A2343" s="32"/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1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</row>
    <row r="2344" spans="1:53" x14ac:dyDescent="0.2">
      <c r="A2344" s="32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1"/>
      <c r="AF2344" s="31"/>
      <c r="AG2344" s="31"/>
      <c r="AH2344" s="31"/>
      <c r="AI2344" s="31"/>
      <c r="AJ2344" s="31"/>
      <c r="AK2344" s="31"/>
      <c r="AL2344" s="31"/>
      <c r="AM2344" s="31"/>
      <c r="AN2344" s="31"/>
      <c r="AO2344" s="31"/>
      <c r="AP2344" s="31"/>
      <c r="AQ2344" s="31"/>
      <c r="AR2344" s="31"/>
      <c r="AS2344" s="31"/>
      <c r="AT2344" s="31"/>
      <c r="AU2344" s="31"/>
      <c r="AV2344" s="31"/>
      <c r="AW2344" s="31"/>
      <c r="AX2344" s="31"/>
      <c r="AY2344" s="31"/>
      <c r="AZ2344" s="31"/>
      <c r="BA2344" s="31"/>
    </row>
    <row r="2345" spans="1:53" x14ac:dyDescent="0.2">
      <c r="A2345" s="32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1"/>
      <c r="AF2345" s="31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1"/>
      <c r="AU2345" s="31"/>
      <c r="AV2345" s="31"/>
      <c r="AW2345" s="31"/>
      <c r="AX2345" s="31"/>
      <c r="AY2345" s="31"/>
      <c r="AZ2345" s="31"/>
      <c r="BA2345" s="31"/>
    </row>
    <row r="2346" spans="1:53" x14ac:dyDescent="0.2">
      <c r="A2346" s="32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1"/>
      <c r="AZ2346" s="31"/>
      <c r="BA2346" s="31"/>
    </row>
    <row r="2347" spans="1:53" x14ac:dyDescent="0.2">
      <c r="A2347" s="32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  <c r="AD2347" s="31"/>
      <c r="AE2347" s="31"/>
      <c r="AF2347" s="31"/>
      <c r="AG2347" s="31"/>
      <c r="AH2347" s="31"/>
      <c r="AI2347" s="31"/>
      <c r="AJ2347" s="31"/>
      <c r="AK2347" s="31"/>
      <c r="AL2347" s="31"/>
      <c r="AM2347" s="31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</row>
    <row r="2348" spans="1:53" x14ac:dyDescent="0.2">
      <c r="A2348" s="32"/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1"/>
      <c r="AV2348" s="31"/>
      <c r="AW2348" s="31"/>
      <c r="AX2348" s="31"/>
      <c r="AY2348" s="31"/>
      <c r="AZ2348" s="31"/>
      <c r="BA2348" s="31"/>
    </row>
    <row r="2349" spans="1:53" x14ac:dyDescent="0.2">
      <c r="A2349" s="32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1"/>
      <c r="AV2349" s="31"/>
      <c r="AW2349" s="31"/>
      <c r="AX2349" s="31"/>
      <c r="AY2349" s="31"/>
      <c r="AZ2349" s="31"/>
      <c r="BA2349" s="31"/>
    </row>
    <row r="2350" spans="1:53" x14ac:dyDescent="0.2">
      <c r="A2350" s="32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</row>
    <row r="2351" spans="1:53" x14ac:dyDescent="0.2">
      <c r="A2351" s="32"/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  <c r="AD2351" s="31"/>
      <c r="AE2351" s="31"/>
      <c r="AF2351" s="31"/>
      <c r="AG2351" s="31"/>
      <c r="AH2351" s="31"/>
      <c r="AI2351" s="31"/>
      <c r="AJ2351" s="31"/>
      <c r="AK2351" s="31"/>
      <c r="AL2351" s="31"/>
      <c r="AM2351" s="31"/>
      <c r="AN2351" s="31"/>
      <c r="AO2351" s="31"/>
      <c r="AP2351" s="31"/>
      <c r="AQ2351" s="31"/>
      <c r="AR2351" s="31"/>
      <c r="AS2351" s="31"/>
      <c r="AT2351" s="31"/>
      <c r="AU2351" s="31"/>
      <c r="AV2351" s="31"/>
      <c r="AW2351" s="31"/>
      <c r="AX2351" s="31"/>
      <c r="AY2351" s="31"/>
      <c r="AZ2351" s="31"/>
      <c r="BA2351" s="31"/>
    </row>
    <row r="2352" spans="1:53" x14ac:dyDescent="0.2">
      <c r="A2352" s="32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1"/>
      <c r="AD2352" s="31"/>
      <c r="AE2352" s="31"/>
      <c r="AF2352" s="31"/>
      <c r="AG2352" s="31"/>
      <c r="AH2352" s="31"/>
      <c r="AI2352" s="31"/>
      <c r="AJ2352" s="31"/>
      <c r="AK2352" s="31"/>
      <c r="AL2352" s="31"/>
      <c r="AM2352" s="31"/>
      <c r="AN2352" s="31"/>
      <c r="AO2352" s="31"/>
      <c r="AP2352" s="31"/>
      <c r="AQ2352" s="31"/>
      <c r="AR2352" s="31"/>
      <c r="AS2352" s="31"/>
      <c r="AT2352" s="31"/>
      <c r="AU2352" s="31"/>
      <c r="AV2352" s="31"/>
      <c r="AW2352" s="31"/>
      <c r="AX2352" s="31"/>
      <c r="AY2352" s="31"/>
      <c r="AZ2352" s="31"/>
      <c r="BA2352" s="31"/>
    </row>
    <row r="2353" spans="1:53" x14ac:dyDescent="0.2">
      <c r="A2353" s="32"/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1"/>
      <c r="AD2353" s="31"/>
      <c r="AE2353" s="31"/>
      <c r="AF2353" s="31"/>
      <c r="AG2353" s="31"/>
      <c r="AH2353" s="31"/>
      <c r="AI2353" s="31"/>
      <c r="AJ2353" s="31"/>
      <c r="AK2353" s="31"/>
      <c r="AL2353" s="31"/>
      <c r="AM2353" s="31"/>
      <c r="AN2353" s="31"/>
      <c r="AO2353" s="31"/>
      <c r="AP2353" s="31"/>
      <c r="AQ2353" s="31"/>
      <c r="AR2353" s="31"/>
      <c r="AS2353" s="31"/>
      <c r="AT2353" s="31"/>
      <c r="AU2353" s="31"/>
      <c r="AV2353" s="31"/>
      <c r="AW2353" s="31"/>
      <c r="AX2353" s="31"/>
      <c r="AY2353" s="31"/>
      <c r="AZ2353" s="31"/>
      <c r="BA2353" s="31"/>
    </row>
    <row r="2354" spans="1:53" x14ac:dyDescent="0.2">
      <c r="A2354" s="32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1"/>
      <c r="AD2354" s="31"/>
      <c r="AE2354" s="31"/>
      <c r="AF2354" s="31"/>
      <c r="AG2354" s="31"/>
      <c r="AH2354" s="31"/>
      <c r="AI2354" s="31"/>
      <c r="AJ2354" s="31"/>
      <c r="AK2354" s="31"/>
      <c r="AL2354" s="31"/>
      <c r="AM2354" s="31"/>
      <c r="AN2354" s="31"/>
      <c r="AO2354" s="31"/>
      <c r="AP2354" s="31"/>
      <c r="AQ2354" s="31"/>
      <c r="AR2354" s="31"/>
      <c r="AS2354" s="31"/>
      <c r="AT2354" s="31"/>
      <c r="AU2354" s="31"/>
      <c r="AV2354" s="31"/>
      <c r="AW2354" s="31"/>
      <c r="AX2354" s="31"/>
      <c r="AY2354" s="31"/>
      <c r="AZ2354" s="31"/>
      <c r="BA2354" s="31"/>
    </row>
    <row r="2355" spans="1:53" x14ac:dyDescent="0.2">
      <c r="A2355" s="32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1"/>
      <c r="AD2355" s="31"/>
      <c r="AE2355" s="31"/>
      <c r="AF2355" s="31"/>
      <c r="AG2355" s="31"/>
      <c r="AH2355" s="31"/>
      <c r="AI2355" s="31"/>
      <c r="AJ2355" s="31"/>
      <c r="AK2355" s="31"/>
      <c r="AL2355" s="31"/>
      <c r="AM2355" s="31"/>
      <c r="AN2355" s="31"/>
      <c r="AO2355" s="31"/>
      <c r="AP2355" s="31"/>
      <c r="AQ2355" s="31"/>
      <c r="AR2355" s="31"/>
      <c r="AS2355" s="31"/>
      <c r="AT2355" s="31"/>
      <c r="AU2355" s="31"/>
      <c r="AV2355" s="31"/>
      <c r="AW2355" s="31"/>
      <c r="AX2355" s="31"/>
      <c r="AY2355" s="31"/>
      <c r="AZ2355" s="31"/>
      <c r="BA2355" s="31"/>
    </row>
    <row r="2356" spans="1:53" x14ac:dyDescent="0.2">
      <c r="A2356" s="32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1"/>
      <c r="AD2356" s="31"/>
      <c r="AE2356" s="31"/>
      <c r="AF2356" s="31"/>
      <c r="AG2356" s="31"/>
      <c r="AH2356" s="31"/>
      <c r="AI2356" s="31"/>
      <c r="AJ2356" s="31"/>
      <c r="AK2356" s="31"/>
      <c r="AL2356" s="31"/>
      <c r="AM2356" s="31"/>
      <c r="AN2356" s="31"/>
      <c r="AO2356" s="31"/>
      <c r="AP2356" s="31"/>
      <c r="AQ2356" s="31"/>
      <c r="AR2356" s="31"/>
      <c r="AS2356" s="31"/>
      <c r="AT2356" s="31"/>
      <c r="AU2356" s="31"/>
      <c r="AV2356" s="31"/>
      <c r="AW2356" s="31"/>
      <c r="AX2356" s="31"/>
      <c r="AY2356" s="31"/>
      <c r="AZ2356" s="31"/>
      <c r="BA2356" s="31"/>
    </row>
    <row r="2357" spans="1:53" x14ac:dyDescent="0.2">
      <c r="A2357" s="32"/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1"/>
      <c r="AD2357" s="31"/>
      <c r="AE2357" s="31"/>
      <c r="AF2357" s="31"/>
      <c r="AG2357" s="31"/>
      <c r="AH2357" s="31"/>
      <c r="AI2357" s="31"/>
      <c r="AJ2357" s="31"/>
      <c r="AK2357" s="31"/>
      <c r="AL2357" s="31"/>
      <c r="AM2357" s="31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</row>
    <row r="2358" spans="1:53" x14ac:dyDescent="0.2">
      <c r="A2358" s="32"/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1"/>
      <c r="AD2358" s="31"/>
      <c r="AE2358" s="31"/>
      <c r="AF2358" s="31"/>
      <c r="AG2358" s="31"/>
      <c r="AH2358" s="31"/>
      <c r="AI2358" s="31"/>
      <c r="AJ2358" s="31"/>
      <c r="AK2358" s="31"/>
      <c r="AL2358" s="31"/>
      <c r="AM2358" s="31"/>
      <c r="AN2358" s="31"/>
      <c r="AO2358" s="31"/>
      <c r="AP2358" s="31"/>
      <c r="AQ2358" s="31"/>
      <c r="AR2358" s="31"/>
      <c r="AS2358" s="31"/>
      <c r="AT2358" s="31"/>
      <c r="AU2358" s="31"/>
      <c r="AV2358" s="31"/>
      <c r="AW2358" s="31"/>
      <c r="AX2358" s="31"/>
      <c r="AY2358" s="31"/>
      <c r="AZ2358" s="31"/>
      <c r="BA2358" s="31"/>
    </row>
    <row r="2359" spans="1:53" x14ac:dyDescent="0.2">
      <c r="A2359" s="32"/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1"/>
      <c r="AD2359" s="31"/>
      <c r="AE2359" s="31"/>
      <c r="AF2359" s="31"/>
      <c r="AG2359" s="31"/>
      <c r="AH2359" s="31"/>
      <c r="AI2359" s="31"/>
      <c r="AJ2359" s="31"/>
      <c r="AK2359" s="31"/>
      <c r="AL2359" s="31"/>
      <c r="AM2359" s="31"/>
      <c r="AN2359" s="31"/>
      <c r="AO2359" s="31"/>
      <c r="AP2359" s="31"/>
      <c r="AQ2359" s="31"/>
      <c r="AR2359" s="31"/>
      <c r="AS2359" s="31"/>
      <c r="AT2359" s="31"/>
      <c r="AU2359" s="31"/>
      <c r="AV2359" s="31"/>
      <c r="AW2359" s="31"/>
      <c r="AX2359" s="31"/>
      <c r="AY2359" s="31"/>
      <c r="AZ2359" s="31"/>
      <c r="BA2359" s="31"/>
    </row>
    <row r="2360" spans="1:53" x14ac:dyDescent="0.2">
      <c r="A2360" s="32"/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  <c r="AD2360" s="31"/>
      <c r="AE2360" s="31"/>
      <c r="AF2360" s="31"/>
      <c r="AG2360" s="31"/>
      <c r="AH2360" s="31"/>
      <c r="AI2360" s="31"/>
      <c r="AJ2360" s="31"/>
      <c r="AK2360" s="31"/>
      <c r="AL2360" s="31"/>
      <c r="AM2360" s="31"/>
      <c r="AN2360" s="31"/>
      <c r="AO2360" s="31"/>
      <c r="AP2360" s="31"/>
      <c r="AQ2360" s="31"/>
      <c r="AR2360" s="31"/>
      <c r="AS2360" s="31"/>
      <c r="AT2360" s="31"/>
      <c r="AU2360" s="31"/>
      <c r="AV2360" s="31"/>
      <c r="AW2360" s="31"/>
      <c r="AX2360" s="31"/>
      <c r="AY2360" s="31"/>
      <c r="AZ2360" s="31"/>
      <c r="BA2360" s="31"/>
    </row>
    <row r="2361" spans="1:53" x14ac:dyDescent="0.2">
      <c r="A2361" s="32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1"/>
      <c r="AD2361" s="31"/>
      <c r="AE2361" s="31"/>
      <c r="AF2361" s="31"/>
      <c r="AG2361" s="31"/>
      <c r="AH2361" s="31"/>
      <c r="AI2361" s="31"/>
      <c r="AJ2361" s="31"/>
      <c r="AK2361" s="31"/>
      <c r="AL2361" s="31"/>
      <c r="AM2361" s="31"/>
      <c r="AN2361" s="31"/>
      <c r="AO2361" s="31"/>
      <c r="AP2361" s="31"/>
      <c r="AQ2361" s="31"/>
      <c r="AR2361" s="31"/>
      <c r="AS2361" s="31"/>
      <c r="AT2361" s="31"/>
      <c r="AU2361" s="31"/>
      <c r="AV2361" s="31"/>
      <c r="AW2361" s="31"/>
      <c r="AX2361" s="31"/>
      <c r="AY2361" s="31"/>
      <c r="AZ2361" s="31"/>
      <c r="BA2361" s="31"/>
    </row>
    <row r="2362" spans="1:53" x14ac:dyDescent="0.2">
      <c r="A2362" s="32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  <c r="AD2362" s="31"/>
      <c r="AE2362" s="31"/>
      <c r="AF2362" s="31"/>
      <c r="AG2362" s="31"/>
      <c r="AH2362" s="31"/>
      <c r="AI2362" s="31"/>
      <c r="AJ2362" s="31"/>
      <c r="AK2362" s="31"/>
      <c r="AL2362" s="31"/>
      <c r="AM2362" s="31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</row>
    <row r="2363" spans="1:53" x14ac:dyDescent="0.2">
      <c r="A2363" s="32"/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1"/>
      <c r="AD2363" s="31"/>
      <c r="AE2363" s="31"/>
      <c r="AF2363" s="31"/>
      <c r="AG2363" s="31"/>
      <c r="AH2363" s="31"/>
      <c r="AI2363" s="31"/>
      <c r="AJ2363" s="31"/>
      <c r="AK2363" s="31"/>
      <c r="AL2363" s="31"/>
      <c r="AM2363" s="31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</row>
    <row r="2364" spans="1:53" x14ac:dyDescent="0.2">
      <c r="A2364" s="32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1"/>
      <c r="AD2364" s="31"/>
      <c r="AE2364" s="31"/>
      <c r="AF2364" s="31"/>
      <c r="AG2364" s="31"/>
      <c r="AH2364" s="31"/>
      <c r="AI2364" s="31"/>
      <c r="AJ2364" s="31"/>
      <c r="AK2364" s="31"/>
      <c r="AL2364" s="31"/>
      <c r="AM2364" s="31"/>
      <c r="AN2364" s="31"/>
      <c r="AO2364" s="31"/>
      <c r="AP2364" s="31"/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</row>
    <row r="2365" spans="1:53" x14ac:dyDescent="0.2">
      <c r="A2365" s="32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  <c r="AD2365" s="31"/>
      <c r="AE2365" s="31"/>
      <c r="AF2365" s="31"/>
      <c r="AG2365" s="31"/>
      <c r="AH2365" s="31"/>
      <c r="AI2365" s="31"/>
      <c r="AJ2365" s="31"/>
      <c r="AK2365" s="31"/>
      <c r="AL2365" s="31"/>
      <c r="AM2365" s="31"/>
      <c r="AN2365" s="31"/>
      <c r="AO2365" s="31"/>
      <c r="AP2365" s="31"/>
      <c r="AQ2365" s="31"/>
      <c r="AR2365" s="31"/>
      <c r="AS2365" s="31"/>
      <c r="AT2365" s="31"/>
      <c r="AU2365" s="31"/>
      <c r="AV2365" s="31"/>
      <c r="AW2365" s="31"/>
      <c r="AX2365" s="31"/>
      <c r="AY2365" s="31"/>
      <c r="AZ2365" s="31"/>
      <c r="BA2365" s="31"/>
    </row>
    <row r="2366" spans="1:53" x14ac:dyDescent="0.2">
      <c r="A2366" s="32"/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1"/>
      <c r="AD2366" s="31"/>
      <c r="AE2366" s="31"/>
      <c r="AF2366" s="31"/>
      <c r="AG2366" s="31"/>
      <c r="AH2366" s="31"/>
      <c r="AI2366" s="31"/>
      <c r="AJ2366" s="31"/>
      <c r="AK2366" s="31"/>
      <c r="AL2366" s="31"/>
      <c r="AM2366" s="31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</row>
    <row r="2367" spans="1:53" x14ac:dyDescent="0.2">
      <c r="A2367" s="32"/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1"/>
      <c r="AD2367" s="31"/>
      <c r="AE2367" s="31"/>
      <c r="AF2367" s="31"/>
      <c r="AG2367" s="31"/>
      <c r="AH2367" s="31"/>
      <c r="AI2367" s="31"/>
      <c r="AJ2367" s="31"/>
      <c r="AK2367" s="31"/>
      <c r="AL2367" s="31"/>
      <c r="AM2367" s="31"/>
      <c r="AN2367" s="31"/>
      <c r="AO2367" s="31"/>
      <c r="AP2367" s="31"/>
      <c r="AQ2367" s="31"/>
      <c r="AR2367" s="31"/>
      <c r="AS2367" s="31"/>
      <c r="AT2367" s="31"/>
      <c r="AU2367" s="31"/>
      <c r="AV2367" s="31"/>
      <c r="AW2367" s="31"/>
      <c r="AX2367" s="31"/>
      <c r="AY2367" s="31"/>
      <c r="AZ2367" s="31"/>
      <c r="BA2367" s="31"/>
    </row>
    <row r="2368" spans="1:53" x14ac:dyDescent="0.2">
      <c r="A2368" s="32"/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  <c r="BA2368" s="31"/>
    </row>
    <row r="2369" spans="1:53" x14ac:dyDescent="0.2">
      <c r="A2369" s="32"/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  <c r="BA2369" s="31"/>
    </row>
    <row r="2370" spans="1:53" x14ac:dyDescent="0.2">
      <c r="A2370" s="32"/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  <c r="BA2370" s="31"/>
    </row>
    <row r="2371" spans="1:53" x14ac:dyDescent="0.2">
      <c r="A2371" s="32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  <c r="AD2371" s="31"/>
      <c r="AE2371" s="31"/>
      <c r="AF2371" s="31"/>
      <c r="AG2371" s="31"/>
      <c r="AH2371" s="31"/>
      <c r="AI2371" s="31"/>
      <c r="AJ2371" s="31"/>
      <c r="AK2371" s="31"/>
      <c r="AL2371" s="31"/>
      <c r="AM2371" s="31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  <c r="BA2371" s="31"/>
    </row>
    <row r="2372" spans="1:53" x14ac:dyDescent="0.2">
      <c r="A2372" s="32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  <c r="AD2372" s="31"/>
      <c r="AE2372" s="31"/>
      <c r="AF2372" s="31"/>
      <c r="AG2372" s="31"/>
      <c r="AH2372" s="31"/>
      <c r="AI2372" s="31"/>
      <c r="AJ2372" s="31"/>
      <c r="AK2372" s="31"/>
      <c r="AL2372" s="31"/>
      <c r="AM2372" s="31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  <c r="BA2372" s="31"/>
    </row>
    <row r="2373" spans="1:53" x14ac:dyDescent="0.2">
      <c r="A2373" s="32"/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1"/>
      <c r="AE2373" s="31"/>
      <c r="AF2373" s="31"/>
      <c r="AG2373" s="31"/>
      <c r="AH2373" s="31"/>
      <c r="AI2373" s="31"/>
      <c r="AJ2373" s="31"/>
      <c r="AK2373" s="31"/>
      <c r="AL2373" s="31"/>
      <c r="AM2373" s="31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  <c r="BA2373" s="31"/>
    </row>
    <row r="2374" spans="1:53" x14ac:dyDescent="0.2">
      <c r="A2374" s="32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</row>
    <row r="2375" spans="1:53" x14ac:dyDescent="0.2">
      <c r="A2375" s="32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  <c r="AD2375" s="31"/>
      <c r="AE2375" s="31"/>
      <c r="AF2375" s="31"/>
      <c r="AG2375" s="31"/>
      <c r="AH2375" s="31"/>
      <c r="AI2375" s="31"/>
      <c r="AJ2375" s="31"/>
      <c r="AK2375" s="31"/>
      <c r="AL2375" s="31"/>
      <c r="AM2375" s="31"/>
      <c r="AN2375" s="31"/>
      <c r="AO2375" s="31"/>
      <c r="AP2375" s="31"/>
      <c r="AQ2375" s="31"/>
      <c r="AR2375" s="31"/>
      <c r="AS2375" s="31"/>
      <c r="AT2375" s="31"/>
      <c r="AU2375" s="31"/>
      <c r="AV2375" s="31"/>
      <c r="AW2375" s="31"/>
      <c r="AX2375" s="31"/>
      <c r="AY2375" s="31"/>
      <c r="AZ2375" s="31"/>
      <c r="BA2375" s="31"/>
    </row>
    <row r="2376" spans="1:53" x14ac:dyDescent="0.2">
      <c r="A2376" s="32"/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1"/>
      <c r="AG2376" s="31"/>
      <c r="AH2376" s="31"/>
      <c r="AI2376" s="31"/>
      <c r="AJ2376" s="31"/>
      <c r="AK2376" s="31"/>
      <c r="AL2376" s="31"/>
      <c r="AM2376" s="31"/>
      <c r="AN2376" s="31"/>
      <c r="AO2376" s="31"/>
      <c r="AP2376" s="31"/>
      <c r="AQ2376" s="31"/>
      <c r="AR2376" s="31"/>
      <c r="AS2376" s="31"/>
      <c r="AT2376" s="31"/>
      <c r="AU2376" s="31"/>
      <c r="AV2376" s="31"/>
      <c r="AW2376" s="31"/>
      <c r="AX2376" s="31"/>
      <c r="AY2376" s="31"/>
      <c r="AZ2376" s="31"/>
      <c r="BA2376" s="31"/>
    </row>
    <row r="2377" spans="1:53" x14ac:dyDescent="0.2">
      <c r="A2377" s="32"/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  <c r="AD2377" s="31"/>
      <c r="AE2377" s="31"/>
      <c r="AF2377" s="31"/>
      <c r="AG2377" s="31"/>
      <c r="AH2377" s="31"/>
      <c r="AI2377" s="31"/>
      <c r="AJ2377" s="31"/>
      <c r="AK2377" s="31"/>
      <c r="AL2377" s="31"/>
      <c r="AM2377" s="31"/>
      <c r="AN2377" s="31"/>
      <c r="AO2377" s="31"/>
      <c r="AP2377" s="31"/>
      <c r="AQ2377" s="31"/>
      <c r="AR2377" s="31"/>
      <c r="AS2377" s="31"/>
      <c r="AT2377" s="31"/>
      <c r="AU2377" s="31"/>
      <c r="AV2377" s="31"/>
      <c r="AW2377" s="31"/>
      <c r="AX2377" s="31"/>
      <c r="AY2377" s="31"/>
      <c r="AZ2377" s="31"/>
      <c r="BA2377" s="31"/>
    </row>
    <row r="2378" spans="1:53" x14ac:dyDescent="0.2">
      <c r="A2378" s="32"/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  <c r="AD2378" s="31"/>
      <c r="AE2378" s="31"/>
      <c r="AF2378" s="31"/>
      <c r="AG2378" s="31"/>
      <c r="AH2378" s="31"/>
      <c r="AI2378" s="31"/>
      <c r="AJ2378" s="31"/>
      <c r="AK2378" s="31"/>
      <c r="AL2378" s="31"/>
      <c r="AM2378" s="31"/>
      <c r="AN2378" s="31"/>
      <c r="AO2378" s="31"/>
      <c r="AP2378" s="31"/>
      <c r="AQ2378" s="31"/>
      <c r="AR2378" s="31"/>
      <c r="AS2378" s="31"/>
      <c r="AT2378" s="31"/>
      <c r="AU2378" s="31"/>
      <c r="AV2378" s="31"/>
      <c r="AW2378" s="31"/>
      <c r="AX2378" s="31"/>
      <c r="AY2378" s="31"/>
      <c r="AZ2378" s="31"/>
      <c r="BA2378" s="31"/>
    </row>
    <row r="2379" spans="1:53" x14ac:dyDescent="0.2">
      <c r="A2379" s="32"/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  <c r="AD2379" s="31"/>
      <c r="AE2379" s="31"/>
      <c r="AF2379" s="31"/>
      <c r="AG2379" s="31"/>
      <c r="AH2379" s="31"/>
      <c r="AI2379" s="31"/>
      <c r="AJ2379" s="31"/>
      <c r="AK2379" s="31"/>
      <c r="AL2379" s="31"/>
      <c r="AM2379" s="31"/>
      <c r="AN2379" s="31"/>
      <c r="AO2379" s="31"/>
      <c r="AP2379" s="31"/>
      <c r="AQ2379" s="31"/>
      <c r="AR2379" s="31"/>
      <c r="AS2379" s="31"/>
      <c r="AT2379" s="31"/>
      <c r="AU2379" s="31"/>
      <c r="AV2379" s="31"/>
      <c r="AW2379" s="31"/>
      <c r="AX2379" s="31"/>
      <c r="AY2379" s="31"/>
      <c r="AZ2379" s="31"/>
      <c r="BA2379" s="31"/>
    </row>
    <row r="2380" spans="1:53" x14ac:dyDescent="0.2">
      <c r="A2380" s="32"/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  <c r="AD2380" s="31"/>
      <c r="AE2380" s="31"/>
      <c r="AF2380" s="31"/>
      <c r="AG2380" s="31"/>
      <c r="AH2380" s="31"/>
      <c r="AI2380" s="31"/>
      <c r="AJ2380" s="31"/>
      <c r="AK2380" s="31"/>
      <c r="AL2380" s="31"/>
      <c r="AM2380" s="31"/>
      <c r="AN2380" s="31"/>
      <c r="AO2380" s="31"/>
      <c r="AP2380" s="31"/>
      <c r="AQ2380" s="31"/>
      <c r="AR2380" s="31"/>
      <c r="AS2380" s="31"/>
      <c r="AT2380" s="31"/>
      <c r="AU2380" s="31"/>
      <c r="AV2380" s="31"/>
      <c r="AW2380" s="31"/>
      <c r="AX2380" s="31"/>
      <c r="AY2380" s="31"/>
      <c r="AZ2380" s="31"/>
      <c r="BA2380" s="31"/>
    </row>
    <row r="2381" spans="1:53" x14ac:dyDescent="0.2">
      <c r="A2381" s="32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  <c r="AI2381" s="31"/>
      <c r="AJ2381" s="31"/>
      <c r="AK2381" s="31"/>
      <c r="AL2381" s="31"/>
      <c r="AM2381" s="31"/>
      <c r="AN2381" s="31"/>
      <c r="AO2381" s="31"/>
      <c r="AP2381" s="31"/>
      <c r="AQ2381" s="31"/>
      <c r="AR2381" s="31"/>
      <c r="AS2381" s="31"/>
      <c r="AT2381" s="31"/>
      <c r="AU2381" s="31"/>
      <c r="AV2381" s="31"/>
      <c r="AW2381" s="31"/>
      <c r="AX2381" s="31"/>
      <c r="AY2381" s="31"/>
      <c r="AZ2381" s="31"/>
      <c r="BA2381" s="31"/>
    </row>
    <row r="2382" spans="1:53" x14ac:dyDescent="0.2">
      <c r="A2382" s="32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  <c r="AD2382" s="31"/>
      <c r="AE2382" s="31"/>
      <c r="AF2382" s="31"/>
      <c r="AG2382" s="31"/>
      <c r="AH2382" s="31"/>
      <c r="AI2382" s="31"/>
      <c r="AJ2382" s="31"/>
      <c r="AK2382" s="31"/>
      <c r="AL2382" s="31"/>
      <c r="AM2382" s="31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  <c r="BA2382" s="31"/>
    </row>
    <row r="2383" spans="1:53" x14ac:dyDescent="0.2">
      <c r="A2383" s="32"/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  <c r="AD2383" s="31"/>
      <c r="AE2383" s="31"/>
      <c r="AF2383" s="31"/>
      <c r="AG2383" s="31"/>
      <c r="AH2383" s="31"/>
      <c r="AI2383" s="31"/>
      <c r="AJ2383" s="31"/>
      <c r="AK2383" s="31"/>
      <c r="AL2383" s="31"/>
      <c r="AM2383" s="31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</row>
    <row r="2384" spans="1:53" x14ac:dyDescent="0.2">
      <c r="A2384" s="32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</row>
    <row r="2385" spans="1:53" x14ac:dyDescent="0.2">
      <c r="A2385" s="32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  <c r="AI2385" s="31"/>
      <c r="AJ2385" s="31"/>
      <c r="AK2385" s="31"/>
      <c r="AL2385" s="31"/>
      <c r="AM2385" s="31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</row>
    <row r="2386" spans="1:53" x14ac:dyDescent="0.2">
      <c r="A2386" s="32"/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  <c r="AD2386" s="31"/>
      <c r="AE2386" s="31"/>
      <c r="AF2386" s="31"/>
      <c r="AG2386" s="31"/>
      <c r="AH2386" s="31"/>
      <c r="AI2386" s="31"/>
      <c r="AJ2386" s="31"/>
      <c r="AK2386" s="31"/>
      <c r="AL2386" s="31"/>
      <c r="AM2386" s="31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</row>
    <row r="2387" spans="1:53" x14ac:dyDescent="0.2">
      <c r="A2387" s="32"/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  <c r="AD2387" s="31"/>
      <c r="AE2387" s="31"/>
      <c r="AF2387" s="31"/>
      <c r="AG2387" s="31"/>
      <c r="AH2387" s="31"/>
      <c r="AI2387" s="31"/>
      <c r="AJ2387" s="31"/>
      <c r="AK2387" s="31"/>
      <c r="AL2387" s="31"/>
      <c r="AM2387" s="31"/>
      <c r="AN2387" s="31"/>
      <c r="AO2387" s="31"/>
      <c r="AP2387" s="31"/>
      <c r="AQ2387" s="31"/>
      <c r="AR2387" s="31"/>
      <c r="AS2387" s="31"/>
      <c r="AT2387" s="31"/>
      <c r="AU2387" s="31"/>
      <c r="AV2387" s="31"/>
      <c r="AW2387" s="31"/>
      <c r="AX2387" s="31"/>
      <c r="AY2387" s="31"/>
      <c r="AZ2387" s="31"/>
      <c r="BA2387" s="31"/>
    </row>
    <row r="2388" spans="1:53" x14ac:dyDescent="0.2">
      <c r="A2388" s="32"/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  <c r="AD2388" s="31"/>
      <c r="AE2388" s="31"/>
      <c r="AF2388" s="31"/>
      <c r="AG2388" s="31"/>
      <c r="AH2388" s="31"/>
      <c r="AI2388" s="31"/>
      <c r="AJ2388" s="31"/>
      <c r="AK2388" s="31"/>
      <c r="AL2388" s="31"/>
      <c r="AM2388" s="31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</row>
    <row r="2389" spans="1:53" x14ac:dyDescent="0.2">
      <c r="A2389" s="32"/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</row>
    <row r="2390" spans="1:53" x14ac:dyDescent="0.2">
      <c r="A2390" s="32"/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1"/>
      <c r="AR2390" s="31"/>
      <c r="AS2390" s="31"/>
      <c r="AT2390" s="31"/>
      <c r="AU2390" s="31"/>
      <c r="AV2390" s="31"/>
      <c r="AW2390" s="31"/>
      <c r="AX2390" s="31"/>
      <c r="AY2390" s="31"/>
      <c r="AZ2390" s="31"/>
      <c r="BA2390" s="31"/>
    </row>
    <row r="2391" spans="1:53" x14ac:dyDescent="0.2">
      <c r="A2391" s="32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1"/>
      <c r="AD2391" s="31"/>
      <c r="AE2391" s="31"/>
      <c r="AF2391" s="31"/>
      <c r="AG2391" s="31"/>
      <c r="AH2391" s="31"/>
      <c r="AI2391" s="31"/>
      <c r="AJ2391" s="31"/>
      <c r="AK2391" s="31"/>
      <c r="AL2391" s="31"/>
      <c r="AM2391" s="31"/>
      <c r="AN2391" s="31"/>
      <c r="AO2391" s="31"/>
      <c r="AP2391" s="31"/>
      <c r="AQ2391" s="31"/>
      <c r="AR2391" s="31"/>
      <c r="AS2391" s="31"/>
      <c r="AT2391" s="31"/>
      <c r="AU2391" s="31"/>
      <c r="AV2391" s="31"/>
      <c r="AW2391" s="31"/>
      <c r="AX2391" s="31"/>
      <c r="AY2391" s="31"/>
      <c r="AZ2391" s="31"/>
      <c r="BA2391" s="31"/>
    </row>
    <row r="2392" spans="1:53" x14ac:dyDescent="0.2">
      <c r="A2392" s="32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1"/>
      <c r="AD2392" s="31"/>
      <c r="AE2392" s="31"/>
      <c r="AF2392" s="31"/>
      <c r="AG2392" s="31"/>
      <c r="AH2392" s="31"/>
      <c r="AI2392" s="31"/>
      <c r="AJ2392" s="31"/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</row>
    <row r="2393" spans="1:53" x14ac:dyDescent="0.2">
      <c r="A2393" s="32"/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1"/>
      <c r="AD2393" s="31"/>
      <c r="AE2393" s="31"/>
      <c r="AF2393" s="31"/>
      <c r="AG2393" s="31"/>
      <c r="AH2393" s="31"/>
      <c r="AI2393" s="31"/>
      <c r="AJ2393" s="31"/>
      <c r="AK2393" s="31"/>
      <c r="AL2393" s="31"/>
      <c r="AM2393" s="31"/>
      <c r="AN2393" s="31"/>
      <c r="AO2393" s="31"/>
      <c r="AP2393" s="31"/>
      <c r="AQ2393" s="31"/>
      <c r="AR2393" s="31"/>
      <c r="AS2393" s="31"/>
      <c r="AT2393" s="31"/>
      <c r="AU2393" s="31"/>
      <c r="AV2393" s="31"/>
      <c r="AW2393" s="31"/>
      <c r="AX2393" s="31"/>
      <c r="AY2393" s="31"/>
      <c r="AZ2393" s="31"/>
      <c r="BA2393" s="31"/>
    </row>
    <row r="2394" spans="1:53" x14ac:dyDescent="0.2">
      <c r="A2394" s="32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1"/>
      <c r="AD2394" s="31"/>
      <c r="AE2394" s="31"/>
      <c r="AF2394" s="31"/>
      <c r="AG2394" s="31"/>
      <c r="AH2394" s="31"/>
      <c r="AI2394" s="31"/>
      <c r="AJ2394" s="31"/>
      <c r="AK2394" s="31"/>
      <c r="AL2394" s="31"/>
      <c r="AM2394" s="31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</row>
    <row r="2395" spans="1:53" x14ac:dyDescent="0.2">
      <c r="A2395" s="32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1"/>
      <c r="AD2395" s="31"/>
      <c r="AE2395" s="31"/>
      <c r="AF2395" s="31"/>
      <c r="AG2395" s="31"/>
      <c r="AH2395" s="31"/>
      <c r="AI2395" s="31"/>
      <c r="AJ2395" s="31"/>
      <c r="AK2395" s="31"/>
      <c r="AL2395" s="31"/>
      <c r="AM2395" s="31"/>
      <c r="AN2395" s="31"/>
      <c r="AO2395" s="31"/>
      <c r="AP2395" s="31"/>
      <c r="AQ2395" s="31"/>
      <c r="AR2395" s="31"/>
      <c r="AS2395" s="31"/>
      <c r="AT2395" s="31"/>
      <c r="AU2395" s="31"/>
      <c r="AV2395" s="31"/>
      <c r="AW2395" s="31"/>
      <c r="AX2395" s="31"/>
      <c r="AY2395" s="31"/>
      <c r="AZ2395" s="31"/>
      <c r="BA2395" s="31"/>
    </row>
    <row r="2396" spans="1:53" x14ac:dyDescent="0.2">
      <c r="A2396" s="32"/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1"/>
      <c r="AD2396" s="31"/>
      <c r="AE2396" s="31"/>
      <c r="AF2396" s="31"/>
      <c r="AG2396" s="31"/>
      <c r="AH2396" s="31"/>
      <c r="AI2396" s="31"/>
      <c r="AJ2396" s="31"/>
      <c r="AK2396" s="31"/>
      <c r="AL2396" s="31"/>
      <c r="AM2396" s="31"/>
      <c r="AN2396" s="31"/>
      <c r="AO2396" s="31"/>
      <c r="AP2396" s="31"/>
      <c r="AQ2396" s="31"/>
      <c r="AR2396" s="31"/>
      <c r="AS2396" s="31"/>
      <c r="AT2396" s="31"/>
      <c r="AU2396" s="31"/>
      <c r="AV2396" s="31"/>
      <c r="AW2396" s="31"/>
      <c r="AX2396" s="31"/>
      <c r="AY2396" s="31"/>
      <c r="AZ2396" s="31"/>
      <c r="BA2396" s="31"/>
    </row>
    <row r="2397" spans="1:53" x14ac:dyDescent="0.2">
      <c r="A2397" s="32"/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1"/>
      <c r="AD2397" s="31"/>
      <c r="AE2397" s="31"/>
      <c r="AF2397" s="31"/>
      <c r="AG2397" s="31"/>
      <c r="AH2397" s="31"/>
      <c r="AI2397" s="31"/>
      <c r="AJ2397" s="31"/>
      <c r="AK2397" s="31"/>
      <c r="AL2397" s="31"/>
      <c r="AM2397" s="31"/>
      <c r="AN2397" s="31"/>
      <c r="AO2397" s="31"/>
      <c r="AP2397" s="31"/>
      <c r="AQ2397" s="31"/>
      <c r="AR2397" s="31"/>
      <c r="AS2397" s="31"/>
      <c r="AT2397" s="31"/>
      <c r="AU2397" s="31"/>
      <c r="AV2397" s="31"/>
      <c r="AW2397" s="31"/>
      <c r="AX2397" s="31"/>
      <c r="AY2397" s="31"/>
      <c r="AZ2397" s="31"/>
      <c r="BA2397" s="31"/>
    </row>
    <row r="2398" spans="1:53" x14ac:dyDescent="0.2">
      <c r="A2398" s="32"/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1"/>
      <c r="AD2398" s="31"/>
      <c r="AE2398" s="31"/>
      <c r="AF2398" s="31"/>
      <c r="AG2398" s="31"/>
      <c r="AH2398" s="31"/>
      <c r="AI2398" s="31"/>
      <c r="AJ2398" s="31"/>
      <c r="AK2398" s="31"/>
      <c r="AL2398" s="31"/>
      <c r="AM2398" s="31"/>
      <c r="AN2398" s="31"/>
      <c r="AO2398" s="31"/>
      <c r="AP2398" s="31"/>
      <c r="AQ2398" s="31"/>
      <c r="AR2398" s="31"/>
      <c r="AS2398" s="31"/>
      <c r="AT2398" s="31"/>
      <c r="AU2398" s="31"/>
      <c r="AV2398" s="31"/>
      <c r="AW2398" s="31"/>
      <c r="AX2398" s="31"/>
      <c r="AY2398" s="31"/>
      <c r="AZ2398" s="31"/>
      <c r="BA2398" s="31"/>
    </row>
    <row r="2399" spans="1:53" x14ac:dyDescent="0.2">
      <c r="A2399" s="32"/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  <c r="AD2399" s="31"/>
      <c r="AE2399" s="31"/>
      <c r="AF2399" s="31"/>
      <c r="AG2399" s="31"/>
      <c r="AH2399" s="31"/>
      <c r="AI2399" s="31"/>
      <c r="AJ2399" s="31"/>
      <c r="AK2399" s="31"/>
      <c r="AL2399" s="31"/>
      <c r="AM2399" s="31"/>
      <c r="AN2399" s="31"/>
      <c r="AO2399" s="31"/>
      <c r="AP2399" s="31"/>
      <c r="AQ2399" s="31"/>
      <c r="AR2399" s="31"/>
      <c r="AS2399" s="31"/>
      <c r="AT2399" s="31"/>
      <c r="AU2399" s="31"/>
      <c r="AV2399" s="31"/>
      <c r="AW2399" s="31"/>
      <c r="AX2399" s="31"/>
      <c r="AY2399" s="31"/>
      <c r="AZ2399" s="31"/>
      <c r="BA2399" s="31"/>
    </row>
    <row r="2400" spans="1:53" x14ac:dyDescent="0.2">
      <c r="A2400" s="32"/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1"/>
      <c r="AD2400" s="31"/>
      <c r="AE2400" s="31"/>
      <c r="AF2400" s="31"/>
      <c r="AG2400" s="31"/>
      <c r="AH2400" s="31"/>
      <c r="AI2400" s="31"/>
      <c r="AJ2400" s="31"/>
      <c r="AK2400" s="31"/>
      <c r="AL2400" s="31"/>
      <c r="AM2400" s="31"/>
      <c r="AN2400" s="31"/>
      <c r="AO2400" s="31"/>
      <c r="AP2400" s="31"/>
      <c r="AQ2400" s="31"/>
      <c r="AR2400" s="31"/>
      <c r="AS2400" s="31"/>
      <c r="AT2400" s="31"/>
      <c r="AU2400" s="31"/>
      <c r="AV2400" s="31"/>
      <c r="AW2400" s="31"/>
      <c r="AX2400" s="31"/>
      <c r="AY2400" s="31"/>
      <c r="AZ2400" s="31"/>
      <c r="BA2400" s="31"/>
    </row>
    <row r="2401" spans="1:53" x14ac:dyDescent="0.2">
      <c r="A2401" s="32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1"/>
      <c r="AH2401" s="31"/>
      <c r="AI2401" s="31"/>
      <c r="AJ2401" s="31"/>
      <c r="AK2401" s="31"/>
      <c r="AL2401" s="31"/>
      <c r="AM2401" s="31"/>
      <c r="AN2401" s="31"/>
      <c r="AO2401" s="31"/>
      <c r="AP2401" s="31"/>
      <c r="AQ2401" s="31"/>
      <c r="AR2401" s="31"/>
      <c r="AS2401" s="31"/>
      <c r="AT2401" s="31"/>
      <c r="AU2401" s="31"/>
      <c r="AV2401" s="31"/>
      <c r="AW2401" s="31"/>
      <c r="AX2401" s="31"/>
      <c r="AY2401" s="31"/>
      <c r="AZ2401" s="31"/>
      <c r="BA2401" s="31"/>
    </row>
    <row r="2402" spans="1:53" x14ac:dyDescent="0.2">
      <c r="A2402" s="32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1"/>
      <c r="AD2402" s="31"/>
      <c r="AE2402" s="31"/>
      <c r="AF2402" s="31"/>
      <c r="AG2402" s="31"/>
      <c r="AH2402" s="31"/>
      <c r="AI2402" s="31"/>
      <c r="AJ2402" s="31"/>
      <c r="AK2402" s="31"/>
      <c r="AL2402" s="31"/>
      <c r="AM2402" s="31"/>
      <c r="AN2402" s="31"/>
      <c r="AO2402" s="31"/>
      <c r="AP2402" s="31"/>
      <c r="AQ2402" s="31"/>
      <c r="AR2402" s="31"/>
      <c r="AS2402" s="31"/>
      <c r="AT2402" s="31"/>
      <c r="AU2402" s="31"/>
      <c r="AV2402" s="31"/>
      <c r="AW2402" s="31"/>
      <c r="AX2402" s="31"/>
      <c r="AY2402" s="31"/>
      <c r="AZ2402" s="31"/>
      <c r="BA2402" s="31"/>
    </row>
    <row r="2403" spans="1:53" x14ac:dyDescent="0.2">
      <c r="A2403" s="32"/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1"/>
      <c r="AZ2403" s="31"/>
      <c r="BA2403" s="31"/>
    </row>
    <row r="2404" spans="1:53" x14ac:dyDescent="0.2">
      <c r="A2404" s="32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1"/>
      <c r="AD2404" s="31"/>
      <c r="AE2404" s="31"/>
      <c r="AF2404" s="31"/>
      <c r="AG2404" s="31"/>
      <c r="AH2404" s="31"/>
      <c r="AI2404" s="31"/>
      <c r="AJ2404" s="31"/>
      <c r="AK2404" s="31"/>
      <c r="AL2404" s="31"/>
      <c r="AM2404" s="31"/>
      <c r="AN2404" s="31"/>
      <c r="AO2404" s="31"/>
      <c r="AP2404" s="31"/>
      <c r="AQ2404" s="31"/>
      <c r="AR2404" s="31"/>
      <c r="AS2404" s="31"/>
      <c r="AT2404" s="31"/>
      <c r="AU2404" s="31"/>
      <c r="AV2404" s="31"/>
      <c r="AW2404" s="31"/>
      <c r="AX2404" s="31"/>
      <c r="AY2404" s="31"/>
      <c r="AZ2404" s="31"/>
      <c r="BA2404" s="31"/>
    </row>
    <row r="2405" spans="1:53" x14ac:dyDescent="0.2">
      <c r="A2405" s="32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  <c r="AD2405" s="31"/>
      <c r="AE2405" s="31"/>
      <c r="AF2405" s="31"/>
      <c r="AG2405" s="31"/>
      <c r="AH2405" s="31"/>
      <c r="AI2405" s="31"/>
      <c r="AJ2405" s="31"/>
      <c r="AK2405" s="31"/>
      <c r="AL2405" s="31"/>
      <c r="AM2405" s="31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</row>
    <row r="2406" spans="1:53" x14ac:dyDescent="0.2">
      <c r="A2406" s="32"/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1"/>
      <c r="AD2406" s="31"/>
      <c r="AE2406" s="31"/>
      <c r="AF2406" s="31"/>
      <c r="AG2406" s="31"/>
      <c r="AH2406" s="31"/>
      <c r="AI2406" s="31"/>
      <c r="AJ2406" s="31"/>
      <c r="AK2406" s="31"/>
      <c r="AL2406" s="31"/>
      <c r="AM2406" s="31"/>
      <c r="AN2406" s="31"/>
      <c r="AO2406" s="31"/>
      <c r="AP2406" s="31"/>
      <c r="AQ2406" s="31"/>
      <c r="AR2406" s="31"/>
      <c r="AS2406" s="31"/>
      <c r="AT2406" s="31"/>
      <c r="AU2406" s="31"/>
      <c r="AV2406" s="31"/>
      <c r="AW2406" s="31"/>
      <c r="AX2406" s="31"/>
      <c r="AY2406" s="31"/>
      <c r="AZ2406" s="31"/>
      <c r="BA2406" s="31"/>
    </row>
    <row r="2407" spans="1:53" x14ac:dyDescent="0.2">
      <c r="A2407" s="32"/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31"/>
      <c r="AE2407" s="31"/>
      <c r="AF2407" s="31"/>
      <c r="AG2407" s="31"/>
      <c r="AH2407" s="31"/>
      <c r="AI2407" s="31"/>
      <c r="AJ2407" s="31"/>
      <c r="AK2407" s="31"/>
      <c r="AL2407" s="31"/>
      <c r="AM2407" s="31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</row>
    <row r="2408" spans="1:53" x14ac:dyDescent="0.2">
      <c r="A2408" s="32"/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1"/>
      <c r="AD2408" s="31"/>
      <c r="AE2408" s="31"/>
      <c r="AF2408" s="31"/>
      <c r="AG2408" s="31"/>
      <c r="AH2408" s="31"/>
      <c r="AI2408" s="31"/>
      <c r="AJ2408" s="31"/>
      <c r="AK2408" s="31"/>
      <c r="AL2408" s="31"/>
      <c r="AM2408" s="31"/>
      <c r="AN2408" s="31"/>
      <c r="AO2408" s="31"/>
      <c r="AP2408" s="31"/>
      <c r="AQ2408" s="31"/>
      <c r="AR2408" s="31"/>
      <c r="AS2408" s="31"/>
      <c r="AT2408" s="31"/>
      <c r="AU2408" s="31"/>
      <c r="AV2408" s="31"/>
      <c r="AW2408" s="31"/>
      <c r="AX2408" s="31"/>
      <c r="AY2408" s="31"/>
      <c r="AZ2408" s="31"/>
      <c r="BA2408" s="31"/>
    </row>
    <row r="2409" spans="1:53" x14ac:dyDescent="0.2">
      <c r="A2409" s="32"/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1"/>
      <c r="AD2409" s="31"/>
      <c r="AE2409" s="31"/>
      <c r="AF2409" s="31"/>
      <c r="AG2409" s="31"/>
      <c r="AH2409" s="31"/>
      <c r="AI2409" s="31"/>
      <c r="AJ2409" s="31"/>
      <c r="AK2409" s="31"/>
      <c r="AL2409" s="31"/>
      <c r="AM2409" s="31"/>
      <c r="AN2409" s="31"/>
      <c r="AO2409" s="31"/>
      <c r="AP2409" s="31"/>
      <c r="AQ2409" s="31"/>
      <c r="AR2409" s="31"/>
      <c r="AS2409" s="31"/>
      <c r="AT2409" s="31"/>
      <c r="AU2409" s="31"/>
      <c r="AV2409" s="31"/>
      <c r="AW2409" s="31"/>
      <c r="AX2409" s="31"/>
      <c r="AY2409" s="31"/>
      <c r="AZ2409" s="31"/>
      <c r="BA2409" s="31"/>
    </row>
    <row r="2410" spans="1:53" x14ac:dyDescent="0.2">
      <c r="A2410" s="32"/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1"/>
      <c r="AD2410" s="31"/>
      <c r="AE2410" s="31"/>
      <c r="AF2410" s="31"/>
      <c r="AG2410" s="31"/>
      <c r="AH2410" s="31"/>
      <c r="AI2410" s="31"/>
      <c r="AJ2410" s="31"/>
      <c r="AK2410" s="31"/>
      <c r="AL2410" s="31"/>
      <c r="AM2410" s="31"/>
      <c r="AN2410" s="31"/>
      <c r="AO2410" s="31"/>
      <c r="AP2410" s="31"/>
      <c r="AQ2410" s="31"/>
      <c r="AR2410" s="31"/>
      <c r="AS2410" s="31"/>
      <c r="AT2410" s="31"/>
      <c r="AU2410" s="31"/>
      <c r="AV2410" s="31"/>
      <c r="AW2410" s="31"/>
      <c r="AX2410" s="31"/>
      <c r="AY2410" s="31"/>
      <c r="AZ2410" s="31"/>
      <c r="BA2410" s="31"/>
    </row>
    <row r="2411" spans="1:53" x14ac:dyDescent="0.2">
      <c r="A2411" s="32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1"/>
      <c r="AD2411" s="31"/>
      <c r="AE2411" s="31"/>
      <c r="AF2411" s="31"/>
      <c r="AG2411" s="31"/>
      <c r="AH2411" s="31"/>
      <c r="AI2411" s="31"/>
      <c r="AJ2411" s="31"/>
      <c r="AK2411" s="31"/>
      <c r="AL2411" s="31"/>
      <c r="AM2411" s="31"/>
      <c r="AN2411" s="31"/>
      <c r="AO2411" s="31"/>
      <c r="AP2411" s="31"/>
      <c r="AQ2411" s="31"/>
      <c r="AR2411" s="31"/>
      <c r="AS2411" s="31"/>
      <c r="AT2411" s="31"/>
      <c r="AU2411" s="31"/>
      <c r="AV2411" s="31"/>
      <c r="AW2411" s="31"/>
      <c r="AX2411" s="31"/>
      <c r="AY2411" s="31"/>
      <c r="AZ2411" s="31"/>
      <c r="BA2411" s="31"/>
    </row>
    <row r="2412" spans="1:53" x14ac:dyDescent="0.2">
      <c r="A2412" s="32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  <c r="AD2412" s="31"/>
      <c r="AE2412" s="31"/>
      <c r="AF2412" s="31"/>
      <c r="AG2412" s="31"/>
      <c r="AH2412" s="31"/>
      <c r="AI2412" s="31"/>
      <c r="AJ2412" s="31"/>
      <c r="AK2412" s="31"/>
      <c r="AL2412" s="31"/>
      <c r="AM2412" s="31"/>
      <c r="AN2412" s="31"/>
      <c r="AO2412" s="31"/>
      <c r="AP2412" s="31"/>
      <c r="AQ2412" s="31"/>
      <c r="AR2412" s="31"/>
      <c r="AS2412" s="31"/>
      <c r="AT2412" s="31"/>
      <c r="AU2412" s="31"/>
      <c r="AV2412" s="31"/>
      <c r="AW2412" s="31"/>
      <c r="AX2412" s="31"/>
      <c r="AY2412" s="31"/>
      <c r="AZ2412" s="31"/>
      <c r="BA2412" s="31"/>
    </row>
    <row r="2413" spans="1:53" x14ac:dyDescent="0.2">
      <c r="A2413" s="32"/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1"/>
      <c r="AD2413" s="31"/>
      <c r="AE2413" s="31"/>
      <c r="AF2413" s="31"/>
      <c r="AG2413" s="31"/>
      <c r="AH2413" s="31"/>
      <c r="AI2413" s="31"/>
      <c r="AJ2413" s="31"/>
      <c r="AK2413" s="31"/>
      <c r="AL2413" s="31"/>
      <c r="AM2413" s="31"/>
      <c r="AN2413" s="31"/>
      <c r="AO2413" s="31"/>
      <c r="AP2413" s="31"/>
      <c r="AQ2413" s="31"/>
      <c r="AR2413" s="31"/>
      <c r="AS2413" s="31"/>
      <c r="AT2413" s="31"/>
      <c r="AU2413" s="31"/>
      <c r="AV2413" s="31"/>
      <c r="AW2413" s="31"/>
      <c r="AX2413" s="31"/>
      <c r="AY2413" s="31"/>
      <c r="AZ2413" s="31"/>
      <c r="BA2413" s="31"/>
    </row>
    <row r="2414" spans="1:53" x14ac:dyDescent="0.2">
      <c r="A2414" s="32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1"/>
      <c r="AD2414" s="31"/>
      <c r="AE2414" s="31"/>
      <c r="AF2414" s="31"/>
      <c r="AG2414" s="31"/>
      <c r="AH2414" s="31"/>
      <c r="AI2414" s="31"/>
      <c r="AJ2414" s="31"/>
      <c r="AK2414" s="31"/>
      <c r="AL2414" s="31"/>
      <c r="AM2414" s="31"/>
      <c r="AN2414" s="31"/>
      <c r="AO2414" s="31"/>
      <c r="AP2414" s="31"/>
      <c r="AQ2414" s="31"/>
      <c r="AR2414" s="31"/>
      <c r="AS2414" s="31"/>
      <c r="AT2414" s="31"/>
      <c r="AU2414" s="31"/>
      <c r="AV2414" s="31"/>
      <c r="AW2414" s="31"/>
      <c r="AX2414" s="31"/>
      <c r="AY2414" s="31"/>
      <c r="AZ2414" s="31"/>
      <c r="BA2414" s="31"/>
    </row>
    <row r="2415" spans="1:53" x14ac:dyDescent="0.2">
      <c r="A2415" s="32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1"/>
      <c r="AD2415" s="31"/>
      <c r="AE2415" s="31"/>
      <c r="AF2415" s="31"/>
      <c r="AG2415" s="31"/>
      <c r="AH2415" s="31"/>
      <c r="AI2415" s="31"/>
      <c r="AJ2415" s="31"/>
      <c r="AK2415" s="31"/>
      <c r="AL2415" s="31"/>
      <c r="AM2415" s="31"/>
      <c r="AN2415" s="31"/>
      <c r="AO2415" s="31"/>
      <c r="AP2415" s="31"/>
      <c r="AQ2415" s="31"/>
      <c r="AR2415" s="31"/>
      <c r="AS2415" s="31"/>
      <c r="AT2415" s="31"/>
      <c r="AU2415" s="31"/>
      <c r="AV2415" s="31"/>
      <c r="AW2415" s="31"/>
      <c r="AX2415" s="31"/>
      <c r="AY2415" s="31"/>
      <c r="AZ2415" s="31"/>
      <c r="BA2415" s="31"/>
    </row>
    <row r="2416" spans="1:53" x14ac:dyDescent="0.2">
      <c r="A2416" s="32"/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1"/>
      <c r="AD2416" s="31"/>
      <c r="AE2416" s="31"/>
      <c r="AF2416" s="31"/>
      <c r="AG2416" s="31"/>
      <c r="AH2416" s="31"/>
      <c r="AI2416" s="31"/>
      <c r="AJ2416" s="31"/>
      <c r="AK2416" s="31"/>
      <c r="AL2416" s="31"/>
      <c r="AM2416" s="31"/>
      <c r="AN2416" s="31"/>
      <c r="AO2416" s="31"/>
      <c r="AP2416" s="31"/>
      <c r="AQ2416" s="31"/>
      <c r="AR2416" s="31"/>
      <c r="AS2416" s="31"/>
      <c r="AT2416" s="31"/>
      <c r="AU2416" s="31"/>
      <c r="AV2416" s="31"/>
      <c r="AW2416" s="31"/>
      <c r="AX2416" s="31"/>
      <c r="AY2416" s="31"/>
      <c r="AZ2416" s="31"/>
      <c r="BA2416" s="31"/>
    </row>
    <row r="2417" spans="1:53" x14ac:dyDescent="0.2">
      <c r="A2417" s="32"/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1"/>
      <c r="AD2417" s="31"/>
      <c r="AE2417" s="31"/>
      <c r="AF2417" s="31"/>
      <c r="AG2417" s="31"/>
      <c r="AH2417" s="31"/>
      <c r="AI2417" s="31"/>
      <c r="AJ2417" s="31"/>
      <c r="AK2417" s="31"/>
      <c r="AL2417" s="31"/>
      <c r="AM2417" s="31"/>
      <c r="AN2417" s="31"/>
      <c r="AO2417" s="31"/>
      <c r="AP2417" s="31"/>
      <c r="AQ2417" s="31"/>
      <c r="AR2417" s="31"/>
      <c r="AS2417" s="31"/>
      <c r="AT2417" s="31"/>
      <c r="AU2417" s="31"/>
      <c r="AV2417" s="31"/>
      <c r="AW2417" s="31"/>
      <c r="AX2417" s="31"/>
      <c r="AY2417" s="31"/>
      <c r="AZ2417" s="31"/>
      <c r="BA2417" s="31"/>
    </row>
    <row r="2418" spans="1:53" x14ac:dyDescent="0.2">
      <c r="A2418" s="32"/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1"/>
      <c r="AD2418" s="31"/>
      <c r="AE2418" s="31"/>
      <c r="AF2418" s="31"/>
      <c r="AG2418" s="31"/>
      <c r="AH2418" s="31"/>
      <c r="AI2418" s="31"/>
      <c r="AJ2418" s="31"/>
      <c r="AK2418" s="31"/>
      <c r="AL2418" s="31"/>
      <c r="AM2418" s="31"/>
      <c r="AN2418" s="31"/>
      <c r="AO2418" s="31"/>
      <c r="AP2418" s="31"/>
      <c r="AQ2418" s="31"/>
      <c r="AR2418" s="31"/>
      <c r="AS2418" s="31"/>
      <c r="AT2418" s="31"/>
      <c r="AU2418" s="31"/>
      <c r="AV2418" s="31"/>
      <c r="AW2418" s="31"/>
      <c r="AX2418" s="31"/>
      <c r="AY2418" s="31"/>
      <c r="AZ2418" s="31"/>
      <c r="BA2418" s="31"/>
    </row>
    <row r="2419" spans="1:53" x14ac:dyDescent="0.2">
      <c r="A2419" s="32"/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1"/>
      <c r="AD2419" s="31"/>
      <c r="AE2419" s="31"/>
      <c r="AF2419" s="31"/>
      <c r="AG2419" s="31"/>
      <c r="AH2419" s="31"/>
      <c r="AI2419" s="31"/>
      <c r="AJ2419" s="31"/>
      <c r="AK2419" s="31"/>
      <c r="AL2419" s="31"/>
      <c r="AM2419" s="31"/>
      <c r="AN2419" s="31"/>
      <c r="AO2419" s="31"/>
      <c r="AP2419" s="31"/>
      <c r="AQ2419" s="31"/>
      <c r="AR2419" s="31"/>
      <c r="AS2419" s="31"/>
      <c r="AT2419" s="31"/>
      <c r="AU2419" s="31"/>
      <c r="AV2419" s="31"/>
      <c r="AW2419" s="31"/>
      <c r="AX2419" s="31"/>
      <c r="AY2419" s="31"/>
      <c r="AZ2419" s="31"/>
      <c r="BA2419" s="31"/>
    </row>
    <row r="2420" spans="1:53" x14ac:dyDescent="0.2">
      <c r="A2420" s="32"/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1"/>
      <c r="AD2420" s="31"/>
      <c r="AE2420" s="31"/>
      <c r="AF2420" s="31"/>
      <c r="AG2420" s="31"/>
      <c r="AH2420" s="31"/>
      <c r="AI2420" s="31"/>
      <c r="AJ2420" s="31"/>
      <c r="AK2420" s="31"/>
      <c r="AL2420" s="31"/>
      <c r="AM2420" s="31"/>
      <c r="AN2420" s="31"/>
      <c r="AO2420" s="31"/>
      <c r="AP2420" s="31"/>
      <c r="AQ2420" s="31"/>
      <c r="AR2420" s="31"/>
      <c r="AS2420" s="31"/>
      <c r="AT2420" s="31"/>
      <c r="AU2420" s="31"/>
      <c r="AV2420" s="31"/>
      <c r="AW2420" s="31"/>
      <c r="AX2420" s="31"/>
      <c r="AY2420" s="31"/>
      <c r="AZ2420" s="31"/>
      <c r="BA2420" s="31"/>
    </row>
    <row r="2421" spans="1:53" x14ac:dyDescent="0.2">
      <c r="A2421" s="32"/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  <c r="AD2421" s="31"/>
      <c r="AE2421" s="31"/>
      <c r="AF2421" s="31"/>
      <c r="AG2421" s="31"/>
      <c r="AH2421" s="31"/>
      <c r="AI2421" s="31"/>
      <c r="AJ2421" s="31"/>
      <c r="AK2421" s="31"/>
      <c r="AL2421" s="31"/>
      <c r="AM2421" s="31"/>
      <c r="AN2421" s="31"/>
      <c r="AO2421" s="31"/>
      <c r="AP2421" s="31"/>
      <c r="AQ2421" s="31"/>
      <c r="AR2421" s="31"/>
      <c r="AS2421" s="31"/>
      <c r="AT2421" s="31"/>
      <c r="AU2421" s="31"/>
      <c r="AV2421" s="31"/>
      <c r="AW2421" s="31"/>
      <c r="AX2421" s="31"/>
      <c r="AY2421" s="31"/>
      <c r="AZ2421" s="31"/>
      <c r="BA2421" s="31"/>
    </row>
    <row r="2422" spans="1:53" x14ac:dyDescent="0.2">
      <c r="A2422" s="32"/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31"/>
      <c r="AI2422" s="31"/>
      <c r="AJ2422" s="31"/>
      <c r="AK2422" s="31"/>
      <c r="AL2422" s="31"/>
      <c r="AM2422" s="31"/>
      <c r="AN2422" s="31"/>
      <c r="AO2422" s="31"/>
      <c r="AP2422" s="31"/>
      <c r="AQ2422" s="31"/>
      <c r="AR2422" s="31"/>
      <c r="AS2422" s="31"/>
      <c r="AT2422" s="31"/>
      <c r="AU2422" s="31"/>
      <c r="AV2422" s="31"/>
      <c r="AW2422" s="31"/>
      <c r="AX2422" s="31"/>
      <c r="AY2422" s="31"/>
      <c r="AZ2422" s="31"/>
      <c r="BA2422" s="31"/>
    </row>
    <row r="2423" spans="1:53" x14ac:dyDescent="0.2">
      <c r="A2423" s="32"/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1"/>
      <c r="AD2423" s="31"/>
      <c r="AE2423" s="31"/>
      <c r="AF2423" s="31"/>
      <c r="AG2423" s="31"/>
      <c r="AH2423" s="31"/>
      <c r="AI2423" s="31"/>
      <c r="AJ2423" s="31"/>
      <c r="AK2423" s="31"/>
      <c r="AL2423" s="31"/>
      <c r="AM2423" s="31"/>
      <c r="AN2423" s="31"/>
      <c r="AO2423" s="31"/>
      <c r="AP2423" s="31"/>
      <c r="AQ2423" s="31"/>
      <c r="AR2423" s="31"/>
      <c r="AS2423" s="31"/>
      <c r="AT2423" s="31"/>
      <c r="AU2423" s="31"/>
      <c r="AV2423" s="31"/>
      <c r="AW2423" s="31"/>
      <c r="AX2423" s="31"/>
      <c r="AY2423" s="31"/>
      <c r="AZ2423" s="31"/>
      <c r="BA2423" s="31"/>
    </row>
    <row r="2424" spans="1:53" x14ac:dyDescent="0.2">
      <c r="A2424" s="32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31"/>
      <c r="AI2424" s="31"/>
      <c r="AJ2424" s="31"/>
      <c r="AK2424" s="31"/>
      <c r="AL2424" s="31"/>
      <c r="AM2424" s="31"/>
      <c r="AN2424" s="31"/>
      <c r="AO2424" s="31"/>
      <c r="AP2424" s="31"/>
      <c r="AQ2424" s="31"/>
      <c r="AR2424" s="31"/>
      <c r="AS2424" s="31"/>
      <c r="AT2424" s="31"/>
      <c r="AU2424" s="31"/>
      <c r="AV2424" s="31"/>
      <c r="AW2424" s="31"/>
      <c r="AX2424" s="31"/>
      <c r="AY2424" s="31"/>
      <c r="AZ2424" s="31"/>
      <c r="BA2424" s="31"/>
    </row>
    <row r="2425" spans="1:53" x14ac:dyDescent="0.2">
      <c r="A2425" s="32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1"/>
      <c r="AO2425" s="31"/>
      <c r="AP2425" s="31"/>
      <c r="AQ2425" s="31"/>
      <c r="AR2425" s="31"/>
      <c r="AS2425" s="31"/>
      <c r="AT2425" s="31"/>
      <c r="AU2425" s="31"/>
      <c r="AV2425" s="31"/>
      <c r="AW2425" s="31"/>
      <c r="AX2425" s="31"/>
      <c r="AY2425" s="31"/>
      <c r="AZ2425" s="31"/>
      <c r="BA2425" s="31"/>
    </row>
    <row r="2426" spans="1:53" x14ac:dyDescent="0.2">
      <c r="A2426" s="32"/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1"/>
      <c r="AD2426" s="31"/>
      <c r="AE2426" s="31"/>
      <c r="AF2426" s="31"/>
      <c r="AG2426" s="31"/>
      <c r="AH2426" s="31"/>
      <c r="AI2426" s="31"/>
      <c r="AJ2426" s="31"/>
      <c r="AK2426" s="31"/>
      <c r="AL2426" s="31"/>
      <c r="AM2426" s="31"/>
      <c r="AN2426" s="31"/>
      <c r="AO2426" s="31"/>
      <c r="AP2426" s="31"/>
      <c r="AQ2426" s="31"/>
      <c r="AR2426" s="31"/>
      <c r="AS2426" s="31"/>
      <c r="AT2426" s="31"/>
      <c r="AU2426" s="31"/>
      <c r="AV2426" s="31"/>
      <c r="AW2426" s="31"/>
      <c r="AX2426" s="31"/>
      <c r="AY2426" s="31"/>
      <c r="AZ2426" s="31"/>
      <c r="BA2426" s="31"/>
    </row>
    <row r="2427" spans="1:53" x14ac:dyDescent="0.2">
      <c r="A2427" s="32"/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1"/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</row>
    <row r="2428" spans="1:53" x14ac:dyDescent="0.2">
      <c r="A2428" s="32"/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31"/>
      <c r="AI2428" s="31"/>
      <c r="AJ2428" s="31"/>
      <c r="AK2428" s="31"/>
      <c r="AL2428" s="31"/>
      <c r="AM2428" s="31"/>
      <c r="AN2428" s="31"/>
      <c r="AO2428" s="31"/>
      <c r="AP2428" s="31"/>
      <c r="AQ2428" s="31"/>
      <c r="AR2428" s="31"/>
      <c r="AS2428" s="31"/>
      <c r="AT2428" s="31"/>
      <c r="AU2428" s="31"/>
      <c r="AV2428" s="31"/>
      <c r="AW2428" s="31"/>
      <c r="AX2428" s="31"/>
      <c r="AY2428" s="31"/>
      <c r="AZ2428" s="31"/>
      <c r="BA2428" s="31"/>
    </row>
    <row r="2429" spans="1:53" x14ac:dyDescent="0.2">
      <c r="A2429" s="32"/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  <c r="AD2429" s="31"/>
      <c r="AE2429" s="31"/>
      <c r="AF2429" s="31"/>
      <c r="AG2429" s="31"/>
      <c r="AH2429" s="31"/>
      <c r="AI2429" s="31"/>
      <c r="AJ2429" s="31"/>
      <c r="AK2429" s="31"/>
      <c r="AL2429" s="31"/>
      <c r="AM2429" s="31"/>
      <c r="AN2429" s="31"/>
      <c r="AO2429" s="31"/>
      <c r="AP2429" s="31"/>
      <c r="AQ2429" s="31"/>
      <c r="AR2429" s="31"/>
      <c r="AS2429" s="31"/>
      <c r="AT2429" s="31"/>
      <c r="AU2429" s="31"/>
      <c r="AV2429" s="31"/>
      <c r="AW2429" s="31"/>
      <c r="AX2429" s="31"/>
      <c r="AY2429" s="31"/>
      <c r="AZ2429" s="31"/>
      <c r="BA2429" s="31"/>
    </row>
    <row r="2430" spans="1:53" x14ac:dyDescent="0.2">
      <c r="A2430" s="32"/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1"/>
      <c r="AD2430" s="31"/>
      <c r="AE2430" s="31"/>
      <c r="AF2430" s="31"/>
      <c r="AG2430" s="31"/>
      <c r="AH2430" s="31"/>
      <c r="AI2430" s="31"/>
      <c r="AJ2430" s="31"/>
      <c r="AK2430" s="31"/>
      <c r="AL2430" s="31"/>
      <c r="AM2430" s="31"/>
      <c r="AN2430" s="31"/>
      <c r="AO2430" s="31"/>
      <c r="AP2430" s="31"/>
      <c r="AQ2430" s="31"/>
      <c r="AR2430" s="31"/>
      <c r="AS2430" s="31"/>
      <c r="AT2430" s="31"/>
      <c r="AU2430" s="31"/>
      <c r="AV2430" s="31"/>
      <c r="AW2430" s="31"/>
      <c r="AX2430" s="31"/>
      <c r="AY2430" s="31"/>
      <c r="AZ2430" s="31"/>
      <c r="BA2430" s="31"/>
    </row>
    <row r="2431" spans="1:53" x14ac:dyDescent="0.2">
      <c r="A2431" s="32"/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1"/>
      <c r="AD2431" s="31"/>
      <c r="AE2431" s="31"/>
      <c r="AF2431" s="31"/>
      <c r="AG2431" s="31"/>
      <c r="AH2431" s="31"/>
      <c r="AI2431" s="31"/>
      <c r="AJ2431" s="31"/>
      <c r="AK2431" s="31"/>
      <c r="AL2431" s="31"/>
      <c r="AM2431" s="31"/>
      <c r="AN2431" s="31"/>
      <c r="AO2431" s="31"/>
      <c r="AP2431" s="31"/>
      <c r="AQ2431" s="31"/>
      <c r="AR2431" s="31"/>
      <c r="AS2431" s="31"/>
      <c r="AT2431" s="31"/>
      <c r="AU2431" s="31"/>
      <c r="AV2431" s="31"/>
      <c r="AW2431" s="31"/>
      <c r="AX2431" s="31"/>
      <c r="AY2431" s="31"/>
      <c r="AZ2431" s="31"/>
      <c r="BA2431" s="31"/>
    </row>
    <row r="2432" spans="1:53" x14ac:dyDescent="0.2">
      <c r="A2432" s="32"/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1"/>
      <c r="AD2432" s="31"/>
      <c r="AE2432" s="31"/>
      <c r="AF2432" s="31"/>
      <c r="AG2432" s="31"/>
      <c r="AH2432" s="31"/>
      <c r="AI2432" s="31"/>
      <c r="AJ2432" s="31"/>
      <c r="AK2432" s="31"/>
      <c r="AL2432" s="31"/>
      <c r="AM2432" s="31"/>
      <c r="AN2432" s="31"/>
      <c r="AO2432" s="31"/>
      <c r="AP2432" s="31"/>
      <c r="AQ2432" s="31"/>
      <c r="AR2432" s="31"/>
      <c r="AS2432" s="31"/>
      <c r="AT2432" s="31"/>
      <c r="AU2432" s="31"/>
      <c r="AV2432" s="31"/>
      <c r="AW2432" s="31"/>
      <c r="AX2432" s="31"/>
      <c r="AY2432" s="31"/>
      <c r="AZ2432" s="31"/>
      <c r="BA2432" s="31"/>
    </row>
    <row r="2433" spans="1:53" x14ac:dyDescent="0.2">
      <c r="A2433" s="32"/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1"/>
      <c r="AS2433" s="31"/>
      <c r="AT2433" s="31"/>
      <c r="AU2433" s="31"/>
      <c r="AV2433" s="31"/>
      <c r="AW2433" s="31"/>
      <c r="AX2433" s="31"/>
      <c r="AY2433" s="31"/>
      <c r="AZ2433" s="31"/>
      <c r="BA2433" s="31"/>
    </row>
    <row r="2434" spans="1:53" x14ac:dyDescent="0.2">
      <c r="A2434" s="32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  <c r="AD2434" s="31"/>
      <c r="AE2434" s="31"/>
      <c r="AF2434" s="31"/>
      <c r="AG2434" s="31"/>
      <c r="AH2434" s="31"/>
      <c r="AI2434" s="31"/>
      <c r="AJ2434" s="31"/>
      <c r="AK2434" s="31"/>
      <c r="AL2434" s="31"/>
      <c r="AM2434" s="31"/>
      <c r="AN2434" s="31"/>
      <c r="AO2434" s="31"/>
      <c r="AP2434" s="31"/>
      <c r="AQ2434" s="31"/>
      <c r="AR2434" s="31"/>
      <c r="AS2434" s="31"/>
      <c r="AT2434" s="31"/>
      <c r="AU2434" s="31"/>
      <c r="AV2434" s="31"/>
      <c r="AW2434" s="31"/>
      <c r="AX2434" s="31"/>
      <c r="AY2434" s="31"/>
      <c r="AZ2434" s="31"/>
      <c r="BA2434" s="31"/>
    </row>
    <row r="2435" spans="1:53" x14ac:dyDescent="0.2">
      <c r="A2435" s="32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1"/>
      <c r="AF2435" s="31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</row>
    <row r="2436" spans="1:53" x14ac:dyDescent="0.2">
      <c r="A2436" s="32"/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  <c r="AD2436" s="31"/>
      <c r="AE2436" s="31"/>
      <c r="AF2436" s="31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31"/>
      <c r="AQ2436" s="31"/>
      <c r="AR2436" s="31"/>
      <c r="AS2436" s="31"/>
      <c r="AT2436" s="31"/>
      <c r="AU2436" s="31"/>
      <c r="AV2436" s="31"/>
      <c r="AW2436" s="31"/>
      <c r="AX2436" s="31"/>
      <c r="AY2436" s="31"/>
      <c r="AZ2436" s="31"/>
      <c r="BA2436" s="31"/>
    </row>
    <row r="2437" spans="1:53" x14ac:dyDescent="0.2">
      <c r="A2437" s="32"/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1"/>
      <c r="AQ2437" s="31"/>
      <c r="AR2437" s="31"/>
      <c r="AS2437" s="31"/>
      <c r="AT2437" s="31"/>
      <c r="AU2437" s="31"/>
      <c r="AV2437" s="31"/>
      <c r="AW2437" s="31"/>
      <c r="AX2437" s="31"/>
      <c r="AY2437" s="31"/>
      <c r="AZ2437" s="31"/>
      <c r="BA2437" s="31"/>
    </row>
    <row r="2438" spans="1:53" x14ac:dyDescent="0.2">
      <c r="A2438" s="32"/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  <c r="AD2438" s="31"/>
      <c r="AE2438" s="31"/>
      <c r="AF2438" s="31"/>
      <c r="AG2438" s="31"/>
      <c r="AH2438" s="31"/>
      <c r="AI2438" s="31"/>
      <c r="AJ2438" s="31"/>
      <c r="AK2438" s="31"/>
      <c r="AL2438" s="31"/>
      <c r="AM2438" s="31"/>
      <c r="AN2438" s="31"/>
      <c r="AO2438" s="31"/>
      <c r="AP2438" s="31"/>
      <c r="AQ2438" s="31"/>
      <c r="AR2438" s="31"/>
      <c r="AS2438" s="31"/>
      <c r="AT2438" s="31"/>
      <c r="AU2438" s="31"/>
      <c r="AV2438" s="31"/>
      <c r="AW2438" s="31"/>
      <c r="AX2438" s="31"/>
      <c r="AY2438" s="31"/>
      <c r="AZ2438" s="31"/>
      <c r="BA2438" s="31"/>
    </row>
    <row r="2439" spans="1:53" x14ac:dyDescent="0.2">
      <c r="A2439" s="32"/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31"/>
      <c r="AQ2439" s="31"/>
      <c r="AR2439" s="31"/>
      <c r="AS2439" s="31"/>
      <c r="AT2439" s="31"/>
      <c r="AU2439" s="31"/>
      <c r="AV2439" s="31"/>
      <c r="AW2439" s="31"/>
      <c r="AX2439" s="31"/>
      <c r="AY2439" s="31"/>
      <c r="AZ2439" s="31"/>
      <c r="BA2439" s="31"/>
    </row>
    <row r="2440" spans="1:53" x14ac:dyDescent="0.2">
      <c r="A2440" s="32"/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31"/>
      <c r="AQ2440" s="31"/>
      <c r="AR2440" s="31"/>
      <c r="AS2440" s="31"/>
      <c r="AT2440" s="31"/>
      <c r="AU2440" s="31"/>
      <c r="AV2440" s="31"/>
      <c r="AW2440" s="31"/>
      <c r="AX2440" s="31"/>
      <c r="AY2440" s="31"/>
      <c r="AZ2440" s="31"/>
      <c r="BA2440" s="31"/>
    </row>
    <row r="2441" spans="1:53" x14ac:dyDescent="0.2">
      <c r="A2441" s="32"/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31"/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</row>
    <row r="2442" spans="1:53" x14ac:dyDescent="0.2">
      <c r="A2442" s="32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31"/>
      <c r="AQ2442" s="31"/>
      <c r="AR2442" s="31"/>
      <c r="AS2442" s="31"/>
      <c r="AT2442" s="31"/>
      <c r="AU2442" s="31"/>
      <c r="AV2442" s="31"/>
      <c r="AW2442" s="31"/>
      <c r="AX2442" s="31"/>
      <c r="AY2442" s="31"/>
      <c r="AZ2442" s="31"/>
      <c r="BA2442" s="31"/>
    </row>
    <row r="2443" spans="1:53" x14ac:dyDescent="0.2">
      <c r="A2443" s="32"/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1"/>
      <c r="AD2443" s="31"/>
      <c r="AE2443" s="31"/>
      <c r="AF2443" s="31"/>
      <c r="AG2443" s="31"/>
      <c r="AH2443" s="31"/>
      <c r="AI2443" s="31"/>
      <c r="AJ2443" s="31"/>
      <c r="AK2443" s="31"/>
      <c r="AL2443" s="31"/>
      <c r="AM2443" s="31"/>
      <c r="AN2443" s="31"/>
      <c r="AO2443" s="31"/>
      <c r="AP2443" s="31"/>
      <c r="AQ2443" s="31"/>
      <c r="AR2443" s="31"/>
      <c r="AS2443" s="31"/>
      <c r="AT2443" s="31"/>
      <c r="AU2443" s="31"/>
      <c r="AV2443" s="31"/>
      <c r="AW2443" s="31"/>
      <c r="AX2443" s="31"/>
      <c r="AY2443" s="31"/>
      <c r="AZ2443" s="31"/>
      <c r="BA2443" s="31"/>
    </row>
    <row r="2444" spans="1:53" x14ac:dyDescent="0.2">
      <c r="A2444" s="32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  <c r="AD2444" s="31"/>
      <c r="AE2444" s="31"/>
      <c r="AF2444" s="31"/>
      <c r="AG2444" s="31"/>
      <c r="AH2444" s="31"/>
      <c r="AI2444" s="31"/>
      <c r="AJ2444" s="31"/>
      <c r="AK2444" s="31"/>
      <c r="AL2444" s="31"/>
      <c r="AM2444" s="31"/>
      <c r="AN2444" s="31"/>
      <c r="AO2444" s="31"/>
      <c r="AP2444" s="31"/>
      <c r="AQ2444" s="31"/>
      <c r="AR2444" s="31"/>
      <c r="AS2444" s="31"/>
      <c r="AT2444" s="31"/>
      <c r="AU2444" s="31"/>
      <c r="AV2444" s="31"/>
      <c r="AW2444" s="31"/>
      <c r="AX2444" s="31"/>
      <c r="AY2444" s="31"/>
      <c r="AZ2444" s="31"/>
      <c r="BA2444" s="31"/>
    </row>
    <row r="2445" spans="1:53" x14ac:dyDescent="0.2">
      <c r="A2445" s="32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1"/>
      <c r="AD2445" s="31"/>
      <c r="AE2445" s="31"/>
      <c r="AF2445" s="31"/>
      <c r="AG2445" s="31"/>
      <c r="AH2445" s="31"/>
      <c r="AI2445" s="31"/>
      <c r="AJ2445" s="31"/>
      <c r="AK2445" s="31"/>
      <c r="AL2445" s="31"/>
      <c r="AM2445" s="31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</row>
    <row r="2446" spans="1:53" x14ac:dyDescent="0.2">
      <c r="A2446" s="32"/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1"/>
      <c r="AD2446" s="31"/>
      <c r="AE2446" s="31"/>
      <c r="AF2446" s="31"/>
      <c r="AG2446" s="31"/>
      <c r="AH2446" s="31"/>
      <c r="AI2446" s="31"/>
      <c r="AJ2446" s="31"/>
      <c r="AK2446" s="31"/>
      <c r="AL2446" s="31"/>
      <c r="AM2446" s="31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</row>
    <row r="2447" spans="1:53" x14ac:dyDescent="0.2">
      <c r="A2447" s="32"/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  <c r="AD2447" s="31"/>
      <c r="AE2447" s="31"/>
      <c r="AF2447" s="31"/>
      <c r="AG2447" s="31"/>
      <c r="AH2447" s="31"/>
      <c r="AI2447" s="31"/>
      <c r="AJ2447" s="31"/>
      <c r="AK2447" s="31"/>
      <c r="AL2447" s="31"/>
      <c r="AM2447" s="31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</row>
    <row r="2448" spans="1:53" x14ac:dyDescent="0.2">
      <c r="A2448" s="32"/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  <c r="AD2448" s="31"/>
      <c r="AE2448" s="31"/>
      <c r="AF2448" s="31"/>
      <c r="AG2448" s="31"/>
      <c r="AH2448" s="31"/>
      <c r="AI2448" s="31"/>
      <c r="AJ2448" s="31"/>
      <c r="AK2448" s="31"/>
      <c r="AL2448" s="31"/>
      <c r="AM2448" s="31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</row>
    <row r="2449" spans="1:53" x14ac:dyDescent="0.2">
      <c r="A2449" s="32"/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1"/>
      <c r="AD2449" s="31"/>
      <c r="AE2449" s="31"/>
      <c r="AF2449" s="31"/>
      <c r="AG2449" s="31"/>
      <c r="AH2449" s="31"/>
      <c r="AI2449" s="31"/>
      <c r="AJ2449" s="31"/>
      <c r="AK2449" s="31"/>
      <c r="AL2449" s="31"/>
      <c r="AM2449" s="31"/>
      <c r="AN2449" s="31"/>
      <c r="AO2449" s="31"/>
      <c r="AP2449" s="31"/>
      <c r="AQ2449" s="31"/>
      <c r="AR2449" s="31"/>
      <c r="AS2449" s="31"/>
      <c r="AT2449" s="31"/>
      <c r="AU2449" s="31"/>
      <c r="AV2449" s="31"/>
      <c r="AW2449" s="31"/>
      <c r="AX2449" s="31"/>
      <c r="AY2449" s="31"/>
      <c r="AZ2449" s="31"/>
      <c r="BA2449" s="31"/>
    </row>
    <row r="2450" spans="1:53" x14ac:dyDescent="0.2">
      <c r="A2450" s="32"/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1"/>
      <c r="AD2450" s="31"/>
      <c r="AE2450" s="31"/>
      <c r="AF2450" s="31"/>
      <c r="AG2450" s="31"/>
      <c r="AH2450" s="31"/>
      <c r="AI2450" s="31"/>
      <c r="AJ2450" s="31"/>
      <c r="AK2450" s="31"/>
      <c r="AL2450" s="31"/>
      <c r="AM2450" s="31"/>
      <c r="AN2450" s="31"/>
      <c r="AO2450" s="31"/>
      <c r="AP2450" s="31"/>
      <c r="AQ2450" s="31"/>
      <c r="AR2450" s="31"/>
      <c r="AS2450" s="31"/>
      <c r="AT2450" s="31"/>
      <c r="AU2450" s="31"/>
      <c r="AV2450" s="31"/>
      <c r="AW2450" s="31"/>
      <c r="AX2450" s="31"/>
      <c r="AY2450" s="31"/>
      <c r="AZ2450" s="31"/>
      <c r="BA2450" s="31"/>
    </row>
    <row r="2451" spans="1:53" x14ac:dyDescent="0.2">
      <c r="A2451" s="32"/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1"/>
      <c r="AD2451" s="31"/>
      <c r="AE2451" s="31"/>
      <c r="AF2451" s="31"/>
      <c r="AG2451" s="31"/>
      <c r="AH2451" s="31"/>
      <c r="AI2451" s="31"/>
      <c r="AJ2451" s="31"/>
      <c r="AK2451" s="31"/>
      <c r="AL2451" s="31"/>
      <c r="AM2451" s="31"/>
      <c r="AN2451" s="31"/>
      <c r="AO2451" s="31"/>
      <c r="AP2451" s="31"/>
      <c r="AQ2451" s="31"/>
      <c r="AR2451" s="31"/>
      <c r="AS2451" s="31"/>
      <c r="AT2451" s="31"/>
      <c r="AU2451" s="31"/>
      <c r="AV2451" s="31"/>
      <c r="AW2451" s="31"/>
      <c r="AX2451" s="31"/>
      <c r="AY2451" s="31"/>
      <c r="AZ2451" s="31"/>
      <c r="BA2451" s="31"/>
    </row>
    <row r="2452" spans="1:53" x14ac:dyDescent="0.2">
      <c r="A2452" s="32"/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1"/>
      <c r="AD2452" s="31"/>
      <c r="AE2452" s="31"/>
      <c r="AF2452" s="31"/>
      <c r="AG2452" s="31"/>
      <c r="AH2452" s="31"/>
      <c r="AI2452" s="31"/>
      <c r="AJ2452" s="31"/>
      <c r="AK2452" s="31"/>
      <c r="AL2452" s="31"/>
      <c r="AM2452" s="31"/>
      <c r="AN2452" s="31"/>
      <c r="AO2452" s="31"/>
      <c r="AP2452" s="31"/>
      <c r="AQ2452" s="31"/>
      <c r="AR2452" s="31"/>
      <c r="AS2452" s="31"/>
      <c r="AT2452" s="31"/>
      <c r="AU2452" s="31"/>
      <c r="AV2452" s="31"/>
      <c r="AW2452" s="31"/>
      <c r="AX2452" s="31"/>
      <c r="AY2452" s="31"/>
      <c r="AZ2452" s="31"/>
      <c r="BA2452" s="31"/>
    </row>
    <row r="2453" spans="1:53" x14ac:dyDescent="0.2">
      <c r="A2453" s="32"/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1"/>
      <c r="AD2453" s="31"/>
      <c r="AE2453" s="31"/>
      <c r="AF2453" s="31"/>
      <c r="AG2453" s="31"/>
      <c r="AH2453" s="31"/>
      <c r="AI2453" s="31"/>
      <c r="AJ2453" s="31"/>
      <c r="AK2453" s="31"/>
      <c r="AL2453" s="31"/>
      <c r="AM2453" s="31"/>
      <c r="AN2453" s="31"/>
      <c r="AO2453" s="31"/>
      <c r="AP2453" s="31"/>
      <c r="AQ2453" s="31"/>
      <c r="AR2453" s="31"/>
      <c r="AS2453" s="31"/>
      <c r="AT2453" s="31"/>
      <c r="AU2453" s="31"/>
      <c r="AV2453" s="31"/>
      <c r="AW2453" s="31"/>
      <c r="AX2453" s="31"/>
      <c r="AY2453" s="31"/>
      <c r="AZ2453" s="31"/>
      <c r="BA2453" s="31"/>
    </row>
    <row r="2454" spans="1:53" x14ac:dyDescent="0.2">
      <c r="A2454" s="32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1"/>
      <c r="AD2454" s="31"/>
      <c r="AE2454" s="31"/>
      <c r="AF2454" s="31"/>
      <c r="AG2454" s="31"/>
      <c r="AH2454" s="31"/>
      <c r="AI2454" s="31"/>
      <c r="AJ2454" s="31"/>
      <c r="AK2454" s="31"/>
      <c r="AL2454" s="31"/>
      <c r="AM2454" s="31"/>
      <c r="AN2454" s="31"/>
      <c r="AO2454" s="31"/>
      <c r="AP2454" s="31"/>
      <c r="AQ2454" s="31"/>
      <c r="AR2454" s="31"/>
      <c r="AS2454" s="31"/>
      <c r="AT2454" s="31"/>
      <c r="AU2454" s="31"/>
      <c r="AV2454" s="31"/>
      <c r="AW2454" s="31"/>
      <c r="AX2454" s="31"/>
      <c r="AY2454" s="31"/>
      <c r="AZ2454" s="31"/>
      <c r="BA2454" s="31"/>
    </row>
    <row r="2455" spans="1:53" x14ac:dyDescent="0.2">
      <c r="A2455" s="32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  <c r="AD2455" s="31"/>
      <c r="AE2455" s="31"/>
      <c r="AF2455" s="31"/>
      <c r="AG2455" s="31"/>
      <c r="AH2455" s="31"/>
      <c r="AI2455" s="31"/>
      <c r="AJ2455" s="31"/>
      <c r="AK2455" s="31"/>
      <c r="AL2455" s="31"/>
      <c r="AM2455" s="31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1"/>
      <c r="BA2455" s="31"/>
    </row>
    <row r="2456" spans="1:53" x14ac:dyDescent="0.2">
      <c r="A2456" s="32"/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  <c r="AD2456" s="31"/>
      <c r="AE2456" s="31"/>
      <c r="AF2456" s="31"/>
      <c r="AG2456" s="31"/>
      <c r="AH2456" s="31"/>
      <c r="AI2456" s="31"/>
      <c r="AJ2456" s="31"/>
      <c r="AK2456" s="31"/>
      <c r="AL2456" s="31"/>
      <c r="AM2456" s="31"/>
      <c r="AN2456" s="31"/>
      <c r="AO2456" s="31"/>
      <c r="AP2456" s="31"/>
      <c r="AQ2456" s="31"/>
      <c r="AR2456" s="31"/>
      <c r="AS2456" s="31"/>
      <c r="AT2456" s="31"/>
      <c r="AU2456" s="31"/>
      <c r="AV2456" s="31"/>
      <c r="AW2456" s="31"/>
      <c r="AX2456" s="31"/>
      <c r="AY2456" s="31"/>
      <c r="AZ2456" s="31"/>
      <c r="BA2456" s="31"/>
    </row>
    <row r="2457" spans="1:53" x14ac:dyDescent="0.2">
      <c r="A2457" s="32"/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1"/>
      <c r="AD2457" s="31"/>
      <c r="AE2457" s="31"/>
      <c r="AF2457" s="31"/>
      <c r="AG2457" s="31"/>
      <c r="AH2457" s="31"/>
      <c r="AI2457" s="31"/>
      <c r="AJ2457" s="31"/>
      <c r="AK2457" s="31"/>
      <c r="AL2457" s="31"/>
      <c r="AM2457" s="31"/>
      <c r="AN2457" s="31"/>
      <c r="AO2457" s="31"/>
      <c r="AP2457" s="31"/>
      <c r="AQ2457" s="31"/>
      <c r="AR2457" s="31"/>
      <c r="AS2457" s="31"/>
      <c r="AT2457" s="31"/>
      <c r="AU2457" s="31"/>
      <c r="AV2457" s="31"/>
      <c r="AW2457" s="31"/>
      <c r="AX2457" s="31"/>
      <c r="AY2457" s="31"/>
      <c r="AZ2457" s="31"/>
      <c r="BA2457" s="31"/>
    </row>
    <row r="2458" spans="1:53" x14ac:dyDescent="0.2">
      <c r="A2458" s="32"/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</row>
    <row r="2459" spans="1:53" x14ac:dyDescent="0.2">
      <c r="A2459" s="32"/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1"/>
      <c r="AD2459" s="31"/>
      <c r="AE2459" s="31"/>
      <c r="AF2459" s="31"/>
      <c r="AG2459" s="31"/>
      <c r="AH2459" s="31"/>
      <c r="AI2459" s="31"/>
      <c r="AJ2459" s="31"/>
      <c r="AK2459" s="31"/>
      <c r="AL2459" s="31"/>
      <c r="AM2459" s="31"/>
      <c r="AN2459" s="31"/>
      <c r="AO2459" s="31"/>
      <c r="AP2459" s="31"/>
      <c r="AQ2459" s="31"/>
      <c r="AR2459" s="31"/>
      <c r="AS2459" s="31"/>
      <c r="AT2459" s="31"/>
      <c r="AU2459" s="31"/>
      <c r="AV2459" s="31"/>
      <c r="AW2459" s="31"/>
      <c r="AX2459" s="31"/>
      <c r="AY2459" s="31"/>
      <c r="AZ2459" s="31"/>
      <c r="BA2459" s="31"/>
    </row>
    <row r="2460" spans="1:53" x14ac:dyDescent="0.2">
      <c r="A2460" s="32"/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1"/>
      <c r="AD2460" s="31"/>
      <c r="AE2460" s="31"/>
      <c r="AF2460" s="31"/>
      <c r="AG2460" s="31"/>
      <c r="AH2460" s="31"/>
      <c r="AI2460" s="31"/>
      <c r="AJ2460" s="31"/>
      <c r="AK2460" s="31"/>
      <c r="AL2460" s="31"/>
      <c r="AM2460" s="31"/>
      <c r="AN2460" s="31"/>
      <c r="AO2460" s="31"/>
      <c r="AP2460" s="31"/>
      <c r="AQ2460" s="31"/>
      <c r="AR2460" s="31"/>
      <c r="AS2460" s="31"/>
      <c r="AT2460" s="31"/>
      <c r="AU2460" s="31"/>
      <c r="AV2460" s="31"/>
      <c r="AW2460" s="31"/>
      <c r="AX2460" s="31"/>
      <c r="AY2460" s="31"/>
      <c r="AZ2460" s="31"/>
      <c r="BA2460" s="31"/>
    </row>
    <row r="2461" spans="1:53" x14ac:dyDescent="0.2">
      <c r="A2461" s="32"/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1"/>
      <c r="AD2461" s="31"/>
      <c r="AE2461" s="31"/>
      <c r="AF2461" s="31"/>
      <c r="AG2461" s="31"/>
      <c r="AH2461" s="31"/>
      <c r="AI2461" s="31"/>
      <c r="AJ2461" s="31"/>
      <c r="AK2461" s="31"/>
      <c r="AL2461" s="31"/>
      <c r="AM2461" s="31"/>
      <c r="AN2461" s="31"/>
      <c r="AO2461" s="31"/>
      <c r="AP2461" s="31"/>
      <c r="AQ2461" s="31"/>
      <c r="AR2461" s="31"/>
      <c r="AS2461" s="31"/>
      <c r="AT2461" s="31"/>
      <c r="AU2461" s="31"/>
      <c r="AV2461" s="31"/>
      <c r="AW2461" s="31"/>
      <c r="AX2461" s="31"/>
      <c r="AY2461" s="31"/>
      <c r="AZ2461" s="31"/>
      <c r="BA2461" s="31"/>
    </row>
    <row r="2462" spans="1:53" x14ac:dyDescent="0.2">
      <c r="A2462" s="32"/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1"/>
      <c r="AR2462" s="31"/>
      <c r="AS2462" s="31"/>
      <c r="AT2462" s="31"/>
      <c r="AU2462" s="31"/>
      <c r="AV2462" s="31"/>
      <c r="AW2462" s="31"/>
      <c r="AX2462" s="31"/>
      <c r="AY2462" s="31"/>
      <c r="AZ2462" s="31"/>
      <c r="BA2462" s="31"/>
    </row>
    <row r="2463" spans="1:53" x14ac:dyDescent="0.2">
      <c r="A2463" s="32"/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1"/>
      <c r="AD2463" s="31"/>
      <c r="AE2463" s="31"/>
      <c r="AF2463" s="31"/>
      <c r="AG2463" s="31"/>
      <c r="AH2463" s="31"/>
      <c r="AI2463" s="31"/>
      <c r="AJ2463" s="31"/>
      <c r="AK2463" s="31"/>
      <c r="AL2463" s="31"/>
      <c r="AM2463" s="31"/>
      <c r="AN2463" s="31"/>
      <c r="AO2463" s="31"/>
      <c r="AP2463" s="31"/>
      <c r="AQ2463" s="31"/>
      <c r="AR2463" s="31"/>
      <c r="AS2463" s="31"/>
      <c r="AT2463" s="31"/>
      <c r="AU2463" s="31"/>
      <c r="AV2463" s="31"/>
      <c r="AW2463" s="31"/>
      <c r="AX2463" s="31"/>
      <c r="AY2463" s="31"/>
      <c r="AZ2463" s="31"/>
      <c r="BA2463" s="31"/>
    </row>
    <row r="2464" spans="1:53" x14ac:dyDescent="0.2">
      <c r="A2464" s="32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1"/>
      <c r="AD2464" s="31"/>
      <c r="AE2464" s="31"/>
      <c r="AF2464" s="31"/>
      <c r="AG2464" s="31"/>
      <c r="AH2464" s="31"/>
      <c r="AI2464" s="31"/>
      <c r="AJ2464" s="31"/>
      <c r="AK2464" s="31"/>
      <c r="AL2464" s="31"/>
      <c r="AM2464" s="31"/>
      <c r="AN2464" s="31"/>
      <c r="AO2464" s="31"/>
      <c r="AP2464" s="31"/>
      <c r="AQ2464" s="31"/>
      <c r="AR2464" s="31"/>
      <c r="AS2464" s="31"/>
      <c r="AT2464" s="31"/>
      <c r="AU2464" s="31"/>
      <c r="AV2464" s="31"/>
      <c r="AW2464" s="31"/>
      <c r="AX2464" s="31"/>
      <c r="AY2464" s="31"/>
      <c r="AZ2464" s="31"/>
      <c r="BA2464" s="31"/>
    </row>
    <row r="2465" spans="1:53" x14ac:dyDescent="0.2">
      <c r="A2465" s="32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1"/>
      <c r="AD2465" s="31"/>
      <c r="AE2465" s="31"/>
      <c r="AF2465" s="31"/>
      <c r="AG2465" s="31"/>
      <c r="AH2465" s="31"/>
      <c r="AI2465" s="31"/>
      <c r="AJ2465" s="31"/>
      <c r="AK2465" s="31"/>
      <c r="AL2465" s="31"/>
      <c r="AM2465" s="31"/>
      <c r="AN2465" s="31"/>
      <c r="AO2465" s="31"/>
      <c r="AP2465" s="31"/>
      <c r="AQ2465" s="31"/>
      <c r="AR2465" s="31"/>
      <c r="AS2465" s="31"/>
      <c r="AT2465" s="31"/>
      <c r="AU2465" s="31"/>
      <c r="AV2465" s="31"/>
      <c r="AW2465" s="31"/>
      <c r="AX2465" s="31"/>
      <c r="AY2465" s="31"/>
      <c r="AZ2465" s="31"/>
      <c r="BA2465" s="31"/>
    </row>
    <row r="2466" spans="1:53" x14ac:dyDescent="0.2">
      <c r="A2466" s="32"/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1"/>
      <c r="AD2466" s="31"/>
      <c r="AE2466" s="31"/>
      <c r="AF2466" s="31"/>
      <c r="AG2466" s="31"/>
      <c r="AH2466" s="31"/>
      <c r="AI2466" s="31"/>
      <c r="AJ2466" s="31"/>
      <c r="AK2466" s="31"/>
      <c r="AL2466" s="31"/>
      <c r="AM2466" s="31"/>
      <c r="AN2466" s="31"/>
      <c r="AO2466" s="31"/>
      <c r="AP2466" s="31"/>
      <c r="AQ2466" s="31"/>
      <c r="AR2466" s="31"/>
      <c r="AS2466" s="31"/>
      <c r="AT2466" s="31"/>
      <c r="AU2466" s="31"/>
      <c r="AV2466" s="31"/>
      <c r="AW2466" s="31"/>
      <c r="AX2466" s="31"/>
      <c r="AY2466" s="31"/>
      <c r="AZ2466" s="31"/>
      <c r="BA2466" s="31"/>
    </row>
    <row r="2467" spans="1:53" x14ac:dyDescent="0.2">
      <c r="A2467" s="32"/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1"/>
      <c r="AD2467" s="31"/>
      <c r="AE2467" s="31"/>
      <c r="AF2467" s="31"/>
      <c r="AG2467" s="31"/>
      <c r="AH2467" s="31"/>
      <c r="AI2467" s="31"/>
      <c r="AJ2467" s="31"/>
      <c r="AK2467" s="31"/>
      <c r="AL2467" s="31"/>
      <c r="AM2467" s="31"/>
      <c r="AN2467" s="31"/>
      <c r="AO2467" s="31"/>
      <c r="AP2467" s="31"/>
      <c r="AQ2467" s="31"/>
      <c r="AR2467" s="31"/>
      <c r="AS2467" s="31"/>
      <c r="AT2467" s="31"/>
      <c r="AU2467" s="31"/>
      <c r="AV2467" s="31"/>
      <c r="AW2467" s="31"/>
      <c r="AX2467" s="31"/>
      <c r="AY2467" s="31"/>
      <c r="AZ2467" s="31"/>
      <c r="BA2467" s="31"/>
    </row>
    <row r="2468" spans="1:53" x14ac:dyDescent="0.2">
      <c r="A2468" s="32"/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31"/>
      <c r="AQ2468" s="31"/>
      <c r="AR2468" s="31"/>
      <c r="AS2468" s="31"/>
      <c r="AT2468" s="31"/>
      <c r="AU2468" s="31"/>
      <c r="AV2468" s="31"/>
      <c r="AW2468" s="31"/>
      <c r="AX2468" s="31"/>
      <c r="AY2468" s="31"/>
      <c r="AZ2468" s="31"/>
      <c r="BA2468" s="31"/>
    </row>
    <row r="2469" spans="1:53" x14ac:dyDescent="0.2">
      <c r="A2469" s="32"/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1"/>
      <c r="AD2469" s="31"/>
      <c r="AE2469" s="31"/>
      <c r="AF2469" s="31"/>
      <c r="AG2469" s="31"/>
      <c r="AH2469" s="31"/>
      <c r="AI2469" s="31"/>
      <c r="AJ2469" s="31"/>
      <c r="AK2469" s="31"/>
      <c r="AL2469" s="31"/>
      <c r="AM2469" s="31"/>
      <c r="AN2469" s="31"/>
      <c r="AO2469" s="31"/>
      <c r="AP2469" s="31"/>
      <c r="AQ2469" s="31"/>
      <c r="AR2469" s="31"/>
      <c r="AS2469" s="31"/>
      <c r="AT2469" s="31"/>
      <c r="AU2469" s="31"/>
      <c r="AV2469" s="31"/>
      <c r="AW2469" s="31"/>
      <c r="AX2469" s="31"/>
      <c r="AY2469" s="31"/>
      <c r="AZ2469" s="31"/>
      <c r="BA2469" s="31"/>
    </row>
    <row r="2470" spans="1:53" x14ac:dyDescent="0.2">
      <c r="A2470" s="32"/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1"/>
      <c r="AD2470" s="31"/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31"/>
      <c r="AQ2470" s="31"/>
      <c r="AR2470" s="31"/>
      <c r="AS2470" s="31"/>
      <c r="AT2470" s="31"/>
      <c r="AU2470" s="31"/>
      <c r="AV2470" s="31"/>
      <c r="AW2470" s="31"/>
      <c r="AX2470" s="31"/>
      <c r="AY2470" s="31"/>
      <c r="AZ2470" s="31"/>
      <c r="BA2470" s="31"/>
    </row>
    <row r="2471" spans="1:53" x14ac:dyDescent="0.2">
      <c r="A2471" s="32"/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1"/>
      <c r="AD2471" s="31"/>
      <c r="AE2471" s="31"/>
      <c r="AF2471" s="31"/>
      <c r="AG2471" s="31"/>
      <c r="AH2471" s="31"/>
      <c r="AI2471" s="31"/>
      <c r="AJ2471" s="31"/>
      <c r="AK2471" s="31"/>
      <c r="AL2471" s="31"/>
      <c r="AM2471" s="31"/>
      <c r="AN2471" s="31"/>
      <c r="AO2471" s="31"/>
      <c r="AP2471" s="31"/>
      <c r="AQ2471" s="31"/>
      <c r="AR2471" s="31"/>
      <c r="AS2471" s="31"/>
      <c r="AT2471" s="31"/>
      <c r="AU2471" s="31"/>
      <c r="AV2471" s="31"/>
      <c r="AW2471" s="31"/>
      <c r="AX2471" s="31"/>
      <c r="AY2471" s="31"/>
      <c r="AZ2471" s="31"/>
      <c r="BA2471" s="31"/>
    </row>
    <row r="2472" spans="1:53" x14ac:dyDescent="0.2">
      <c r="A2472" s="32"/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1"/>
      <c r="AD2472" s="31"/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31"/>
      <c r="AQ2472" s="31"/>
      <c r="AR2472" s="31"/>
      <c r="AS2472" s="31"/>
      <c r="AT2472" s="31"/>
      <c r="AU2472" s="31"/>
      <c r="AV2472" s="31"/>
      <c r="AW2472" s="31"/>
      <c r="AX2472" s="31"/>
      <c r="AY2472" s="31"/>
      <c r="AZ2472" s="31"/>
      <c r="BA2472" s="31"/>
    </row>
    <row r="2473" spans="1:53" x14ac:dyDescent="0.2">
      <c r="A2473" s="32"/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1"/>
      <c r="AD2473" s="31"/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31"/>
      <c r="AQ2473" s="31"/>
      <c r="AR2473" s="31"/>
      <c r="AS2473" s="31"/>
      <c r="AT2473" s="31"/>
      <c r="AU2473" s="31"/>
      <c r="AV2473" s="31"/>
      <c r="AW2473" s="31"/>
      <c r="AX2473" s="31"/>
      <c r="AY2473" s="31"/>
      <c r="AZ2473" s="31"/>
      <c r="BA2473" s="31"/>
    </row>
    <row r="2474" spans="1:53" x14ac:dyDescent="0.2">
      <c r="A2474" s="32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</row>
    <row r="2475" spans="1:53" x14ac:dyDescent="0.2">
      <c r="A2475" s="32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</row>
    <row r="2476" spans="1:53" x14ac:dyDescent="0.2">
      <c r="A2476" s="32"/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1"/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31"/>
      <c r="AQ2476" s="31"/>
      <c r="AR2476" s="31"/>
      <c r="AS2476" s="31"/>
      <c r="AT2476" s="31"/>
      <c r="AU2476" s="31"/>
      <c r="AV2476" s="31"/>
      <c r="AW2476" s="31"/>
      <c r="AX2476" s="31"/>
      <c r="AY2476" s="31"/>
      <c r="AZ2476" s="31"/>
      <c r="BA2476" s="31"/>
    </row>
    <row r="2477" spans="1:53" x14ac:dyDescent="0.2">
      <c r="A2477" s="32"/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1"/>
      <c r="AD2477" s="31"/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31"/>
      <c r="AQ2477" s="31"/>
      <c r="AR2477" s="31"/>
      <c r="AS2477" s="31"/>
      <c r="AT2477" s="31"/>
      <c r="AU2477" s="31"/>
      <c r="AV2477" s="31"/>
      <c r="AW2477" s="31"/>
      <c r="AX2477" s="31"/>
      <c r="AY2477" s="31"/>
      <c r="AZ2477" s="31"/>
      <c r="BA2477" s="31"/>
    </row>
    <row r="2478" spans="1:53" x14ac:dyDescent="0.2">
      <c r="A2478" s="32"/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1"/>
      <c r="AD2478" s="31"/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31"/>
      <c r="AQ2478" s="31"/>
      <c r="AR2478" s="31"/>
      <c r="AS2478" s="31"/>
      <c r="AT2478" s="31"/>
      <c r="AU2478" s="31"/>
      <c r="AV2478" s="31"/>
      <c r="AW2478" s="31"/>
      <c r="AX2478" s="31"/>
      <c r="AY2478" s="31"/>
      <c r="AZ2478" s="31"/>
      <c r="BA2478" s="31"/>
    </row>
    <row r="2479" spans="1:53" x14ac:dyDescent="0.2">
      <c r="A2479" s="32"/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1"/>
      <c r="AD2479" s="31"/>
      <c r="AE2479" s="31"/>
      <c r="AF2479" s="31"/>
      <c r="AG2479" s="31"/>
      <c r="AH2479" s="31"/>
      <c r="AI2479" s="31"/>
      <c r="AJ2479" s="31"/>
      <c r="AK2479" s="31"/>
      <c r="AL2479" s="31"/>
      <c r="AM2479" s="31"/>
      <c r="AN2479" s="31"/>
      <c r="AO2479" s="31"/>
      <c r="AP2479" s="31"/>
      <c r="AQ2479" s="31"/>
      <c r="AR2479" s="31"/>
      <c r="AS2479" s="31"/>
      <c r="AT2479" s="31"/>
      <c r="AU2479" s="31"/>
      <c r="AV2479" s="31"/>
      <c r="AW2479" s="31"/>
      <c r="AX2479" s="31"/>
      <c r="AY2479" s="31"/>
      <c r="AZ2479" s="31"/>
      <c r="BA2479" s="31"/>
    </row>
    <row r="2480" spans="1:53" x14ac:dyDescent="0.2">
      <c r="A2480" s="32"/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1"/>
      <c r="AD2480" s="31"/>
      <c r="AE2480" s="31"/>
      <c r="AF2480" s="31"/>
      <c r="AG2480" s="31"/>
      <c r="AH2480" s="31"/>
      <c r="AI2480" s="31"/>
      <c r="AJ2480" s="31"/>
      <c r="AK2480" s="31"/>
      <c r="AL2480" s="31"/>
      <c r="AM2480" s="31"/>
      <c r="AN2480" s="31"/>
      <c r="AO2480" s="31"/>
      <c r="AP2480" s="31"/>
      <c r="AQ2480" s="31"/>
      <c r="AR2480" s="31"/>
      <c r="AS2480" s="31"/>
      <c r="AT2480" s="31"/>
      <c r="AU2480" s="31"/>
      <c r="AV2480" s="31"/>
      <c r="AW2480" s="31"/>
      <c r="AX2480" s="31"/>
      <c r="AY2480" s="31"/>
      <c r="AZ2480" s="31"/>
      <c r="BA2480" s="31"/>
    </row>
    <row r="2481" spans="1:53" x14ac:dyDescent="0.2">
      <c r="A2481" s="32"/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1"/>
      <c r="AD2481" s="31"/>
      <c r="AE2481" s="31"/>
      <c r="AF2481" s="31"/>
      <c r="AG2481" s="31"/>
      <c r="AH2481" s="31"/>
      <c r="AI2481" s="31"/>
      <c r="AJ2481" s="31"/>
      <c r="AK2481" s="31"/>
      <c r="AL2481" s="31"/>
      <c r="AM2481" s="31"/>
      <c r="AN2481" s="31"/>
      <c r="AO2481" s="31"/>
      <c r="AP2481" s="31"/>
      <c r="AQ2481" s="31"/>
      <c r="AR2481" s="31"/>
      <c r="AS2481" s="31"/>
      <c r="AT2481" s="31"/>
      <c r="AU2481" s="31"/>
      <c r="AV2481" s="31"/>
      <c r="AW2481" s="31"/>
      <c r="AX2481" s="31"/>
      <c r="AY2481" s="31"/>
      <c r="AZ2481" s="31"/>
      <c r="BA2481" s="31"/>
    </row>
    <row r="2482" spans="1:53" x14ac:dyDescent="0.2">
      <c r="A2482" s="32"/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1"/>
      <c r="AD2482" s="31"/>
      <c r="AE2482" s="31"/>
      <c r="AF2482" s="31"/>
      <c r="AG2482" s="31"/>
      <c r="AH2482" s="31"/>
      <c r="AI2482" s="31"/>
      <c r="AJ2482" s="31"/>
      <c r="AK2482" s="31"/>
      <c r="AL2482" s="31"/>
      <c r="AM2482" s="31"/>
      <c r="AN2482" s="31"/>
      <c r="AO2482" s="31"/>
      <c r="AP2482" s="31"/>
      <c r="AQ2482" s="31"/>
      <c r="AR2482" s="31"/>
      <c r="AS2482" s="31"/>
      <c r="AT2482" s="31"/>
      <c r="AU2482" s="31"/>
      <c r="AV2482" s="31"/>
      <c r="AW2482" s="31"/>
      <c r="AX2482" s="31"/>
      <c r="AY2482" s="31"/>
      <c r="AZ2482" s="31"/>
      <c r="BA2482" s="31"/>
    </row>
    <row r="2483" spans="1:53" x14ac:dyDescent="0.2">
      <c r="A2483" s="32"/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1"/>
      <c r="AD2483" s="31"/>
      <c r="AE2483" s="31"/>
      <c r="AF2483" s="31"/>
      <c r="AG2483" s="31"/>
      <c r="AH2483" s="31"/>
      <c r="AI2483" s="31"/>
      <c r="AJ2483" s="31"/>
      <c r="AK2483" s="31"/>
      <c r="AL2483" s="31"/>
      <c r="AM2483" s="31"/>
      <c r="AN2483" s="31"/>
      <c r="AO2483" s="31"/>
      <c r="AP2483" s="31"/>
      <c r="AQ2483" s="31"/>
      <c r="AR2483" s="31"/>
      <c r="AS2483" s="31"/>
      <c r="AT2483" s="31"/>
      <c r="AU2483" s="31"/>
      <c r="AV2483" s="31"/>
      <c r="AW2483" s="31"/>
      <c r="AX2483" s="31"/>
      <c r="AY2483" s="31"/>
      <c r="AZ2483" s="31"/>
      <c r="BA2483" s="31"/>
    </row>
    <row r="2484" spans="1:53" x14ac:dyDescent="0.2">
      <c r="A2484" s="32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</row>
    <row r="2485" spans="1:53" x14ac:dyDescent="0.2">
      <c r="A2485" s="32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1"/>
      <c r="AD2485" s="31"/>
      <c r="AE2485" s="31"/>
      <c r="AF2485" s="31"/>
      <c r="AG2485" s="31"/>
      <c r="AH2485" s="31"/>
      <c r="AI2485" s="31"/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</row>
    <row r="2486" spans="1:53" x14ac:dyDescent="0.2">
      <c r="A2486" s="32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1"/>
      <c r="AD2486" s="31"/>
      <c r="AE2486" s="31"/>
      <c r="AF2486" s="31"/>
      <c r="AG2486" s="31"/>
      <c r="AH2486" s="31"/>
      <c r="AI2486" s="31"/>
      <c r="AJ2486" s="31"/>
      <c r="AK2486" s="31"/>
      <c r="AL2486" s="31"/>
      <c r="AM2486" s="31"/>
      <c r="AN2486" s="31"/>
      <c r="AO2486" s="31"/>
      <c r="AP2486" s="31"/>
      <c r="AQ2486" s="31"/>
      <c r="AR2486" s="31"/>
      <c r="AS2486" s="31"/>
      <c r="AT2486" s="31"/>
      <c r="AU2486" s="31"/>
      <c r="AV2486" s="31"/>
      <c r="AW2486" s="31"/>
      <c r="AX2486" s="31"/>
      <c r="AY2486" s="31"/>
      <c r="AZ2486" s="31"/>
      <c r="BA2486" s="31"/>
    </row>
    <row r="2487" spans="1:53" x14ac:dyDescent="0.2">
      <c r="A2487" s="32"/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</row>
    <row r="2488" spans="1:53" x14ac:dyDescent="0.2">
      <c r="A2488" s="32"/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1"/>
      <c r="AD2488" s="31"/>
      <c r="AE2488" s="31"/>
      <c r="AF2488" s="31"/>
      <c r="AG2488" s="31"/>
      <c r="AH2488" s="31"/>
      <c r="AI2488" s="31"/>
      <c r="AJ2488" s="31"/>
      <c r="AK2488" s="31"/>
      <c r="AL2488" s="31"/>
      <c r="AM2488" s="31"/>
      <c r="AN2488" s="31"/>
      <c r="AO2488" s="31"/>
      <c r="AP2488" s="31"/>
      <c r="AQ2488" s="31"/>
      <c r="AR2488" s="31"/>
      <c r="AS2488" s="31"/>
      <c r="AT2488" s="31"/>
      <c r="AU2488" s="31"/>
      <c r="AV2488" s="31"/>
      <c r="AW2488" s="31"/>
      <c r="AX2488" s="31"/>
      <c r="AY2488" s="31"/>
      <c r="AZ2488" s="31"/>
      <c r="BA2488" s="31"/>
    </row>
    <row r="2489" spans="1:53" x14ac:dyDescent="0.2">
      <c r="A2489" s="32"/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</row>
    <row r="2490" spans="1:53" x14ac:dyDescent="0.2">
      <c r="A2490" s="32"/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1"/>
      <c r="AD2490" s="31"/>
      <c r="AE2490" s="31"/>
      <c r="AF2490" s="31"/>
      <c r="AG2490" s="31"/>
      <c r="AH2490" s="31"/>
      <c r="AI2490" s="31"/>
      <c r="AJ2490" s="31"/>
      <c r="AK2490" s="31"/>
      <c r="AL2490" s="31"/>
      <c r="AM2490" s="31"/>
      <c r="AN2490" s="31"/>
      <c r="AO2490" s="31"/>
      <c r="AP2490" s="31"/>
      <c r="AQ2490" s="31"/>
      <c r="AR2490" s="31"/>
      <c r="AS2490" s="31"/>
      <c r="AT2490" s="31"/>
      <c r="AU2490" s="31"/>
      <c r="AV2490" s="31"/>
      <c r="AW2490" s="31"/>
      <c r="AX2490" s="31"/>
      <c r="AY2490" s="31"/>
      <c r="AZ2490" s="31"/>
      <c r="BA2490" s="31"/>
    </row>
    <row r="2491" spans="1:53" x14ac:dyDescent="0.2">
      <c r="A2491" s="32"/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  <c r="AD2491" s="31"/>
      <c r="AE2491" s="31"/>
      <c r="AF2491" s="31"/>
      <c r="AG2491" s="31"/>
      <c r="AH2491" s="31"/>
      <c r="AI2491" s="31"/>
      <c r="AJ2491" s="31"/>
      <c r="AK2491" s="31"/>
      <c r="AL2491" s="31"/>
      <c r="AM2491" s="31"/>
      <c r="AN2491" s="31"/>
      <c r="AO2491" s="31"/>
      <c r="AP2491" s="31"/>
      <c r="AQ2491" s="31"/>
      <c r="AR2491" s="31"/>
      <c r="AS2491" s="31"/>
      <c r="AT2491" s="31"/>
      <c r="AU2491" s="31"/>
      <c r="AV2491" s="31"/>
      <c r="AW2491" s="31"/>
      <c r="AX2491" s="31"/>
      <c r="AY2491" s="31"/>
      <c r="AZ2491" s="31"/>
      <c r="BA2491" s="31"/>
    </row>
    <row r="2492" spans="1:53" x14ac:dyDescent="0.2">
      <c r="A2492" s="32"/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  <c r="AD2492" s="31"/>
      <c r="AE2492" s="31"/>
      <c r="AF2492" s="31"/>
      <c r="AG2492" s="31"/>
      <c r="AH2492" s="31"/>
      <c r="AI2492" s="31"/>
      <c r="AJ2492" s="31"/>
      <c r="AK2492" s="31"/>
      <c r="AL2492" s="31"/>
      <c r="AM2492" s="31"/>
      <c r="AN2492" s="31"/>
      <c r="AO2492" s="31"/>
      <c r="AP2492" s="31"/>
      <c r="AQ2492" s="31"/>
      <c r="AR2492" s="31"/>
      <c r="AS2492" s="31"/>
      <c r="AT2492" s="31"/>
      <c r="AU2492" s="31"/>
      <c r="AV2492" s="31"/>
      <c r="AW2492" s="31"/>
      <c r="AX2492" s="31"/>
      <c r="AY2492" s="31"/>
      <c r="AZ2492" s="31"/>
      <c r="BA2492" s="31"/>
    </row>
    <row r="2493" spans="1:53" x14ac:dyDescent="0.2">
      <c r="A2493" s="32"/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  <c r="AD2493" s="31"/>
      <c r="AE2493" s="31"/>
      <c r="AF2493" s="31"/>
      <c r="AG2493" s="31"/>
      <c r="AH2493" s="31"/>
      <c r="AI2493" s="31"/>
      <c r="AJ2493" s="31"/>
      <c r="AK2493" s="31"/>
      <c r="AL2493" s="31"/>
      <c r="AM2493" s="31"/>
      <c r="AN2493" s="31"/>
      <c r="AO2493" s="31"/>
      <c r="AP2493" s="31"/>
      <c r="AQ2493" s="31"/>
      <c r="AR2493" s="31"/>
      <c r="AS2493" s="31"/>
      <c r="AT2493" s="31"/>
      <c r="AU2493" s="31"/>
      <c r="AV2493" s="31"/>
      <c r="AW2493" s="31"/>
      <c r="AX2493" s="31"/>
      <c r="AY2493" s="31"/>
      <c r="AZ2493" s="31"/>
      <c r="BA2493" s="31"/>
    </row>
    <row r="2494" spans="1:53" x14ac:dyDescent="0.2">
      <c r="A2494" s="32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  <c r="AD2494" s="31"/>
      <c r="AE2494" s="31"/>
      <c r="AF2494" s="31"/>
      <c r="AG2494" s="31"/>
      <c r="AH2494" s="31"/>
      <c r="AI2494" s="31"/>
      <c r="AJ2494" s="31"/>
      <c r="AK2494" s="31"/>
      <c r="AL2494" s="31"/>
      <c r="AM2494" s="31"/>
      <c r="AN2494" s="31"/>
      <c r="AO2494" s="31"/>
      <c r="AP2494" s="31"/>
      <c r="AQ2494" s="31"/>
      <c r="AR2494" s="31"/>
      <c r="AS2494" s="31"/>
      <c r="AT2494" s="31"/>
      <c r="AU2494" s="31"/>
      <c r="AV2494" s="31"/>
      <c r="AW2494" s="31"/>
      <c r="AX2494" s="31"/>
      <c r="AY2494" s="31"/>
      <c r="AZ2494" s="31"/>
      <c r="BA2494" s="31"/>
    </row>
    <row r="2495" spans="1:53" x14ac:dyDescent="0.2">
      <c r="A2495" s="32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  <c r="AI2495" s="31"/>
      <c r="AJ2495" s="31"/>
      <c r="AK2495" s="31"/>
      <c r="AL2495" s="31"/>
      <c r="AM2495" s="31"/>
      <c r="AN2495" s="31"/>
      <c r="AO2495" s="31"/>
      <c r="AP2495" s="31"/>
      <c r="AQ2495" s="31"/>
      <c r="AR2495" s="31"/>
      <c r="AS2495" s="31"/>
      <c r="AT2495" s="31"/>
      <c r="AU2495" s="31"/>
      <c r="AV2495" s="31"/>
      <c r="AW2495" s="31"/>
      <c r="AX2495" s="31"/>
      <c r="AY2495" s="31"/>
      <c r="AZ2495" s="31"/>
      <c r="BA2495" s="31"/>
    </row>
    <row r="2496" spans="1:53" x14ac:dyDescent="0.2">
      <c r="A2496" s="32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  <c r="AD2496" s="31"/>
      <c r="AE2496" s="31"/>
      <c r="AF2496" s="31"/>
      <c r="AG2496" s="31"/>
      <c r="AH2496" s="31"/>
      <c r="AI2496" s="31"/>
      <c r="AJ2496" s="31"/>
      <c r="AK2496" s="31"/>
      <c r="AL2496" s="31"/>
      <c r="AM2496" s="31"/>
      <c r="AN2496" s="31"/>
      <c r="AO2496" s="31"/>
      <c r="AP2496" s="31"/>
      <c r="AQ2496" s="31"/>
      <c r="AR2496" s="31"/>
      <c r="AS2496" s="31"/>
      <c r="AT2496" s="31"/>
      <c r="AU2496" s="31"/>
      <c r="AV2496" s="31"/>
      <c r="AW2496" s="31"/>
      <c r="AX2496" s="31"/>
      <c r="AY2496" s="31"/>
      <c r="AZ2496" s="31"/>
      <c r="BA2496" s="31"/>
    </row>
    <row r="2497" spans="1:53" x14ac:dyDescent="0.2">
      <c r="A2497" s="32"/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  <c r="AD2497" s="31"/>
      <c r="AE2497" s="31"/>
      <c r="AF2497" s="31"/>
      <c r="AG2497" s="31"/>
      <c r="AH2497" s="31"/>
      <c r="AI2497" s="31"/>
      <c r="AJ2497" s="31"/>
      <c r="AK2497" s="31"/>
      <c r="AL2497" s="31"/>
      <c r="AM2497" s="31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</row>
    <row r="2498" spans="1:53" x14ac:dyDescent="0.2">
      <c r="A2498" s="32"/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  <c r="AD2498" s="31"/>
      <c r="AE2498" s="31"/>
      <c r="AF2498" s="31"/>
      <c r="AG2498" s="31"/>
      <c r="AH2498" s="31"/>
      <c r="AI2498" s="31"/>
      <c r="AJ2498" s="31"/>
      <c r="AK2498" s="31"/>
      <c r="AL2498" s="31"/>
      <c r="AM2498" s="31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</row>
    <row r="2499" spans="1:53" x14ac:dyDescent="0.2">
      <c r="A2499" s="32"/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1"/>
      <c r="AU2499" s="31"/>
      <c r="AV2499" s="31"/>
      <c r="AW2499" s="31"/>
      <c r="AX2499" s="31"/>
      <c r="AY2499" s="31"/>
      <c r="AZ2499" s="31"/>
      <c r="BA2499" s="31"/>
    </row>
    <row r="2500" spans="1:53" x14ac:dyDescent="0.2">
      <c r="A2500" s="32"/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1"/>
      <c r="AD2500" s="31"/>
      <c r="AE2500" s="31"/>
      <c r="AF2500" s="31"/>
      <c r="AG2500" s="31"/>
      <c r="AH2500" s="31"/>
      <c r="AI2500" s="31"/>
      <c r="AJ2500" s="31"/>
      <c r="AK2500" s="31"/>
      <c r="AL2500" s="31"/>
      <c r="AM2500" s="31"/>
      <c r="AN2500" s="31"/>
      <c r="AO2500" s="31"/>
      <c r="AP2500" s="31"/>
      <c r="AQ2500" s="31"/>
      <c r="AR2500" s="31"/>
      <c r="AS2500" s="31"/>
      <c r="AT2500" s="31"/>
      <c r="AU2500" s="31"/>
      <c r="AV2500" s="31"/>
      <c r="AW2500" s="31"/>
      <c r="AX2500" s="31"/>
      <c r="AY2500" s="31"/>
      <c r="AZ2500" s="31"/>
      <c r="BA2500" s="31"/>
    </row>
    <row r="2501" spans="1:53" x14ac:dyDescent="0.2">
      <c r="A2501" s="32"/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1"/>
      <c r="AP2501" s="31"/>
      <c r="AQ2501" s="31"/>
      <c r="AR2501" s="31"/>
      <c r="AS2501" s="31"/>
      <c r="AT2501" s="31"/>
      <c r="AU2501" s="31"/>
      <c r="AV2501" s="31"/>
      <c r="AW2501" s="31"/>
      <c r="AX2501" s="31"/>
      <c r="AY2501" s="31"/>
      <c r="AZ2501" s="31"/>
      <c r="BA2501" s="31"/>
    </row>
    <row r="2502" spans="1:53" x14ac:dyDescent="0.2">
      <c r="A2502" s="32"/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  <c r="AD2502" s="31"/>
      <c r="AE2502" s="31"/>
      <c r="AF2502" s="31"/>
      <c r="AG2502" s="31"/>
      <c r="AH2502" s="31"/>
      <c r="AI2502" s="31"/>
      <c r="AJ2502" s="31"/>
      <c r="AK2502" s="31"/>
      <c r="AL2502" s="31"/>
      <c r="AM2502" s="31"/>
      <c r="AN2502" s="31"/>
      <c r="AO2502" s="31"/>
      <c r="AP2502" s="31"/>
      <c r="AQ2502" s="31"/>
      <c r="AR2502" s="31"/>
      <c r="AS2502" s="31"/>
      <c r="AT2502" s="31"/>
      <c r="AU2502" s="31"/>
      <c r="AV2502" s="31"/>
      <c r="AW2502" s="31"/>
      <c r="AX2502" s="31"/>
      <c r="AY2502" s="31"/>
      <c r="AZ2502" s="31"/>
      <c r="BA2502" s="31"/>
    </row>
    <row r="2503" spans="1:53" x14ac:dyDescent="0.2">
      <c r="A2503" s="32"/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  <c r="AD2503" s="31"/>
      <c r="AE2503" s="31"/>
      <c r="AF2503" s="31"/>
      <c r="AG2503" s="31"/>
      <c r="AH2503" s="31"/>
      <c r="AI2503" s="31"/>
      <c r="AJ2503" s="31"/>
      <c r="AK2503" s="31"/>
      <c r="AL2503" s="31"/>
      <c r="AM2503" s="31"/>
      <c r="AN2503" s="31"/>
      <c r="AO2503" s="31"/>
      <c r="AP2503" s="31"/>
      <c r="AQ2503" s="31"/>
      <c r="AR2503" s="31"/>
      <c r="AS2503" s="31"/>
      <c r="AT2503" s="31"/>
      <c r="AU2503" s="31"/>
      <c r="AV2503" s="31"/>
      <c r="AW2503" s="31"/>
      <c r="AX2503" s="31"/>
      <c r="AY2503" s="31"/>
      <c r="AZ2503" s="31"/>
      <c r="BA2503" s="31"/>
    </row>
    <row r="2504" spans="1:53" x14ac:dyDescent="0.2">
      <c r="A2504" s="32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  <c r="AI2504" s="31"/>
      <c r="AJ2504" s="31"/>
      <c r="AK2504" s="31"/>
      <c r="AL2504" s="31"/>
      <c r="AM2504" s="31"/>
      <c r="AN2504" s="31"/>
      <c r="AO2504" s="31"/>
      <c r="AP2504" s="31"/>
      <c r="AQ2504" s="31"/>
      <c r="AR2504" s="31"/>
      <c r="AS2504" s="31"/>
      <c r="AT2504" s="31"/>
      <c r="AU2504" s="31"/>
      <c r="AV2504" s="31"/>
      <c r="AW2504" s="31"/>
      <c r="AX2504" s="31"/>
      <c r="AY2504" s="31"/>
      <c r="AZ2504" s="31"/>
      <c r="BA2504" s="31"/>
    </row>
    <row r="2505" spans="1:53" x14ac:dyDescent="0.2">
      <c r="A2505" s="32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1"/>
      <c r="AS2505" s="31"/>
      <c r="AT2505" s="31"/>
      <c r="AU2505" s="31"/>
      <c r="AV2505" s="31"/>
      <c r="AW2505" s="31"/>
      <c r="AX2505" s="31"/>
      <c r="AY2505" s="31"/>
      <c r="AZ2505" s="31"/>
      <c r="BA2505" s="31"/>
    </row>
    <row r="2506" spans="1:53" x14ac:dyDescent="0.2">
      <c r="A2506" s="32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  <c r="AD2506" s="31"/>
      <c r="AE2506" s="31"/>
      <c r="AF2506" s="31"/>
      <c r="AG2506" s="31"/>
      <c r="AH2506" s="31"/>
      <c r="AI2506" s="31"/>
      <c r="AJ2506" s="31"/>
      <c r="AK2506" s="31"/>
      <c r="AL2506" s="31"/>
      <c r="AM2506" s="31"/>
      <c r="AN2506" s="31"/>
      <c r="AO2506" s="31"/>
      <c r="AP2506" s="31"/>
      <c r="AQ2506" s="31"/>
      <c r="AR2506" s="31"/>
      <c r="AS2506" s="31"/>
      <c r="AT2506" s="31"/>
      <c r="AU2506" s="31"/>
      <c r="AV2506" s="31"/>
      <c r="AW2506" s="31"/>
      <c r="AX2506" s="31"/>
      <c r="AY2506" s="31"/>
      <c r="AZ2506" s="31"/>
      <c r="BA2506" s="31"/>
    </row>
    <row r="2507" spans="1:53" x14ac:dyDescent="0.2">
      <c r="A2507" s="32"/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  <c r="AD2507" s="31"/>
      <c r="AE2507" s="31"/>
      <c r="AF2507" s="31"/>
      <c r="AG2507" s="31"/>
      <c r="AH2507" s="31"/>
      <c r="AI2507" s="31"/>
      <c r="AJ2507" s="31"/>
      <c r="AK2507" s="31"/>
      <c r="AL2507" s="31"/>
      <c r="AM2507" s="31"/>
      <c r="AN2507" s="31"/>
      <c r="AO2507" s="31"/>
      <c r="AP2507" s="31"/>
      <c r="AQ2507" s="31"/>
      <c r="AR2507" s="31"/>
      <c r="AS2507" s="31"/>
      <c r="AT2507" s="31"/>
      <c r="AU2507" s="31"/>
      <c r="AV2507" s="31"/>
      <c r="AW2507" s="31"/>
      <c r="AX2507" s="31"/>
      <c r="AY2507" s="31"/>
      <c r="AZ2507" s="31"/>
      <c r="BA2507" s="31"/>
    </row>
    <row r="2508" spans="1:53" x14ac:dyDescent="0.2">
      <c r="A2508" s="32"/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  <c r="AD2508" s="31"/>
      <c r="AE2508" s="31"/>
      <c r="AF2508" s="31"/>
      <c r="AG2508" s="31"/>
      <c r="AH2508" s="31"/>
      <c r="AI2508" s="31"/>
      <c r="AJ2508" s="31"/>
      <c r="AK2508" s="31"/>
      <c r="AL2508" s="31"/>
      <c r="AM2508" s="31"/>
      <c r="AN2508" s="31"/>
      <c r="AO2508" s="31"/>
      <c r="AP2508" s="31"/>
      <c r="AQ2508" s="31"/>
      <c r="AR2508" s="31"/>
      <c r="AS2508" s="31"/>
      <c r="AT2508" s="31"/>
      <c r="AU2508" s="31"/>
      <c r="AV2508" s="31"/>
      <c r="AW2508" s="31"/>
      <c r="AX2508" s="31"/>
      <c r="AY2508" s="31"/>
      <c r="AZ2508" s="31"/>
      <c r="BA2508" s="31"/>
    </row>
    <row r="2509" spans="1:53" x14ac:dyDescent="0.2">
      <c r="A2509" s="32"/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  <c r="AD2509" s="31"/>
      <c r="AE2509" s="31"/>
      <c r="AF2509" s="31"/>
      <c r="AG2509" s="31"/>
      <c r="AH2509" s="31"/>
      <c r="AI2509" s="31"/>
      <c r="AJ2509" s="31"/>
      <c r="AK2509" s="31"/>
      <c r="AL2509" s="31"/>
      <c r="AM2509" s="31"/>
      <c r="AN2509" s="31"/>
      <c r="AO2509" s="31"/>
      <c r="AP2509" s="31"/>
      <c r="AQ2509" s="31"/>
      <c r="AR2509" s="31"/>
      <c r="AS2509" s="31"/>
      <c r="AT2509" s="31"/>
      <c r="AU2509" s="31"/>
      <c r="AV2509" s="31"/>
      <c r="AW2509" s="31"/>
      <c r="AX2509" s="31"/>
      <c r="AY2509" s="31"/>
      <c r="AZ2509" s="31"/>
      <c r="BA2509" s="31"/>
    </row>
    <row r="2510" spans="1:53" x14ac:dyDescent="0.2">
      <c r="A2510" s="32"/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1"/>
      <c r="AS2510" s="31"/>
      <c r="AT2510" s="31"/>
      <c r="AU2510" s="31"/>
      <c r="AV2510" s="31"/>
      <c r="AW2510" s="31"/>
      <c r="AX2510" s="31"/>
      <c r="AY2510" s="31"/>
      <c r="AZ2510" s="31"/>
      <c r="BA2510" s="31"/>
    </row>
    <row r="2511" spans="1:53" x14ac:dyDescent="0.2">
      <c r="A2511" s="32"/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  <c r="AT2511" s="31"/>
      <c r="AU2511" s="31"/>
      <c r="AV2511" s="31"/>
      <c r="AW2511" s="31"/>
      <c r="AX2511" s="31"/>
      <c r="AY2511" s="31"/>
      <c r="AZ2511" s="31"/>
      <c r="BA2511" s="31"/>
    </row>
    <row r="2512" spans="1:53" x14ac:dyDescent="0.2">
      <c r="A2512" s="32"/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1"/>
      <c r="AF2512" s="31"/>
      <c r="AG2512" s="31"/>
      <c r="AH2512" s="31"/>
      <c r="AI2512" s="31"/>
      <c r="AJ2512" s="31"/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</row>
    <row r="2513" spans="1:53" x14ac:dyDescent="0.2">
      <c r="A2513" s="32"/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  <c r="AI2513" s="31"/>
      <c r="AJ2513" s="31"/>
      <c r="AK2513" s="31"/>
      <c r="AL2513" s="31"/>
      <c r="AM2513" s="31"/>
      <c r="AN2513" s="31"/>
      <c r="AO2513" s="31"/>
      <c r="AP2513" s="31"/>
      <c r="AQ2513" s="31"/>
      <c r="AR2513" s="31"/>
      <c r="AS2513" s="31"/>
      <c r="AT2513" s="31"/>
      <c r="AU2513" s="31"/>
      <c r="AV2513" s="31"/>
      <c r="AW2513" s="31"/>
      <c r="AX2513" s="31"/>
      <c r="AY2513" s="31"/>
      <c r="AZ2513" s="31"/>
      <c r="BA2513" s="31"/>
    </row>
    <row r="2514" spans="1:53" x14ac:dyDescent="0.2">
      <c r="A2514" s="32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  <c r="AD2514" s="31"/>
      <c r="AE2514" s="31"/>
      <c r="AF2514" s="31"/>
      <c r="AG2514" s="31"/>
      <c r="AH2514" s="31"/>
      <c r="AI2514" s="31"/>
      <c r="AJ2514" s="31"/>
      <c r="AK2514" s="31"/>
      <c r="AL2514" s="31"/>
      <c r="AM2514" s="31"/>
      <c r="AN2514" s="31"/>
      <c r="AO2514" s="31"/>
      <c r="AP2514" s="31"/>
      <c r="AQ2514" s="31"/>
      <c r="AR2514" s="31"/>
      <c r="AS2514" s="31"/>
      <c r="AT2514" s="31"/>
      <c r="AU2514" s="31"/>
      <c r="AV2514" s="31"/>
      <c r="AW2514" s="31"/>
      <c r="AX2514" s="31"/>
      <c r="AY2514" s="31"/>
      <c r="AZ2514" s="31"/>
      <c r="BA2514" s="31"/>
    </row>
    <row r="2515" spans="1:53" x14ac:dyDescent="0.2">
      <c r="A2515" s="32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  <c r="AD2515" s="31"/>
      <c r="AE2515" s="31"/>
      <c r="AF2515" s="31"/>
      <c r="AG2515" s="31"/>
      <c r="AH2515" s="31"/>
      <c r="AI2515" s="31"/>
      <c r="AJ2515" s="31"/>
      <c r="AK2515" s="31"/>
      <c r="AL2515" s="31"/>
      <c r="AM2515" s="31"/>
      <c r="AN2515" s="31"/>
      <c r="AO2515" s="31"/>
      <c r="AP2515" s="31"/>
      <c r="AQ2515" s="31"/>
      <c r="AR2515" s="31"/>
      <c r="AS2515" s="31"/>
      <c r="AT2515" s="31"/>
      <c r="AU2515" s="31"/>
      <c r="AV2515" s="31"/>
      <c r="AW2515" s="31"/>
      <c r="AX2515" s="31"/>
      <c r="AY2515" s="31"/>
      <c r="AZ2515" s="31"/>
      <c r="BA2515" s="31"/>
    </row>
    <row r="2516" spans="1:53" x14ac:dyDescent="0.2">
      <c r="A2516" s="32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  <c r="AD2516" s="31"/>
      <c r="AE2516" s="31"/>
      <c r="AF2516" s="31"/>
      <c r="AG2516" s="31"/>
      <c r="AH2516" s="31"/>
      <c r="AI2516" s="31"/>
      <c r="AJ2516" s="31"/>
      <c r="AK2516" s="31"/>
      <c r="AL2516" s="31"/>
      <c r="AM2516" s="31"/>
      <c r="AN2516" s="31"/>
      <c r="AO2516" s="31"/>
      <c r="AP2516" s="31"/>
      <c r="AQ2516" s="31"/>
      <c r="AR2516" s="31"/>
      <c r="AS2516" s="31"/>
      <c r="AT2516" s="31"/>
      <c r="AU2516" s="31"/>
      <c r="AV2516" s="31"/>
      <c r="AW2516" s="31"/>
      <c r="AX2516" s="31"/>
      <c r="AY2516" s="31"/>
      <c r="AZ2516" s="31"/>
      <c r="BA2516" s="31"/>
    </row>
    <row r="2517" spans="1:53" x14ac:dyDescent="0.2">
      <c r="A2517" s="32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  <c r="AD2517" s="31"/>
      <c r="AE2517" s="31"/>
      <c r="AF2517" s="31"/>
      <c r="AG2517" s="31"/>
      <c r="AH2517" s="31"/>
      <c r="AI2517" s="31"/>
      <c r="AJ2517" s="31"/>
      <c r="AK2517" s="31"/>
      <c r="AL2517" s="31"/>
      <c r="AM2517" s="31"/>
      <c r="AN2517" s="31"/>
      <c r="AO2517" s="31"/>
      <c r="AP2517" s="31"/>
      <c r="AQ2517" s="31"/>
      <c r="AR2517" s="31"/>
      <c r="AS2517" s="31"/>
      <c r="AT2517" s="31"/>
      <c r="AU2517" s="31"/>
      <c r="AV2517" s="31"/>
      <c r="AW2517" s="31"/>
      <c r="AX2517" s="31"/>
      <c r="AY2517" s="31"/>
      <c r="AZ2517" s="31"/>
      <c r="BA2517" s="31"/>
    </row>
    <row r="2518" spans="1:53" x14ac:dyDescent="0.2">
      <c r="A2518" s="32"/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  <c r="AI2518" s="31"/>
      <c r="AJ2518" s="31"/>
      <c r="AK2518" s="31"/>
      <c r="AL2518" s="31"/>
      <c r="AM2518" s="31"/>
      <c r="AN2518" s="31"/>
      <c r="AO2518" s="31"/>
      <c r="AP2518" s="31"/>
      <c r="AQ2518" s="31"/>
      <c r="AR2518" s="31"/>
      <c r="AS2518" s="31"/>
      <c r="AT2518" s="31"/>
      <c r="AU2518" s="31"/>
      <c r="AV2518" s="31"/>
      <c r="AW2518" s="31"/>
      <c r="AX2518" s="31"/>
      <c r="AY2518" s="31"/>
      <c r="AZ2518" s="31"/>
      <c r="BA2518" s="31"/>
    </row>
    <row r="2519" spans="1:53" x14ac:dyDescent="0.2">
      <c r="A2519" s="32"/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1"/>
      <c r="AD2519" s="31"/>
      <c r="AE2519" s="31"/>
      <c r="AF2519" s="31"/>
      <c r="AG2519" s="31"/>
      <c r="AH2519" s="31"/>
      <c r="AI2519" s="31"/>
      <c r="AJ2519" s="31"/>
      <c r="AK2519" s="31"/>
      <c r="AL2519" s="31"/>
      <c r="AM2519" s="31"/>
      <c r="AN2519" s="31"/>
      <c r="AO2519" s="31"/>
      <c r="AP2519" s="31"/>
      <c r="AQ2519" s="31"/>
      <c r="AR2519" s="31"/>
      <c r="AS2519" s="31"/>
      <c r="AT2519" s="31"/>
      <c r="AU2519" s="31"/>
      <c r="AV2519" s="31"/>
      <c r="AW2519" s="31"/>
      <c r="AX2519" s="31"/>
      <c r="AY2519" s="31"/>
      <c r="AZ2519" s="31"/>
      <c r="BA2519" s="31"/>
    </row>
    <row r="2520" spans="1:53" x14ac:dyDescent="0.2">
      <c r="A2520" s="32"/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1"/>
      <c r="AD2520" s="31"/>
      <c r="AE2520" s="31"/>
      <c r="AF2520" s="31"/>
      <c r="AG2520" s="31"/>
      <c r="AH2520" s="31"/>
      <c r="AI2520" s="31"/>
      <c r="AJ2520" s="31"/>
      <c r="AK2520" s="31"/>
      <c r="AL2520" s="31"/>
      <c r="AM2520" s="31"/>
      <c r="AN2520" s="31"/>
      <c r="AO2520" s="31"/>
      <c r="AP2520" s="31"/>
      <c r="AQ2520" s="31"/>
      <c r="AR2520" s="31"/>
      <c r="AS2520" s="31"/>
      <c r="AT2520" s="31"/>
      <c r="AU2520" s="31"/>
      <c r="AV2520" s="31"/>
      <c r="AW2520" s="31"/>
      <c r="AX2520" s="31"/>
      <c r="AY2520" s="31"/>
      <c r="AZ2520" s="31"/>
      <c r="BA2520" s="31"/>
    </row>
    <row r="2521" spans="1:53" x14ac:dyDescent="0.2">
      <c r="A2521" s="32"/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1"/>
      <c r="AD2521" s="31"/>
      <c r="AE2521" s="31"/>
      <c r="AF2521" s="31"/>
      <c r="AG2521" s="31"/>
      <c r="AH2521" s="31"/>
      <c r="AI2521" s="31"/>
      <c r="AJ2521" s="31"/>
      <c r="AK2521" s="31"/>
      <c r="AL2521" s="31"/>
      <c r="AM2521" s="31"/>
      <c r="AN2521" s="31"/>
      <c r="AO2521" s="31"/>
      <c r="AP2521" s="31"/>
      <c r="AQ2521" s="31"/>
      <c r="AR2521" s="31"/>
      <c r="AS2521" s="31"/>
      <c r="AT2521" s="31"/>
      <c r="AU2521" s="31"/>
      <c r="AV2521" s="31"/>
      <c r="AW2521" s="31"/>
      <c r="AX2521" s="31"/>
      <c r="AY2521" s="31"/>
      <c r="AZ2521" s="31"/>
      <c r="BA2521" s="31"/>
    </row>
    <row r="2522" spans="1:53" x14ac:dyDescent="0.2">
      <c r="A2522" s="32"/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  <c r="AD2522" s="31"/>
      <c r="AE2522" s="31"/>
      <c r="AF2522" s="31"/>
      <c r="AG2522" s="31"/>
      <c r="AH2522" s="31"/>
      <c r="AI2522" s="31"/>
      <c r="AJ2522" s="31"/>
      <c r="AK2522" s="31"/>
      <c r="AL2522" s="31"/>
      <c r="AM2522" s="31"/>
      <c r="AN2522" s="31"/>
      <c r="AO2522" s="31"/>
      <c r="AP2522" s="31"/>
      <c r="AQ2522" s="31"/>
      <c r="AR2522" s="31"/>
      <c r="AS2522" s="31"/>
      <c r="AT2522" s="31"/>
      <c r="AU2522" s="31"/>
      <c r="AV2522" s="31"/>
      <c r="AW2522" s="31"/>
      <c r="AX2522" s="31"/>
      <c r="AY2522" s="31"/>
      <c r="AZ2522" s="31"/>
      <c r="BA2522" s="31"/>
    </row>
    <row r="2523" spans="1:53" x14ac:dyDescent="0.2">
      <c r="A2523" s="32"/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1"/>
      <c r="AD2523" s="31"/>
      <c r="AE2523" s="31"/>
      <c r="AF2523" s="31"/>
      <c r="AG2523" s="31"/>
      <c r="AH2523" s="31"/>
      <c r="AI2523" s="31"/>
      <c r="AJ2523" s="31"/>
      <c r="AK2523" s="31"/>
      <c r="AL2523" s="31"/>
      <c r="AM2523" s="31"/>
      <c r="AN2523" s="31"/>
      <c r="AO2523" s="31"/>
      <c r="AP2523" s="31"/>
      <c r="AQ2523" s="31"/>
      <c r="AR2523" s="31"/>
      <c r="AS2523" s="31"/>
      <c r="AT2523" s="31"/>
      <c r="AU2523" s="31"/>
      <c r="AV2523" s="31"/>
      <c r="AW2523" s="31"/>
      <c r="AX2523" s="31"/>
      <c r="AY2523" s="31"/>
      <c r="AZ2523" s="31"/>
      <c r="BA2523" s="31"/>
    </row>
    <row r="2524" spans="1:53" x14ac:dyDescent="0.2">
      <c r="A2524" s="32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1"/>
      <c r="AD2524" s="31"/>
      <c r="AE2524" s="31"/>
      <c r="AF2524" s="31"/>
      <c r="AG2524" s="31"/>
      <c r="AH2524" s="31"/>
      <c r="AI2524" s="31"/>
      <c r="AJ2524" s="31"/>
      <c r="AK2524" s="31"/>
      <c r="AL2524" s="31"/>
      <c r="AM2524" s="31"/>
      <c r="AN2524" s="31"/>
      <c r="AO2524" s="31"/>
      <c r="AP2524" s="31"/>
      <c r="AQ2524" s="31"/>
      <c r="AR2524" s="31"/>
      <c r="AS2524" s="31"/>
      <c r="AT2524" s="31"/>
      <c r="AU2524" s="31"/>
      <c r="AV2524" s="31"/>
      <c r="AW2524" s="31"/>
      <c r="AX2524" s="31"/>
      <c r="AY2524" s="31"/>
      <c r="AZ2524" s="31"/>
      <c r="BA2524" s="31"/>
    </row>
    <row r="2525" spans="1:53" x14ac:dyDescent="0.2">
      <c r="A2525" s="32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1"/>
      <c r="AD2525" s="31"/>
      <c r="AE2525" s="31"/>
      <c r="AF2525" s="31"/>
      <c r="AG2525" s="31"/>
      <c r="AH2525" s="31"/>
      <c r="AI2525" s="31"/>
      <c r="AJ2525" s="31"/>
      <c r="AK2525" s="31"/>
      <c r="AL2525" s="31"/>
      <c r="AM2525" s="31"/>
      <c r="AN2525" s="31"/>
      <c r="AO2525" s="31"/>
      <c r="AP2525" s="31"/>
      <c r="AQ2525" s="31"/>
      <c r="AR2525" s="31"/>
      <c r="AS2525" s="31"/>
      <c r="AT2525" s="31"/>
      <c r="AU2525" s="31"/>
      <c r="AV2525" s="31"/>
      <c r="AW2525" s="31"/>
      <c r="AX2525" s="31"/>
      <c r="AY2525" s="31"/>
      <c r="AZ2525" s="31"/>
      <c r="BA2525" s="31"/>
    </row>
    <row r="2526" spans="1:53" x14ac:dyDescent="0.2">
      <c r="A2526" s="32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1"/>
      <c r="AD2526" s="31"/>
      <c r="AE2526" s="31"/>
      <c r="AF2526" s="31"/>
      <c r="AG2526" s="31"/>
      <c r="AH2526" s="31"/>
      <c r="AI2526" s="31"/>
      <c r="AJ2526" s="31"/>
      <c r="AK2526" s="31"/>
      <c r="AL2526" s="31"/>
      <c r="AM2526" s="31"/>
      <c r="AN2526" s="31"/>
      <c r="AO2526" s="31"/>
      <c r="AP2526" s="31"/>
      <c r="AQ2526" s="31"/>
      <c r="AR2526" s="31"/>
      <c r="AS2526" s="31"/>
      <c r="AT2526" s="31"/>
      <c r="AU2526" s="31"/>
      <c r="AV2526" s="31"/>
      <c r="AW2526" s="31"/>
      <c r="AX2526" s="31"/>
      <c r="AY2526" s="31"/>
      <c r="AZ2526" s="31"/>
      <c r="BA2526" s="31"/>
    </row>
    <row r="2527" spans="1:53" x14ac:dyDescent="0.2">
      <c r="A2527" s="32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31"/>
      <c r="AI2527" s="31"/>
      <c r="AJ2527" s="31"/>
      <c r="AK2527" s="31"/>
      <c r="AL2527" s="31"/>
      <c r="AM2527" s="31"/>
      <c r="AN2527" s="31"/>
      <c r="AO2527" s="31"/>
      <c r="AP2527" s="31"/>
      <c r="AQ2527" s="31"/>
      <c r="AR2527" s="31"/>
      <c r="AS2527" s="31"/>
      <c r="AT2527" s="31"/>
      <c r="AU2527" s="31"/>
      <c r="AV2527" s="31"/>
      <c r="AW2527" s="31"/>
      <c r="AX2527" s="31"/>
      <c r="AY2527" s="31"/>
      <c r="AZ2527" s="31"/>
      <c r="BA2527" s="31"/>
    </row>
    <row r="2528" spans="1:53" x14ac:dyDescent="0.2">
      <c r="A2528" s="32"/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1"/>
      <c r="AD2528" s="31"/>
      <c r="AE2528" s="31"/>
      <c r="AF2528" s="31"/>
      <c r="AG2528" s="31"/>
      <c r="AH2528" s="31"/>
      <c r="AI2528" s="31"/>
      <c r="AJ2528" s="31"/>
      <c r="AK2528" s="31"/>
      <c r="AL2528" s="31"/>
      <c r="AM2528" s="31"/>
      <c r="AN2528" s="31"/>
      <c r="AO2528" s="31"/>
      <c r="AP2528" s="31"/>
      <c r="AQ2528" s="31"/>
      <c r="AR2528" s="31"/>
      <c r="AS2528" s="31"/>
      <c r="AT2528" s="31"/>
      <c r="AU2528" s="31"/>
      <c r="AV2528" s="31"/>
      <c r="AW2528" s="31"/>
      <c r="AX2528" s="31"/>
      <c r="AY2528" s="31"/>
      <c r="AZ2528" s="31"/>
      <c r="BA2528" s="31"/>
    </row>
    <row r="2529" spans="1:53" x14ac:dyDescent="0.2">
      <c r="A2529" s="32"/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  <c r="AD2529" s="31"/>
      <c r="AE2529" s="31"/>
      <c r="AF2529" s="31"/>
      <c r="AG2529" s="31"/>
      <c r="AH2529" s="31"/>
      <c r="AI2529" s="31"/>
      <c r="AJ2529" s="31"/>
      <c r="AK2529" s="31"/>
      <c r="AL2529" s="31"/>
      <c r="AM2529" s="31"/>
      <c r="AN2529" s="31"/>
      <c r="AO2529" s="31"/>
      <c r="AP2529" s="31"/>
      <c r="AQ2529" s="31"/>
      <c r="AR2529" s="31"/>
      <c r="AS2529" s="31"/>
      <c r="AT2529" s="31"/>
      <c r="AU2529" s="31"/>
      <c r="AV2529" s="31"/>
      <c r="AW2529" s="31"/>
      <c r="AX2529" s="31"/>
      <c r="AY2529" s="31"/>
      <c r="AZ2529" s="31"/>
      <c r="BA2529" s="31"/>
    </row>
    <row r="2530" spans="1:53" x14ac:dyDescent="0.2">
      <c r="A2530" s="32"/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1"/>
      <c r="AD2530" s="31"/>
      <c r="AE2530" s="31"/>
      <c r="AF2530" s="31"/>
      <c r="AG2530" s="31"/>
      <c r="AH2530" s="31"/>
      <c r="AI2530" s="31"/>
      <c r="AJ2530" s="31"/>
      <c r="AK2530" s="31"/>
      <c r="AL2530" s="31"/>
      <c r="AM2530" s="31"/>
      <c r="AN2530" s="31"/>
      <c r="AO2530" s="31"/>
      <c r="AP2530" s="31"/>
      <c r="AQ2530" s="31"/>
      <c r="AR2530" s="31"/>
      <c r="AS2530" s="31"/>
      <c r="AT2530" s="31"/>
      <c r="AU2530" s="31"/>
      <c r="AV2530" s="31"/>
      <c r="AW2530" s="31"/>
      <c r="AX2530" s="31"/>
      <c r="AY2530" s="31"/>
      <c r="AZ2530" s="31"/>
      <c r="BA2530" s="31"/>
    </row>
    <row r="2531" spans="1:53" x14ac:dyDescent="0.2">
      <c r="A2531" s="32"/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1"/>
      <c r="AD2531" s="31"/>
      <c r="AE2531" s="31"/>
      <c r="AF2531" s="31"/>
      <c r="AG2531" s="31"/>
      <c r="AH2531" s="31"/>
      <c r="AI2531" s="31"/>
      <c r="AJ2531" s="31"/>
      <c r="AK2531" s="31"/>
      <c r="AL2531" s="31"/>
      <c r="AM2531" s="31"/>
      <c r="AN2531" s="31"/>
      <c r="AO2531" s="31"/>
      <c r="AP2531" s="31"/>
      <c r="AQ2531" s="31"/>
      <c r="AR2531" s="31"/>
      <c r="AS2531" s="31"/>
      <c r="AT2531" s="31"/>
      <c r="AU2531" s="31"/>
      <c r="AV2531" s="31"/>
      <c r="AW2531" s="31"/>
      <c r="AX2531" s="31"/>
      <c r="AY2531" s="31"/>
      <c r="AZ2531" s="31"/>
      <c r="BA2531" s="31"/>
    </row>
    <row r="2532" spans="1:53" x14ac:dyDescent="0.2">
      <c r="A2532" s="32"/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1"/>
      <c r="BA2532" s="31"/>
    </row>
    <row r="2533" spans="1:53" x14ac:dyDescent="0.2">
      <c r="A2533" s="32"/>
      <c r="B2533" s="31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1"/>
      <c r="AS2533" s="31"/>
      <c r="AT2533" s="31"/>
      <c r="AU2533" s="31"/>
      <c r="AV2533" s="31"/>
      <c r="AW2533" s="31"/>
      <c r="AX2533" s="31"/>
      <c r="AY2533" s="31"/>
      <c r="AZ2533" s="31"/>
      <c r="BA2533" s="31"/>
    </row>
    <row r="2534" spans="1:53" x14ac:dyDescent="0.2">
      <c r="A2534" s="32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1"/>
      <c r="AD2534" s="31"/>
      <c r="AE2534" s="31"/>
      <c r="AF2534" s="31"/>
      <c r="AG2534" s="31"/>
      <c r="AH2534" s="31"/>
      <c r="AI2534" s="31"/>
      <c r="AJ2534" s="31"/>
      <c r="AK2534" s="31"/>
      <c r="AL2534" s="31"/>
      <c r="AM2534" s="31"/>
      <c r="AN2534" s="31"/>
      <c r="AO2534" s="31"/>
      <c r="AP2534" s="31"/>
      <c r="AQ2534" s="31"/>
      <c r="AR2534" s="31"/>
      <c r="AS2534" s="31"/>
      <c r="AT2534" s="31"/>
      <c r="AU2534" s="31"/>
      <c r="AV2534" s="31"/>
      <c r="AW2534" s="31"/>
      <c r="AX2534" s="31"/>
      <c r="AY2534" s="31"/>
      <c r="AZ2534" s="31"/>
      <c r="BA2534" s="31"/>
    </row>
    <row r="2535" spans="1:53" x14ac:dyDescent="0.2">
      <c r="A2535" s="32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1"/>
      <c r="AD2535" s="31"/>
      <c r="AE2535" s="31"/>
      <c r="AF2535" s="31"/>
      <c r="AG2535" s="31"/>
      <c r="AH2535" s="31"/>
      <c r="AI2535" s="31"/>
      <c r="AJ2535" s="31"/>
      <c r="AK2535" s="31"/>
      <c r="AL2535" s="31"/>
      <c r="AM2535" s="31"/>
      <c r="AN2535" s="31"/>
      <c r="AO2535" s="31"/>
      <c r="AP2535" s="31"/>
      <c r="AQ2535" s="31"/>
      <c r="AR2535" s="31"/>
      <c r="AS2535" s="31"/>
      <c r="AT2535" s="31"/>
      <c r="AU2535" s="31"/>
      <c r="AV2535" s="31"/>
      <c r="AW2535" s="31"/>
      <c r="AX2535" s="31"/>
      <c r="AY2535" s="31"/>
      <c r="AZ2535" s="31"/>
      <c r="BA2535" s="31"/>
    </row>
    <row r="2536" spans="1:53" x14ac:dyDescent="0.2">
      <c r="A2536" s="3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1"/>
      <c r="AD2536" s="31"/>
      <c r="AE2536" s="31"/>
      <c r="AF2536" s="31"/>
      <c r="AG2536" s="31"/>
      <c r="AH2536" s="31"/>
      <c r="AI2536" s="31"/>
      <c r="AJ2536" s="31"/>
      <c r="AK2536" s="31"/>
      <c r="AL2536" s="31"/>
      <c r="AM2536" s="31"/>
      <c r="AN2536" s="31"/>
      <c r="AO2536" s="31"/>
      <c r="AP2536" s="31"/>
      <c r="AQ2536" s="31"/>
      <c r="AR2536" s="31"/>
      <c r="AS2536" s="31"/>
      <c r="AT2536" s="31"/>
      <c r="AU2536" s="31"/>
      <c r="AV2536" s="31"/>
      <c r="AW2536" s="31"/>
      <c r="AX2536" s="31"/>
      <c r="AY2536" s="31"/>
      <c r="AZ2536" s="31"/>
      <c r="BA2536" s="31"/>
    </row>
    <row r="2537" spans="1:53" x14ac:dyDescent="0.2">
      <c r="A2537" s="32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  <c r="AD2537" s="31"/>
      <c r="AE2537" s="31"/>
      <c r="AF2537" s="31"/>
      <c r="AG2537" s="31"/>
      <c r="AH2537" s="31"/>
      <c r="AI2537" s="31"/>
      <c r="AJ2537" s="31"/>
      <c r="AK2537" s="31"/>
      <c r="AL2537" s="31"/>
      <c r="AM2537" s="31"/>
      <c r="AN2537" s="31"/>
      <c r="AO2537" s="31"/>
      <c r="AP2537" s="31"/>
      <c r="AQ2537" s="31"/>
      <c r="AR2537" s="31"/>
      <c r="AS2537" s="31"/>
      <c r="AT2537" s="31"/>
      <c r="AU2537" s="31"/>
      <c r="AV2537" s="31"/>
      <c r="AW2537" s="31"/>
      <c r="AX2537" s="31"/>
      <c r="AY2537" s="31"/>
      <c r="AZ2537" s="31"/>
      <c r="BA2537" s="31"/>
    </row>
    <row r="2538" spans="1:53" x14ac:dyDescent="0.2">
      <c r="A2538" s="32"/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  <c r="AD2538" s="31"/>
      <c r="AE2538" s="31"/>
      <c r="AF2538" s="31"/>
      <c r="AG2538" s="31"/>
      <c r="AH2538" s="31"/>
      <c r="AI2538" s="31"/>
      <c r="AJ2538" s="31"/>
      <c r="AK2538" s="31"/>
      <c r="AL2538" s="31"/>
      <c r="AM2538" s="31"/>
      <c r="AN2538" s="31"/>
      <c r="AO2538" s="31"/>
      <c r="AP2538" s="31"/>
      <c r="AQ2538" s="31"/>
      <c r="AR2538" s="31"/>
      <c r="AS2538" s="31"/>
      <c r="AT2538" s="31"/>
      <c r="AU2538" s="31"/>
      <c r="AV2538" s="31"/>
      <c r="AW2538" s="31"/>
      <c r="AX2538" s="31"/>
      <c r="AY2538" s="31"/>
      <c r="AZ2538" s="31"/>
      <c r="BA2538" s="31"/>
    </row>
    <row r="2539" spans="1:53" x14ac:dyDescent="0.2">
      <c r="A2539" s="32"/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1"/>
      <c r="AD2539" s="31"/>
      <c r="AE2539" s="31"/>
      <c r="AF2539" s="31"/>
      <c r="AG2539" s="31"/>
      <c r="AH2539" s="31"/>
      <c r="AI2539" s="31"/>
      <c r="AJ2539" s="31"/>
      <c r="AK2539" s="31"/>
      <c r="AL2539" s="31"/>
      <c r="AM2539" s="31"/>
      <c r="AN2539" s="31"/>
      <c r="AO2539" s="31"/>
      <c r="AP2539" s="31"/>
      <c r="AQ2539" s="31"/>
      <c r="AR2539" s="31"/>
      <c r="AS2539" s="31"/>
      <c r="AT2539" s="31"/>
      <c r="AU2539" s="31"/>
      <c r="AV2539" s="31"/>
      <c r="AW2539" s="31"/>
      <c r="AX2539" s="31"/>
      <c r="AY2539" s="31"/>
      <c r="AZ2539" s="31"/>
      <c r="BA2539" s="31"/>
    </row>
    <row r="2540" spans="1:53" x14ac:dyDescent="0.2">
      <c r="A2540" s="32"/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1"/>
      <c r="AD2540" s="31"/>
      <c r="AE2540" s="31"/>
      <c r="AF2540" s="31"/>
      <c r="AG2540" s="31"/>
      <c r="AH2540" s="31"/>
      <c r="AI2540" s="31"/>
      <c r="AJ2540" s="31"/>
      <c r="AK2540" s="31"/>
      <c r="AL2540" s="31"/>
      <c r="AM2540" s="31"/>
      <c r="AN2540" s="31"/>
      <c r="AO2540" s="31"/>
      <c r="AP2540" s="31"/>
      <c r="AQ2540" s="31"/>
      <c r="AR2540" s="31"/>
      <c r="AS2540" s="31"/>
      <c r="AT2540" s="31"/>
      <c r="AU2540" s="31"/>
      <c r="AV2540" s="31"/>
      <c r="AW2540" s="31"/>
      <c r="AX2540" s="31"/>
      <c r="AY2540" s="31"/>
      <c r="AZ2540" s="31"/>
      <c r="BA2540" s="31"/>
    </row>
    <row r="2541" spans="1:53" x14ac:dyDescent="0.2">
      <c r="A2541" s="32"/>
      <c r="B2541" s="31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1"/>
      <c r="AD2541" s="31"/>
      <c r="AE2541" s="31"/>
      <c r="AF2541" s="31"/>
      <c r="AG2541" s="31"/>
      <c r="AH2541" s="31"/>
      <c r="AI2541" s="31"/>
      <c r="AJ2541" s="31"/>
      <c r="AK2541" s="31"/>
      <c r="AL2541" s="31"/>
      <c r="AM2541" s="31"/>
      <c r="AN2541" s="31"/>
      <c r="AO2541" s="31"/>
      <c r="AP2541" s="31"/>
      <c r="AQ2541" s="31"/>
      <c r="AR2541" s="31"/>
      <c r="AS2541" s="31"/>
      <c r="AT2541" s="31"/>
      <c r="AU2541" s="31"/>
      <c r="AV2541" s="31"/>
      <c r="AW2541" s="31"/>
      <c r="AX2541" s="31"/>
      <c r="AY2541" s="31"/>
      <c r="AZ2541" s="31"/>
      <c r="BA2541" s="31"/>
    </row>
    <row r="2542" spans="1:53" x14ac:dyDescent="0.2">
      <c r="A2542" s="32"/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  <c r="AD2542" s="31"/>
      <c r="AE2542" s="31"/>
      <c r="AF2542" s="31"/>
      <c r="AG2542" s="31"/>
      <c r="AH2542" s="31"/>
      <c r="AI2542" s="31"/>
      <c r="AJ2542" s="31"/>
      <c r="AK2542" s="31"/>
      <c r="AL2542" s="31"/>
      <c r="AM2542" s="31"/>
      <c r="AN2542" s="31"/>
      <c r="AO2542" s="31"/>
      <c r="AP2542" s="31"/>
      <c r="AQ2542" s="31"/>
      <c r="AR2542" s="31"/>
      <c r="AS2542" s="31"/>
      <c r="AT2542" s="31"/>
      <c r="AU2542" s="31"/>
      <c r="AV2542" s="31"/>
      <c r="AW2542" s="31"/>
      <c r="AX2542" s="31"/>
      <c r="AY2542" s="31"/>
      <c r="AZ2542" s="31"/>
      <c r="BA2542" s="31"/>
    </row>
    <row r="2543" spans="1:53" x14ac:dyDescent="0.2">
      <c r="A2543" s="32"/>
      <c r="B2543" s="31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  <c r="AD2543" s="31"/>
      <c r="AE2543" s="31"/>
      <c r="AF2543" s="31"/>
      <c r="AG2543" s="31"/>
      <c r="AH2543" s="31"/>
      <c r="AI2543" s="31"/>
      <c r="AJ2543" s="31"/>
      <c r="AK2543" s="31"/>
      <c r="AL2543" s="31"/>
      <c r="AM2543" s="31"/>
      <c r="AN2543" s="31"/>
      <c r="AO2543" s="31"/>
      <c r="AP2543" s="31"/>
      <c r="AQ2543" s="31"/>
      <c r="AR2543" s="31"/>
      <c r="AS2543" s="31"/>
      <c r="AT2543" s="31"/>
      <c r="AU2543" s="31"/>
      <c r="AV2543" s="31"/>
      <c r="AW2543" s="31"/>
      <c r="AX2543" s="31"/>
      <c r="AY2543" s="31"/>
      <c r="AZ2543" s="31"/>
      <c r="BA2543" s="31"/>
    </row>
    <row r="2544" spans="1:53" x14ac:dyDescent="0.2">
      <c r="A2544" s="32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  <c r="AD2544" s="31"/>
      <c r="AE2544" s="31"/>
      <c r="AF2544" s="31"/>
      <c r="AG2544" s="31"/>
      <c r="AH2544" s="31"/>
      <c r="AI2544" s="31"/>
      <c r="AJ2544" s="31"/>
      <c r="AK2544" s="31"/>
      <c r="AL2544" s="31"/>
      <c r="AM2544" s="31"/>
      <c r="AN2544" s="31"/>
      <c r="AO2544" s="31"/>
      <c r="AP2544" s="31"/>
      <c r="AQ2544" s="31"/>
      <c r="AR2544" s="31"/>
      <c r="AS2544" s="31"/>
      <c r="AT2544" s="31"/>
      <c r="AU2544" s="31"/>
      <c r="AV2544" s="31"/>
      <c r="AW2544" s="31"/>
      <c r="AX2544" s="31"/>
      <c r="AY2544" s="31"/>
      <c r="AZ2544" s="31"/>
      <c r="BA2544" s="31"/>
    </row>
    <row r="2545" spans="1:53" x14ac:dyDescent="0.2">
      <c r="A2545" s="32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31"/>
      <c r="AQ2545" s="31"/>
      <c r="AR2545" s="31"/>
      <c r="AS2545" s="31"/>
      <c r="AT2545" s="31"/>
      <c r="AU2545" s="31"/>
      <c r="AV2545" s="31"/>
      <c r="AW2545" s="31"/>
      <c r="AX2545" s="31"/>
      <c r="AY2545" s="31"/>
      <c r="AZ2545" s="31"/>
      <c r="BA2545" s="31"/>
    </row>
    <row r="2546" spans="1:53" x14ac:dyDescent="0.2">
      <c r="A2546" s="3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  <c r="AD2546" s="31"/>
      <c r="AE2546" s="31"/>
      <c r="AF2546" s="31"/>
      <c r="AG2546" s="31"/>
      <c r="AH2546" s="31"/>
      <c r="AI2546" s="31"/>
      <c r="AJ2546" s="31"/>
      <c r="AK2546" s="31"/>
      <c r="AL2546" s="31"/>
      <c r="AM2546" s="31"/>
      <c r="AN2546" s="31"/>
      <c r="AO2546" s="31"/>
      <c r="AP2546" s="31"/>
      <c r="AQ2546" s="31"/>
      <c r="AR2546" s="31"/>
      <c r="AS2546" s="31"/>
      <c r="AT2546" s="31"/>
      <c r="AU2546" s="31"/>
      <c r="AV2546" s="31"/>
      <c r="AW2546" s="31"/>
      <c r="AX2546" s="31"/>
      <c r="AY2546" s="31"/>
      <c r="AZ2546" s="31"/>
      <c r="BA2546" s="31"/>
    </row>
    <row r="2547" spans="1:53" x14ac:dyDescent="0.2">
      <c r="A2547" s="3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  <c r="AD2547" s="31"/>
      <c r="AE2547" s="31"/>
      <c r="AF2547" s="31"/>
      <c r="AG2547" s="31"/>
      <c r="AH2547" s="31"/>
      <c r="AI2547" s="31"/>
      <c r="AJ2547" s="31"/>
      <c r="AK2547" s="31"/>
      <c r="AL2547" s="31"/>
      <c r="AM2547" s="31"/>
      <c r="AN2547" s="31"/>
      <c r="AO2547" s="31"/>
      <c r="AP2547" s="31"/>
      <c r="AQ2547" s="31"/>
      <c r="AR2547" s="31"/>
      <c r="AS2547" s="31"/>
      <c r="AT2547" s="31"/>
      <c r="AU2547" s="31"/>
      <c r="AV2547" s="31"/>
      <c r="AW2547" s="31"/>
      <c r="AX2547" s="31"/>
      <c r="AY2547" s="31"/>
      <c r="AZ2547" s="31"/>
      <c r="BA2547" s="31"/>
    </row>
    <row r="2548" spans="1:53" x14ac:dyDescent="0.2">
      <c r="A2548" s="32"/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  <c r="AD2548" s="31"/>
      <c r="AE2548" s="31"/>
      <c r="AF2548" s="31"/>
      <c r="AG2548" s="31"/>
      <c r="AH2548" s="31"/>
      <c r="AI2548" s="31"/>
      <c r="AJ2548" s="31"/>
      <c r="AK2548" s="31"/>
      <c r="AL2548" s="31"/>
      <c r="AM2548" s="31"/>
      <c r="AN2548" s="31"/>
      <c r="AO2548" s="31"/>
      <c r="AP2548" s="31"/>
      <c r="AQ2548" s="31"/>
      <c r="AR2548" s="31"/>
      <c r="AS2548" s="31"/>
      <c r="AT2548" s="31"/>
      <c r="AU2548" s="31"/>
      <c r="AV2548" s="31"/>
      <c r="AW2548" s="31"/>
      <c r="AX2548" s="31"/>
      <c r="AY2548" s="31"/>
      <c r="AZ2548" s="31"/>
      <c r="BA2548" s="31"/>
    </row>
    <row r="2549" spans="1:53" x14ac:dyDescent="0.2">
      <c r="A2549" s="32"/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  <c r="AD2549" s="31"/>
      <c r="AE2549" s="31"/>
      <c r="AF2549" s="31"/>
      <c r="AG2549" s="31"/>
      <c r="AH2549" s="31"/>
      <c r="AI2549" s="31"/>
      <c r="AJ2549" s="31"/>
      <c r="AK2549" s="31"/>
      <c r="AL2549" s="31"/>
      <c r="AM2549" s="31"/>
      <c r="AN2549" s="31"/>
      <c r="AO2549" s="31"/>
      <c r="AP2549" s="31"/>
      <c r="AQ2549" s="31"/>
      <c r="AR2549" s="31"/>
      <c r="AS2549" s="31"/>
      <c r="AT2549" s="31"/>
      <c r="AU2549" s="31"/>
      <c r="AV2549" s="31"/>
      <c r="AW2549" s="31"/>
      <c r="AX2549" s="31"/>
      <c r="AY2549" s="31"/>
      <c r="AZ2549" s="31"/>
      <c r="BA2549" s="31"/>
    </row>
    <row r="2550" spans="1:53" x14ac:dyDescent="0.2">
      <c r="A2550" s="32"/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31"/>
      <c r="AQ2550" s="31"/>
      <c r="AR2550" s="31"/>
      <c r="AS2550" s="31"/>
      <c r="AT2550" s="31"/>
      <c r="AU2550" s="31"/>
      <c r="AV2550" s="31"/>
      <c r="AW2550" s="31"/>
      <c r="AX2550" s="31"/>
      <c r="AY2550" s="31"/>
      <c r="AZ2550" s="31"/>
      <c r="BA2550" s="31"/>
    </row>
    <row r="2551" spans="1:53" x14ac:dyDescent="0.2">
      <c r="A2551" s="32"/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  <c r="AD2551" s="31"/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31"/>
      <c r="AQ2551" s="31"/>
      <c r="AR2551" s="31"/>
      <c r="AS2551" s="31"/>
      <c r="AT2551" s="31"/>
      <c r="AU2551" s="31"/>
      <c r="AV2551" s="31"/>
      <c r="AW2551" s="31"/>
      <c r="AX2551" s="31"/>
      <c r="AY2551" s="31"/>
      <c r="AZ2551" s="31"/>
      <c r="BA2551" s="31"/>
    </row>
    <row r="2552" spans="1:53" x14ac:dyDescent="0.2">
      <c r="A2552" s="32"/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  <c r="AD2552" s="31"/>
      <c r="AE2552" s="31"/>
      <c r="AF2552" s="31"/>
      <c r="AG2552" s="31"/>
      <c r="AH2552" s="31"/>
      <c r="AI2552" s="31"/>
      <c r="AJ2552" s="31"/>
      <c r="AK2552" s="31"/>
      <c r="AL2552" s="31"/>
      <c r="AM2552" s="31"/>
      <c r="AN2552" s="31"/>
      <c r="AO2552" s="31"/>
      <c r="AP2552" s="31"/>
      <c r="AQ2552" s="31"/>
      <c r="AR2552" s="31"/>
      <c r="AS2552" s="31"/>
      <c r="AT2552" s="31"/>
      <c r="AU2552" s="31"/>
      <c r="AV2552" s="31"/>
      <c r="AW2552" s="31"/>
      <c r="AX2552" s="31"/>
      <c r="AY2552" s="31"/>
      <c r="AZ2552" s="31"/>
      <c r="BA2552" s="31"/>
    </row>
    <row r="2553" spans="1:53" x14ac:dyDescent="0.2">
      <c r="A2553" s="32"/>
      <c r="B2553" s="31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1"/>
      <c r="AD2553" s="31"/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31"/>
      <c r="AQ2553" s="31"/>
      <c r="AR2553" s="31"/>
      <c r="AS2553" s="31"/>
      <c r="AT2553" s="31"/>
      <c r="AU2553" s="31"/>
      <c r="AV2553" s="31"/>
      <c r="AW2553" s="31"/>
      <c r="AX2553" s="31"/>
      <c r="AY2553" s="31"/>
      <c r="AZ2553" s="31"/>
      <c r="BA2553" s="31"/>
    </row>
    <row r="2554" spans="1:53" x14ac:dyDescent="0.2">
      <c r="A2554" s="32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1"/>
      <c r="AD2554" s="31"/>
      <c r="AE2554" s="31"/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31"/>
      <c r="AQ2554" s="31"/>
      <c r="AR2554" s="31"/>
      <c r="AS2554" s="31"/>
      <c r="AT2554" s="31"/>
      <c r="AU2554" s="31"/>
      <c r="AV2554" s="31"/>
      <c r="AW2554" s="31"/>
      <c r="AX2554" s="31"/>
      <c r="AY2554" s="31"/>
      <c r="AZ2554" s="31"/>
      <c r="BA2554" s="31"/>
    </row>
    <row r="2555" spans="1:53" x14ac:dyDescent="0.2">
      <c r="A2555" s="32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31"/>
      <c r="AQ2555" s="31"/>
      <c r="AR2555" s="31"/>
      <c r="AS2555" s="31"/>
      <c r="AT2555" s="31"/>
      <c r="AU2555" s="31"/>
      <c r="AV2555" s="31"/>
      <c r="AW2555" s="31"/>
      <c r="AX2555" s="31"/>
      <c r="AY2555" s="31"/>
      <c r="AZ2555" s="31"/>
      <c r="BA2555" s="31"/>
    </row>
    <row r="2556" spans="1:53" x14ac:dyDescent="0.2">
      <c r="A2556" s="3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31"/>
      <c r="AQ2556" s="31"/>
      <c r="AR2556" s="31"/>
      <c r="AS2556" s="31"/>
      <c r="AT2556" s="31"/>
      <c r="AU2556" s="31"/>
      <c r="AV2556" s="31"/>
      <c r="AW2556" s="31"/>
      <c r="AX2556" s="31"/>
      <c r="AY2556" s="31"/>
      <c r="AZ2556" s="31"/>
      <c r="BA2556" s="31"/>
    </row>
    <row r="2557" spans="1:53" x14ac:dyDescent="0.2">
      <c r="A2557" s="3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31"/>
      <c r="AQ2557" s="31"/>
      <c r="AR2557" s="31"/>
      <c r="AS2557" s="31"/>
      <c r="AT2557" s="31"/>
      <c r="AU2557" s="31"/>
      <c r="AV2557" s="31"/>
      <c r="AW2557" s="31"/>
      <c r="AX2557" s="31"/>
      <c r="AY2557" s="31"/>
      <c r="AZ2557" s="31"/>
      <c r="BA2557" s="31"/>
    </row>
    <row r="2558" spans="1:53" x14ac:dyDescent="0.2">
      <c r="A2558" s="32"/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1"/>
    </row>
    <row r="2559" spans="1:53" x14ac:dyDescent="0.2">
      <c r="A2559" s="32"/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1"/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31"/>
      <c r="AQ2559" s="31"/>
      <c r="AR2559" s="31"/>
      <c r="AS2559" s="31"/>
      <c r="AT2559" s="31"/>
      <c r="AU2559" s="31"/>
      <c r="AV2559" s="31"/>
      <c r="AW2559" s="31"/>
      <c r="AX2559" s="31"/>
      <c r="AY2559" s="31"/>
      <c r="AZ2559" s="31"/>
      <c r="BA2559" s="31"/>
    </row>
    <row r="2560" spans="1:53" x14ac:dyDescent="0.2">
      <c r="A2560" s="32"/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1"/>
      <c r="AD2560" s="31"/>
      <c r="AE2560" s="31"/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31"/>
      <c r="AQ2560" s="31"/>
      <c r="AR2560" s="31"/>
      <c r="AS2560" s="31"/>
      <c r="AT2560" s="31"/>
      <c r="AU2560" s="31"/>
      <c r="AV2560" s="31"/>
      <c r="AW2560" s="31"/>
      <c r="AX2560" s="31"/>
      <c r="AY2560" s="31"/>
      <c r="AZ2560" s="31"/>
      <c r="BA2560" s="31"/>
    </row>
    <row r="2561" spans="1:53" x14ac:dyDescent="0.2">
      <c r="A2561" s="32"/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31"/>
      <c r="AQ2561" s="31"/>
      <c r="AR2561" s="31"/>
      <c r="AS2561" s="31"/>
      <c r="AT2561" s="31"/>
      <c r="AU2561" s="31"/>
      <c r="AV2561" s="31"/>
      <c r="AW2561" s="31"/>
      <c r="AX2561" s="31"/>
      <c r="AY2561" s="31"/>
      <c r="AZ2561" s="31"/>
      <c r="BA2561" s="31"/>
    </row>
    <row r="2562" spans="1:53" x14ac:dyDescent="0.2">
      <c r="A2562" s="32"/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31"/>
      <c r="AQ2562" s="31"/>
      <c r="AR2562" s="31"/>
      <c r="AS2562" s="31"/>
      <c r="AT2562" s="31"/>
      <c r="AU2562" s="31"/>
      <c r="AV2562" s="31"/>
      <c r="AW2562" s="31"/>
      <c r="AX2562" s="31"/>
      <c r="AY2562" s="31"/>
      <c r="AZ2562" s="31"/>
      <c r="BA2562" s="31"/>
    </row>
    <row r="2563" spans="1:53" x14ac:dyDescent="0.2">
      <c r="A2563" s="32"/>
      <c r="B2563" s="31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31"/>
      <c r="AQ2563" s="31"/>
      <c r="AR2563" s="31"/>
      <c r="AS2563" s="31"/>
      <c r="AT2563" s="31"/>
      <c r="AU2563" s="31"/>
      <c r="AV2563" s="31"/>
      <c r="AW2563" s="31"/>
      <c r="AX2563" s="31"/>
      <c r="AY2563" s="31"/>
      <c r="AZ2563" s="31"/>
      <c r="BA2563" s="31"/>
    </row>
    <row r="2564" spans="1:53" x14ac:dyDescent="0.2">
      <c r="A2564" s="32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31"/>
      <c r="AQ2564" s="31"/>
      <c r="AR2564" s="31"/>
      <c r="AS2564" s="31"/>
      <c r="AT2564" s="31"/>
      <c r="AU2564" s="31"/>
      <c r="AV2564" s="31"/>
      <c r="AW2564" s="31"/>
      <c r="AX2564" s="31"/>
      <c r="AY2564" s="31"/>
      <c r="AZ2564" s="31"/>
      <c r="BA2564" s="31"/>
    </row>
    <row r="2565" spans="1:53" x14ac:dyDescent="0.2">
      <c r="A2565" s="32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31"/>
      <c r="AQ2565" s="31"/>
      <c r="AR2565" s="31"/>
      <c r="AS2565" s="31"/>
      <c r="AT2565" s="31"/>
      <c r="AU2565" s="31"/>
      <c r="AV2565" s="31"/>
      <c r="AW2565" s="31"/>
      <c r="AX2565" s="31"/>
      <c r="AY2565" s="31"/>
      <c r="AZ2565" s="31"/>
      <c r="BA2565" s="31"/>
    </row>
    <row r="2566" spans="1:53" x14ac:dyDescent="0.2">
      <c r="A2566" s="3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31"/>
      <c r="AQ2566" s="31"/>
      <c r="AR2566" s="31"/>
      <c r="AS2566" s="31"/>
      <c r="AT2566" s="31"/>
      <c r="AU2566" s="31"/>
      <c r="AV2566" s="31"/>
      <c r="AW2566" s="31"/>
      <c r="AX2566" s="31"/>
      <c r="AY2566" s="31"/>
      <c r="AZ2566" s="31"/>
      <c r="BA2566" s="31"/>
    </row>
    <row r="2567" spans="1:53" x14ac:dyDescent="0.2">
      <c r="A2567" s="3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31"/>
      <c r="AQ2567" s="31"/>
      <c r="AR2567" s="31"/>
      <c r="AS2567" s="31"/>
      <c r="AT2567" s="31"/>
      <c r="AU2567" s="31"/>
      <c r="AV2567" s="31"/>
      <c r="AW2567" s="31"/>
      <c r="AX2567" s="31"/>
      <c r="AY2567" s="31"/>
      <c r="AZ2567" s="31"/>
      <c r="BA2567" s="31"/>
    </row>
    <row r="2568" spans="1:53" x14ac:dyDescent="0.2">
      <c r="A2568" s="32"/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</row>
    <row r="2569" spans="1:53" x14ac:dyDescent="0.2">
      <c r="A2569" s="32"/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31"/>
      <c r="AQ2569" s="31"/>
      <c r="AR2569" s="31"/>
      <c r="AS2569" s="31"/>
      <c r="AT2569" s="31"/>
      <c r="AU2569" s="31"/>
      <c r="AV2569" s="31"/>
      <c r="AW2569" s="31"/>
      <c r="AX2569" s="31"/>
      <c r="AY2569" s="31"/>
      <c r="AZ2569" s="31"/>
      <c r="BA2569" s="31"/>
    </row>
    <row r="2570" spans="1:53" x14ac:dyDescent="0.2">
      <c r="A2570" s="32"/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31"/>
      <c r="AQ2570" s="31"/>
      <c r="AR2570" s="31"/>
      <c r="AS2570" s="31"/>
      <c r="AT2570" s="31"/>
      <c r="AU2570" s="31"/>
      <c r="AV2570" s="31"/>
      <c r="AW2570" s="31"/>
      <c r="AX2570" s="31"/>
      <c r="AY2570" s="31"/>
      <c r="AZ2570" s="31"/>
      <c r="BA2570" s="31"/>
    </row>
    <row r="2571" spans="1:53" x14ac:dyDescent="0.2">
      <c r="A2571" s="32"/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1"/>
      <c r="AD2571" s="31"/>
      <c r="AE2571" s="31"/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31"/>
      <c r="AQ2571" s="31"/>
      <c r="AR2571" s="31"/>
      <c r="AS2571" s="31"/>
      <c r="AT2571" s="31"/>
      <c r="AU2571" s="31"/>
      <c r="AV2571" s="31"/>
      <c r="AW2571" s="31"/>
      <c r="AX2571" s="31"/>
      <c r="AY2571" s="31"/>
      <c r="AZ2571" s="31"/>
      <c r="BA2571" s="31"/>
    </row>
    <row r="2572" spans="1:53" x14ac:dyDescent="0.2">
      <c r="A2572" s="32"/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1"/>
      <c r="AD2572" s="31"/>
      <c r="AE2572" s="31"/>
      <c r="AF2572" s="31"/>
      <c r="AG2572" s="31"/>
      <c r="AH2572" s="31"/>
      <c r="AI2572" s="31"/>
      <c r="AJ2572" s="31"/>
      <c r="AK2572" s="31"/>
      <c r="AL2572" s="31"/>
      <c r="AM2572" s="31"/>
      <c r="AN2572" s="31"/>
      <c r="AO2572" s="31"/>
      <c r="AP2572" s="31"/>
      <c r="AQ2572" s="31"/>
      <c r="AR2572" s="31"/>
      <c r="AS2572" s="31"/>
      <c r="AT2572" s="31"/>
      <c r="AU2572" s="31"/>
      <c r="AV2572" s="31"/>
      <c r="AW2572" s="31"/>
      <c r="AX2572" s="31"/>
      <c r="AY2572" s="31"/>
      <c r="AZ2572" s="31"/>
      <c r="BA2572" s="31"/>
    </row>
    <row r="2573" spans="1:53" x14ac:dyDescent="0.2">
      <c r="A2573" s="32"/>
      <c r="B2573" s="31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1"/>
      <c r="AD2573" s="31"/>
      <c r="AE2573" s="31"/>
      <c r="AF2573" s="31"/>
      <c r="AG2573" s="31"/>
      <c r="AH2573" s="31"/>
      <c r="AI2573" s="31"/>
      <c r="AJ2573" s="31"/>
      <c r="AK2573" s="31"/>
      <c r="AL2573" s="31"/>
      <c r="AM2573" s="31"/>
      <c r="AN2573" s="31"/>
      <c r="AO2573" s="31"/>
      <c r="AP2573" s="31"/>
      <c r="AQ2573" s="31"/>
      <c r="AR2573" s="31"/>
      <c r="AS2573" s="31"/>
      <c r="AT2573" s="31"/>
      <c r="AU2573" s="31"/>
      <c r="AV2573" s="31"/>
      <c r="AW2573" s="31"/>
      <c r="AX2573" s="31"/>
      <c r="AY2573" s="31"/>
      <c r="AZ2573" s="31"/>
      <c r="BA2573" s="31"/>
    </row>
    <row r="2574" spans="1:53" x14ac:dyDescent="0.2">
      <c r="A2574" s="32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1"/>
      <c r="AD2574" s="31"/>
      <c r="AE2574" s="31"/>
      <c r="AF2574" s="31"/>
      <c r="AG2574" s="31"/>
      <c r="AH2574" s="31"/>
      <c r="AI2574" s="31"/>
      <c r="AJ2574" s="31"/>
      <c r="AK2574" s="31"/>
      <c r="AL2574" s="31"/>
      <c r="AM2574" s="31"/>
      <c r="AN2574" s="31"/>
      <c r="AO2574" s="31"/>
      <c r="AP2574" s="31"/>
      <c r="AQ2574" s="31"/>
      <c r="AR2574" s="31"/>
      <c r="AS2574" s="31"/>
      <c r="AT2574" s="31"/>
      <c r="AU2574" s="31"/>
      <c r="AV2574" s="31"/>
      <c r="AW2574" s="31"/>
      <c r="AX2574" s="31"/>
      <c r="AY2574" s="31"/>
      <c r="AZ2574" s="31"/>
      <c r="BA2574" s="31"/>
    </row>
    <row r="2575" spans="1:53" x14ac:dyDescent="0.2">
      <c r="A2575" s="32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1"/>
      <c r="AD2575" s="31"/>
      <c r="AE2575" s="31"/>
      <c r="AF2575" s="31"/>
      <c r="AG2575" s="31"/>
      <c r="AH2575" s="31"/>
      <c r="AI2575" s="31"/>
      <c r="AJ2575" s="31"/>
      <c r="AK2575" s="31"/>
      <c r="AL2575" s="31"/>
      <c r="AM2575" s="31"/>
      <c r="AN2575" s="31"/>
      <c r="AO2575" s="31"/>
      <c r="AP2575" s="31"/>
      <c r="AQ2575" s="31"/>
      <c r="AR2575" s="31"/>
      <c r="AS2575" s="31"/>
      <c r="AT2575" s="31"/>
      <c r="AU2575" s="31"/>
      <c r="AV2575" s="31"/>
      <c r="AW2575" s="31"/>
      <c r="AX2575" s="31"/>
      <c r="AY2575" s="31"/>
      <c r="AZ2575" s="31"/>
      <c r="BA2575" s="31"/>
    </row>
    <row r="2576" spans="1:53" x14ac:dyDescent="0.2">
      <c r="A2576" s="3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1"/>
      <c r="AD2576" s="31"/>
      <c r="AE2576" s="31"/>
      <c r="AF2576" s="31"/>
      <c r="AG2576" s="31"/>
      <c r="AH2576" s="31"/>
      <c r="AI2576" s="31"/>
      <c r="AJ2576" s="31"/>
      <c r="AK2576" s="31"/>
      <c r="AL2576" s="31"/>
      <c r="AM2576" s="31"/>
      <c r="AN2576" s="31"/>
      <c r="AO2576" s="31"/>
      <c r="AP2576" s="31"/>
      <c r="AQ2576" s="31"/>
      <c r="AR2576" s="31"/>
      <c r="AS2576" s="31"/>
      <c r="AT2576" s="31"/>
      <c r="AU2576" s="31"/>
      <c r="AV2576" s="31"/>
      <c r="AW2576" s="31"/>
      <c r="AX2576" s="31"/>
      <c r="AY2576" s="31"/>
      <c r="AZ2576" s="31"/>
      <c r="BA2576" s="31"/>
    </row>
    <row r="2577" spans="1:53" x14ac:dyDescent="0.2">
      <c r="A2577" s="3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1"/>
      <c r="AD2577" s="31"/>
      <c r="AE2577" s="31"/>
      <c r="AF2577" s="31"/>
      <c r="AG2577" s="31"/>
      <c r="AH2577" s="31"/>
      <c r="AI2577" s="31"/>
      <c r="AJ2577" s="31"/>
      <c r="AK2577" s="31"/>
      <c r="AL2577" s="31"/>
      <c r="AM2577" s="31"/>
      <c r="AN2577" s="31"/>
      <c r="AO2577" s="31"/>
      <c r="AP2577" s="31"/>
      <c r="AQ2577" s="31"/>
      <c r="AR2577" s="31"/>
      <c r="AS2577" s="31"/>
      <c r="AT2577" s="31"/>
      <c r="AU2577" s="31"/>
      <c r="AV2577" s="31"/>
      <c r="AW2577" s="31"/>
      <c r="AX2577" s="31"/>
      <c r="AY2577" s="31"/>
      <c r="AZ2577" s="31"/>
      <c r="BA2577" s="31"/>
    </row>
    <row r="2578" spans="1:53" x14ac:dyDescent="0.2">
      <c r="A2578" s="32"/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1"/>
      <c r="AN2578" s="31"/>
      <c r="AO2578" s="31"/>
      <c r="AP2578" s="31"/>
      <c r="AQ2578" s="31"/>
      <c r="AR2578" s="31"/>
      <c r="AS2578" s="31"/>
      <c r="AT2578" s="31"/>
      <c r="AU2578" s="31"/>
      <c r="AV2578" s="31"/>
      <c r="AW2578" s="31"/>
      <c r="AX2578" s="31"/>
      <c r="AY2578" s="31"/>
      <c r="AZ2578" s="31"/>
      <c r="BA2578" s="31"/>
    </row>
    <row r="2579" spans="1:53" x14ac:dyDescent="0.2">
      <c r="A2579" s="32"/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  <c r="AD2579" s="31"/>
      <c r="AE2579" s="31"/>
      <c r="AF2579" s="31"/>
      <c r="AG2579" s="31"/>
      <c r="AH2579" s="31"/>
      <c r="AI2579" s="31"/>
      <c r="AJ2579" s="31"/>
      <c r="AK2579" s="31"/>
      <c r="AL2579" s="31"/>
      <c r="AM2579" s="31"/>
      <c r="AN2579" s="31"/>
      <c r="AO2579" s="31"/>
      <c r="AP2579" s="31"/>
      <c r="AQ2579" s="31"/>
      <c r="AR2579" s="31"/>
      <c r="AS2579" s="31"/>
      <c r="AT2579" s="31"/>
      <c r="AU2579" s="31"/>
      <c r="AV2579" s="31"/>
      <c r="AW2579" s="31"/>
      <c r="AX2579" s="31"/>
      <c r="AY2579" s="31"/>
      <c r="AZ2579" s="31"/>
      <c r="BA2579" s="31"/>
    </row>
    <row r="2580" spans="1:53" x14ac:dyDescent="0.2">
      <c r="A2580" s="32"/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1"/>
      <c r="AD2580" s="31"/>
      <c r="AE2580" s="31"/>
      <c r="AF2580" s="31"/>
      <c r="AG2580" s="31"/>
      <c r="AH2580" s="31"/>
      <c r="AI2580" s="31"/>
      <c r="AJ2580" s="31"/>
      <c r="AK2580" s="31"/>
      <c r="AL2580" s="31"/>
      <c r="AM2580" s="31"/>
      <c r="AN2580" s="31"/>
      <c r="AO2580" s="31"/>
      <c r="AP2580" s="31"/>
      <c r="AQ2580" s="31"/>
      <c r="AR2580" s="31"/>
      <c r="AS2580" s="31"/>
      <c r="AT2580" s="31"/>
      <c r="AU2580" s="31"/>
      <c r="AV2580" s="31"/>
      <c r="AW2580" s="31"/>
      <c r="AX2580" s="31"/>
      <c r="AY2580" s="31"/>
      <c r="AZ2580" s="31"/>
      <c r="BA2580" s="31"/>
    </row>
    <row r="2581" spans="1:53" x14ac:dyDescent="0.2">
      <c r="A2581" s="32"/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  <c r="AD2581" s="31"/>
      <c r="AE2581" s="31"/>
      <c r="AF2581" s="31"/>
      <c r="AG2581" s="31"/>
      <c r="AH2581" s="31"/>
      <c r="AI2581" s="31"/>
      <c r="AJ2581" s="31"/>
      <c r="AK2581" s="31"/>
      <c r="AL2581" s="31"/>
      <c r="AM2581" s="31"/>
      <c r="AN2581" s="31"/>
      <c r="AO2581" s="31"/>
      <c r="AP2581" s="31"/>
      <c r="AQ2581" s="31"/>
      <c r="AR2581" s="31"/>
      <c r="AS2581" s="31"/>
      <c r="AT2581" s="31"/>
      <c r="AU2581" s="31"/>
      <c r="AV2581" s="31"/>
      <c r="AW2581" s="31"/>
      <c r="AX2581" s="31"/>
      <c r="AY2581" s="31"/>
      <c r="AZ2581" s="31"/>
      <c r="BA2581" s="31"/>
    </row>
    <row r="2582" spans="1:53" x14ac:dyDescent="0.2">
      <c r="A2582" s="32"/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1"/>
      <c r="AN2582" s="31"/>
      <c r="AO2582" s="31"/>
      <c r="AP2582" s="31"/>
      <c r="AQ2582" s="31"/>
      <c r="AR2582" s="31"/>
      <c r="AS2582" s="31"/>
      <c r="AT2582" s="31"/>
      <c r="AU2582" s="31"/>
      <c r="AV2582" s="31"/>
      <c r="AW2582" s="31"/>
      <c r="AX2582" s="31"/>
      <c r="AY2582" s="31"/>
      <c r="AZ2582" s="31"/>
      <c r="BA2582" s="31"/>
    </row>
    <row r="2583" spans="1:53" x14ac:dyDescent="0.2">
      <c r="A2583" s="32"/>
      <c r="B2583" s="31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  <c r="AD2583" s="31"/>
      <c r="AE2583" s="31"/>
      <c r="AF2583" s="31"/>
      <c r="AG2583" s="31"/>
      <c r="AH2583" s="31"/>
      <c r="AI2583" s="31"/>
      <c r="AJ2583" s="31"/>
      <c r="AK2583" s="31"/>
      <c r="AL2583" s="31"/>
      <c r="AM2583" s="31"/>
      <c r="AN2583" s="31"/>
      <c r="AO2583" s="31"/>
      <c r="AP2583" s="31"/>
      <c r="AQ2583" s="31"/>
      <c r="AR2583" s="31"/>
      <c r="AS2583" s="31"/>
      <c r="AT2583" s="31"/>
      <c r="AU2583" s="31"/>
      <c r="AV2583" s="31"/>
      <c r="AW2583" s="31"/>
      <c r="AX2583" s="31"/>
      <c r="AY2583" s="31"/>
      <c r="AZ2583" s="31"/>
      <c r="BA2583" s="31"/>
    </row>
    <row r="2584" spans="1:53" x14ac:dyDescent="0.2">
      <c r="A2584" s="32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1"/>
      <c r="AD2584" s="31"/>
      <c r="AE2584" s="31"/>
      <c r="AF2584" s="31"/>
      <c r="AG2584" s="31"/>
      <c r="AH2584" s="31"/>
      <c r="AI2584" s="31"/>
      <c r="AJ2584" s="31"/>
      <c r="AK2584" s="31"/>
      <c r="AL2584" s="31"/>
      <c r="AM2584" s="31"/>
      <c r="AN2584" s="31"/>
      <c r="AO2584" s="31"/>
      <c r="AP2584" s="31"/>
      <c r="AQ2584" s="31"/>
      <c r="AR2584" s="31"/>
      <c r="AS2584" s="31"/>
      <c r="AT2584" s="31"/>
      <c r="AU2584" s="31"/>
      <c r="AV2584" s="31"/>
      <c r="AW2584" s="31"/>
      <c r="AX2584" s="31"/>
      <c r="AY2584" s="31"/>
      <c r="AZ2584" s="31"/>
      <c r="BA2584" s="31"/>
    </row>
    <row r="2585" spans="1:53" x14ac:dyDescent="0.2">
      <c r="A2585" s="32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  <c r="AD2585" s="31"/>
      <c r="AE2585" s="31"/>
      <c r="AF2585" s="31"/>
      <c r="AG2585" s="31"/>
      <c r="AH2585" s="31"/>
      <c r="AI2585" s="31"/>
      <c r="AJ2585" s="31"/>
      <c r="AK2585" s="31"/>
      <c r="AL2585" s="31"/>
      <c r="AM2585" s="31"/>
      <c r="AN2585" s="31"/>
      <c r="AO2585" s="31"/>
      <c r="AP2585" s="31"/>
      <c r="AQ2585" s="31"/>
      <c r="AR2585" s="31"/>
      <c r="AS2585" s="31"/>
      <c r="AT2585" s="31"/>
      <c r="AU2585" s="31"/>
      <c r="AV2585" s="31"/>
      <c r="AW2585" s="31"/>
      <c r="AX2585" s="31"/>
      <c r="AY2585" s="31"/>
      <c r="AZ2585" s="31"/>
      <c r="BA2585" s="31"/>
    </row>
    <row r="2586" spans="1:53" x14ac:dyDescent="0.2">
      <c r="A2586" s="3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1"/>
      <c r="AD2586" s="31"/>
      <c r="AE2586" s="31"/>
      <c r="AF2586" s="31"/>
      <c r="AG2586" s="31"/>
      <c r="AH2586" s="31"/>
      <c r="AI2586" s="31"/>
      <c r="AJ2586" s="31"/>
      <c r="AK2586" s="31"/>
      <c r="AL2586" s="31"/>
      <c r="AM2586" s="31"/>
      <c r="AN2586" s="31"/>
      <c r="AO2586" s="31"/>
      <c r="AP2586" s="31"/>
      <c r="AQ2586" s="31"/>
      <c r="AR2586" s="31"/>
      <c r="AS2586" s="31"/>
      <c r="AT2586" s="31"/>
      <c r="AU2586" s="31"/>
      <c r="AV2586" s="31"/>
      <c r="AW2586" s="31"/>
      <c r="AX2586" s="31"/>
      <c r="AY2586" s="31"/>
      <c r="AZ2586" s="31"/>
      <c r="BA2586" s="31"/>
    </row>
    <row r="2587" spans="1:53" x14ac:dyDescent="0.2">
      <c r="A2587" s="3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F2587" s="31"/>
      <c r="AG2587" s="31"/>
      <c r="AH2587" s="31"/>
      <c r="AI2587" s="31"/>
      <c r="AJ2587" s="31"/>
      <c r="AK2587" s="31"/>
      <c r="AL2587" s="31"/>
      <c r="AM2587" s="31"/>
      <c r="AN2587" s="31"/>
      <c r="AO2587" s="31"/>
      <c r="AP2587" s="31"/>
      <c r="AQ2587" s="31"/>
      <c r="AR2587" s="31"/>
      <c r="AS2587" s="31"/>
      <c r="AT2587" s="31"/>
      <c r="AU2587" s="31"/>
      <c r="AV2587" s="31"/>
      <c r="AW2587" s="31"/>
      <c r="AX2587" s="31"/>
      <c r="AY2587" s="31"/>
      <c r="AZ2587" s="31"/>
      <c r="BA2587" s="31"/>
    </row>
    <row r="2588" spans="1:53" x14ac:dyDescent="0.2">
      <c r="A2588" s="32"/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1"/>
      <c r="AD2588" s="31"/>
      <c r="AE2588" s="31"/>
      <c r="AF2588" s="31"/>
      <c r="AG2588" s="31"/>
      <c r="AH2588" s="31"/>
      <c r="AI2588" s="31"/>
      <c r="AJ2588" s="31"/>
      <c r="AK2588" s="31"/>
      <c r="AL2588" s="31"/>
      <c r="AM2588" s="31"/>
      <c r="AN2588" s="31"/>
      <c r="AO2588" s="31"/>
      <c r="AP2588" s="31"/>
      <c r="AQ2588" s="31"/>
      <c r="AR2588" s="31"/>
      <c r="AS2588" s="31"/>
      <c r="AT2588" s="31"/>
      <c r="AU2588" s="31"/>
      <c r="AV2588" s="31"/>
      <c r="AW2588" s="31"/>
      <c r="AX2588" s="31"/>
      <c r="AY2588" s="31"/>
      <c r="AZ2588" s="31"/>
      <c r="BA2588" s="31"/>
    </row>
    <row r="2589" spans="1:53" x14ac:dyDescent="0.2">
      <c r="A2589" s="32"/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1"/>
      <c r="AD2589" s="31"/>
      <c r="AE2589" s="31"/>
      <c r="AF2589" s="31"/>
      <c r="AG2589" s="31"/>
      <c r="AH2589" s="31"/>
      <c r="AI2589" s="31"/>
      <c r="AJ2589" s="31"/>
      <c r="AK2589" s="31"/>
      <c r="AL2589" s="31"/>
      <c r="AM2589" s="31"/>
      <c r="AN2589" s="31"/>
      <c r="AO2589" s="31"/>
      <c r="AP2589" s="31"/>
      <c r="AQ2589" s="31"/>
      <c r="AR2589" s="31"/>
      <c r="AS2589" s="31"/>
      <c r="AT2589" s="31"/>
      <c r="AU2589" s="31"/>
      <c r="AV2589" s="31"/>
      <c r="AW2589" s="31"/>
      <c r="AX2589" s="31"/>
      <c r="AY2589" s="31"/>
      <c r="AZ2589" s="31"/>
      <c r="BA2589" s="31"/>
    </row>
    <row r="2590" spans="1:53" x14ac:dyDescent="0.2">
      <c r="A2590" s="32"/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  <c r="AD2590" s="31"/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31"/>
      <c r="AQ2590" s="31"/>
      <c r="AR2590" s="31"/>
      <c r="AS2590" s="31"/>
      <c r="AT2590" s="31"/>
      <c r="AU2590" s="31"/>
      <c r="AV2590" s="31"/>
      <c r="AW2590" s="31"/>
      <c r="AX2590" s="31"/>
      <c r="AY2590" s="31"/>
      <c r="AZ2590" s="31"/>
      <c r="BA2590" s="31"/>
    </row>
    <row r="2591" spans="1:53" x14ac:dyDescent="0.2">
      <c r="A2591" s="32"/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  <c r="AD2591" s="31"/>
      <c r="AE2591" s="31"/>
      <c r="AF2591" s="31"/>
      <c r="AG2591" s="31"/>
      <c r="AH2591" s="31"/>
      <c r="AI2591" s="31"/>
      <c r="AJ2591" s="31"/>
      <c r="AK2591" s="31"/>
      <c r="AL2591" s="31"/>
      <c r="AM2591" s="31"/>
      <c r="AN2591" s="31"/>
      <c r="AO2591" s="31"/>
      <c r="AP2591" s="31"/>
      <c r="AQ2591" s="31"/>
      <c r="AR2591" s="31"/>
      <c r="AS2591" s="31"/>
      <c r="AT2591" s="31"/>
      <c r="AU2591" s="31"/>
      <c r="AV2591" s="31"/>
      <c r="AW2591" s="31"/>
      <c r="AX2591" s="31"/>
      <c r="AY2591" s="31"/>
      <c r="AZ2591" s="31"/>
      <c r="BA2591" s="31"/>
    </row>
    <row r="2592" spans="1:53" x14ac:dyDescent="0.2">
      <c r="A2592" s="32"/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1"/>
      <c r="AD2592" s="31"/>
      <c r="AE2592" s="31"/>
      <c r="AF2592" s="31"/>
      <c r="AG2592" s="31"/>
      <c r="AH2592" s="31"/>
      <c r="AI2592" s="31"/>
      <c r="AJ2592" s="31"/>
      <c r="AK2592" s="31"/>
      <c r="AL2592" s="31"/>
      <c r="AM2592" s="31"/>
      <c r="AN2592" s="31"/>
      <c r="AO2592" s="31"/>
      <c r="AP2592" s="31"/>
      <c r="AQ2592" s="31"/>
      <c r="AR2592" s="31"/>
      <c r="AS2592" s="31"/>
      <c r="AT2592" s="31"/>
      <c r="AU2592" s="31"/>
      <c r="AV2592" s="31"/>
      <c r="AW2592" s="31"/>
      <c r="AX2592" s="31"/>
      <c r="AY2592" s="31"/>
      <c r="AZ2592" s="31"/>
      <c r="BA2592" s="31"/>
    </row>
    <row r="2593" spans="1:53" x14ac:dyDescent="0.2">
      <c r="A2593" s="32"/>
      <c r="B2593" s="31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1"/>
      <c r="AD2593" s="31"/>
      <c r="AE2593" s="31"/>
      <c r="AF2593" s="31"/>
      <c r="AG2593" s="31"/>
      <c r="AH2593" s="31"/>
      <c r="AI2593" s="31"/>
      <c r="AJ2593" s="31"/>
      <c r="AK2593" s="31"/>
      <c r="AL2593" s="31"/>
      <c r="AM2593" s="31"/>
      <c r="AN2593" s="31"/>
      <c r="AO2593" s="31"/>
      <c r="AP2593" s="31"/>
      <c r="AQ2593" s="31"/>
      <c r="AR2593" s="31"/>
      <c r="AS2593" s="31"/>
      <c r="AT2593" s="31"/>
      <c r="AU2593" s="31"/>
      <c r="AV2593" s="31"/>
      <c r="AW2593" s="31"/>
      <c r="AX2593" s="31"/>
      <c r="AY2593" s="31"/>
      <c r="AZ2593" s="31"/>
      <c r="BA2593" s="31"/>
    </row>
    <row r="2594" spans="1:53" x14ac:dyDescent="0.2">
      <c r="A2594" s="32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1"/>
      <c r="AU2594" s="31"/>
      <c r="AV2594" s="31"/>
      <c r="AW2594" s="31"/>
      <c r="AX2594" s="31"/>
      <c r="AY2594" s="31"/>
      <c r="AZ2594" s="31"/>
      <c r="BA2594" s="31"/>
    </row>
    <row r="2595" spans="1:53" x14ac:dyDescent="0.2">
      <c r="A2595" s="32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  <c r="AD2595" s="31"/>
      <c r="AE2595" s="31"/>
      <c r="AF2595" s="31"/>
      <c r="AG2595" s="31"/>
      <c r="AH2595" s="31"/>
      <c r="AI2595" s="31"/>
      <c r="AJ2595" s="31"/>
      <c r="AK2595" s="31"/>
      <c r="AL2595" s="31"/>
      <c r="AM2595" s="31"/>
      <c r="AN2595" s="31"/>
      <c r="AO2595" s="31"/>
      <c r="AP2595" s="31"/>
      <c r="AQ2595" s="31"/>
      <c r="AR2595" s="31"/>
      <c r="AS2595" s="31"/>
      <c r="AT2595" s="31"/>
      <c r="AU2595" s="31"/>
      <c r="AV2595" s="31"/>
      <c r="AW2595" s="31"/>
      <c r="AX2595" s="31"/>
      <c r="AY2595" s="31"/>
      <c r="AZ2595" s="31"/>
      <c r="BA2595" s="31"/>
    </row>
    <row r="2596" spans="1:53" x14ac:dyDescent="0.2">
      <c r="A2596" s="3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</row>
    <row r="2597" spans="1:53" x14ac:dyDescent="0.2">
      <c r="A2597" s="3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  <c r="AD2597" s="31"/>
      <c r="AE2597" s="31"/>
      <c r="AF2597" s="31"/>
      <c r="AG2597" s="31"/>
      <c r="AH2597" s="31"/>
      <c r="AI2597" s="31"/>
      <c r="AJ2597" s="31"/>
      <c r="AK2597" s="31"/>
      <c r="AL2597" s="31"/>
      <c r="AM2597" s="31"/>
      <c r="AN2597" s="31"/>
      <c r="AO2597" s="31"/>
      <c r="AP2597" s="31"/>
      <c r="AQ2597" s="31"/>
      <c r="AR2597" s="31"/>
      <c r="AS2597" s="31"/>
      <c r="AT2597" s="31"/>
      <c r="AU2597" s="31"/>
      <c r="AV2597" s="31"/>
      <c r="AW2597" s="31"/>
      <c r="AX2597" s="31"/>
      <c r="AY2597" s="31"/>
      <c r="AZ2597" s="31"/>
      <c r="BA2597" s="31"/>
    </row>
    <row r="2598" spans="1:53" x14ac:dyDescent="0.2">
      <c r="A2598" s="32"/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  <c r="AD2598" s="31"/>
      <c r="AE2598" s="31"/>
      <c r="AF2598" s="31"/>
      <c r="AG2598" s="31"/>
      <c r="AH2598" s="31"/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</row>
    <row r="2599" spans="1:53" x14ac:dyDescent="0.2">
      <c r="A2599" s="32"/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  <c r="AI2599" s="31"/>
      <c r="AJ2599" s="31"/>
      <c r="AK2599" s="31"/>
      <c r="AL2599" s="31"/>
      <c r="AM2599" s="31"/>
      <c r="AN2599" s="31"/>
      <c r="AO2599" s="31"/>
      <c r="AP2599" s="31"/>
      <c r="AQ2599" s="31"/>
      <c r="AR2599" s="31"/>
      <c r="AS2599" s="31"/>
      <c r="AT2599" s="31"/>
      <c r="AU2599" s="31"/>
      <c r="AV2599" s="31"/>
      <c r="AW2599" s="31"/>
      <c r="AX2599" s="31"/>
      <c r="AY2599" s="31"/>
      <c r="AZ2599" s="31"/>
      <c r="BA2599" s="31"/>
    </row>
    <row r="2600" spans="1:53" x14ac:dyDescent="0.2">
      <c r="A2600" s="32"/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  <c r="AD2600" s="31"/>
      <c r="AE2600" s="31"/>
      <c r="AF2600" s="31"/>
      <c r="AG2600" s="31"/>
      <c r="AH2600" s="31"/>
      <c r="AI2600" s="31"/>
      <c r="AJ2600" s="31"/>
      <c r="AK2600" s="31"/>
      <c r="AL2600" s="31"/>
      <c r="AM2600" s="31"/>
      <c r="AN2600" s="31"/>
      <c r="AO2600" s="31"/>
      <c r="AP2600" s="31"/>
      <c r="AQ2600" s="31"/>
      <c r="AR2600" s="31"/>
      <c r="AS2600" s="31"/>
      <c r="AT2600" s="31"/>
      <c r="AU2600" s="31"/>
      <c r="AV2600" s="31"/>
      <c r="AW2600" s="31"/>
      <c r="AX2600" s="31"/>
      <c r="AY2600" s="31"/>
      <c r="AZ2600" s="31"/>
      <c r="BA2600" s="31"/>
    </row>
    <row r="2601" spans="1:53" x14ac:dyDescent="0.2">
      <c r="A2601" s="32"/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1"/>
      <c r="AR2601" s="31"/>
      <c r="AS2601" s="31"/>
      <c r="AT2601" s="31"/>
      <c r="AU2601" s="31"/>
      <c r="AV2601" s="31"/>
      <c r="AW2601" s="31"/>
      <c r="AX2601" s="31"/>
      <c r="AY2601" s="31"/>
      <c r="AZ2601" s="31"/>
      <c r="BA2601" s="31"/>
    </row>
    <row r="2602" spans="1:53" x14ac:dyDescent="0.2">
      <c r="A2602" s="32"/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  <c r="AD2602" s="31"/>
      <c r="AE2602" s="31"/>
      <c r="AF2602" s="31"/>
      <c r="AG2602" s="31"/>
      <c r="AH2602" s="31"/>
      <c r="AI2602" s="31"/>
      <c r="AJ2602" s="31"/>
      <c r="AK2602" s="31"/>
      <c r="AL2602" s="31"/>
      <c r="AM2602" s="31"/>
      <c r="AN2602" s="31"/>
      <c r="AO2602" s="31"/>
      <c r="AP2602" s="31"/>
      <c r="AQ2602" s="31"/>
      <c r="AR2602" s="31"/>
      <c r="AS2602" s="31"/>
      <c r="AT2602" s="31"/>
      <c r="AU2602" s="31"/>
      <c r="AV2602" s="31"/>
      <c r="AW2602" s="31"/>
      <c r="AX2602" s="31"/>
      <c r="AY2602" s="31"/>
      <c r="AZ2602" s="31"/>
      <c r="BA2602" s="31"/>
    </row>
    <row r="2603" spans="1:53" x14ac:dyDescent="0.2">
      <c r="A2603" s="32"/>
      <c r="B2603" s="31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  <c r="AD2603" s="31"/>
      <c r="AE2603" s="31"/>
      <c r="AF2603" s="31"/>
      <c r="AG2603" s="31"/>
      <c r="AH2603" s="31"/>
      <c r="AI2603" s="31"/>
      <c r="AJ2603" s="31"/>
      <c r="AK2603" s="31"/>
      <c r="AL2603" s="31"/>
      <c r="AM2603" s="31"/>
      <c r="AN2603" s="31"/>
      <c r="AO2603" s="31"/>
      <c r="AP2603" s="31"/>
      <c r="AQ2603" s="31"/>
      <c r="AR2603" s="31"/>
      <c r="AS2603" s="31"/>
      <c r="AT2603" s="31"/>
      <c r="AU2603" s="31"/>
      <c r="AV2603" s="31"/>
      <c r="AW2603" s="31"/>
      <c r="AX2603" s="31"/>
      <c r="AY2603" s="31"/>
      <c r="AZ2603" s="31"/>
      <c r="BA2603" s="31"/>
    </row>
    <row r="2604" spans="1:53" x14ac:dyDescent="0.2">
      <c r="A2604" s="32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1"/>
      <c r="AD2604" s="31"/>
      <c r="AE2604" s="31"/>
      <c r="AF2604" s="31"/>
      <c r="AG2604" s="31"/>
      <c r="AH2604" s="31"/>
      <c r="AI2604" s="31"/>
      <c r="AJ2604" s="31"/>
      <c r="AK2604" s="31"/>
      <c r="AL2604" s="31"/>
      <c r="AM2604" s="31"/>
      <c r="AN2604" s="31"/>
      <c r="AO2604" s="31"/>
      <c r="AP2604" s="31"/>
      <c r="AQ2604" s="31"/>
      <c r="AR2604" s="31"/>
      <c r="AS2604" s="31"/>
      <c r="AT2604" s="31"/>
      <c r="AU2604" s="31"/>
      <c r="AV2604" s="31"/>
      <c r="AW2604" s="31"/>
      <c r="AX2604" s="31"/>
      <c r="AY2604" s="31"/>
      <c r="AZ2604" s="31"/>
      <c r="BA2604" s="31"/>
    </row>
    <row r="2605" spans="1:53" x14ac:dyDescent="0.2">
      <c r="A2605" s="32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1"/>
      <c r="AV2605" s="31"/>
      <c r="AW2605" s="31"/>
      <c r="AX2605" s="31"/>
      <c r="AY2605" s="31"/>
      <c r="AZ2605" s="31"/>
      <c r="BA2605" s="31"/>
    </row>
    <row r="2606" spans="1:53" x14ac:dyDescent="0.2">
      <c r="A2606" s="32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1"/>
      <c r="AD2606" s="31"/>
      <c r="AE2606" s="31"/>
      <c r="AF2606" s="31"/>
      <c r="AG2606" s="31"/>
      <c r="AH2606" s="31"/>
      <c r="AI2606" s="31"/>
      <c r="AJ2606" s="31"/>
      <c r="AK2606" s="31"/>
      <c r="AL2606" s="31"/>
      <c r="AM2606" s="31"/>
      <c r="AN2606" s="31"/>
      <c r="AO2606" s="31"/>
      <c r="AP2606" s="31"/>
      <c r="AQ2606" s="31"/>
      <c r="AR2606" s="31"/>
      <c r="AS2606" s="31"/>
      <c r="AT2606" s="31"/>
      <c r="AU2606" s="31"/>
      <c r="AV2606" s="31"/>
      <c r="AW2606" s="31"/>
      <c r="AX2606" s="31"/>
      <c r="AY2606" s="31"/>
      <c r="AZ2606" s="31"/>
      <c r="BA2606" s="31"/>
    </row>
    <row r="2607" spans="1:53" x14ac:dyDescent="0.2">
      <c r="A2607" s="32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  <c r="AD2607" s="31"/>
      <c r="AE2607" s="31"/>
      <c r="AF2607" s="31"/>
      <c r="AG2607" s="31"/>
      <c r="AH2607" s="31"/>
      <c r="AI2607" s="31"/>
      <c r="AJ2607" s="31"/>
      <c r="AK2607" s="31"/>
      <c r="AL2607" s="31"/>
      <c r="AM2607" s="31"/>
      <c r="AN2607" s="31"/>
      <c r="AO2607" s="31"/>
      <c r="AP2607" s="31"/>
      <c r="AQ2607" s="31"/>
      <c r="AR2607" s="31"/>
      <c r="AS2607" s="31"/>
      <c r="AT2607" s="31"/>
      <c r="AU2607" s="31"/>
      <c r="AV2607" s="31"/>
      <c r="AW2607" s="31"/>
      <c r="AX2607" s="31"/>
      <c r="AY2607" s="31"/>
      <c r="AZ2607" s="31"/>
      <c r="BA2607" s="31"/>
    </row>
    <row r="2608" spans="1:53" x14ac:dyDescent="0.2">
      <c r="A2608" s="32"/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  <c r="AD2608" s="31"/>
      <c r="AE2608" s="31"/>
      <c r="AF2608" s="31"/>
      <c r="AG2608" s="31"/>
      <c r="AH2608" s="31"/>
      <c r="AI2608" s="31"/>
      <c r="AJ2608" s="31"/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</row>
    <row r="2609" spans="1:53" x14ac:dyDescent="0.2">
      <c r="A2609" s="32"/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  <c r="AI2609" s="31"/>
      <c r="AJ2609" s="31"/>
      <c r="AK2609" s="31"/>
      <c r="AL2609" s="31"/>
      <c r="AM2609" s="31"/>
      <c r="AN2609" s="31"/>
      <c r="AO2609" s="31"/>
      <c r="AP2609" s="31"/>
      <c r="AQ2609" s="31"/>
      <c r="AR2609" s="31"/>
      <c r="AS2609" s="31"/>
      <c r="AT2609" s="31"/>
      <c r="AU2609" s="31"/>
      <c r="AV2609" s="31"/>
      <c r="AW2609" s="31"/>
      <c r="AX2609" s="31"/>
      <c r="AY2609" s="31"/>
      <c r="AZ2609" s="31"/>
      <c r="BA2609" s="31"/>
    </row>
    <row r="2610" spans="1:53" x14ac:dyDescent="0.2">
      <c r="A2610" s="32"/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1"/>
      <c r="AQ2610" s="31"/>
      <c r="AR2610" s="31"/>
      <c r="AS2610" s="31"/>
      <c r="AT2610" s="31"/>
      <c r="AU2610" s="31"/>
      <c r="AV2610" s="31"/>
      <c r="AW2610" s="31"/>
      <c r="AX2610" s="31"/>
      <c r="AY2610" s="31"/>
      <c r="AZ2610" s="31"/>
      <c r="BA2610" s="31"/>
    </row>
    <row r="2611" spans="1:53" x14ac:dyDescent="0.2">
      <c r="A2611" s="32"/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  <c r="AD2611" s="31"/>
      <c r="AE2611" s="31"/>
      <c r="AF2611" s="31"/>
      <c r="AG2611" s="31"/>
      <c r="AH2611" s="31"/>
      <c r="AI2611" s="31"/>
      <c r="AJ2611" s="31"/>
      <c r="AK2611" s="31"/>
      <c r="AL2611" s="31"/>
      <c r="AM2611" s="31"/>
      <c r="AN2611" s="31"/>
      <c r="AO2611" s="31"/>
      <c r="AP2611" s="31"/>
      <c r="AQ2611" s="31"/>
      <c r="AR2611" s="31"/>
      <c r="AS2611" s="31"/>
      <c r="AT2611" s="31"/>
      <c r="AU2611" s="31"/>
      <c r="AV2611" s="31"/>
      <c r="AW2611" s="31"/>
      <c r="AX2611" s="31"/>
      <c r="AY2611" s="31"/>
      <c r="AZ2611" s="31"/>
      <c r="BA2611" s="31"/>
    </row>
    <row r="2612" spans="1:53" x14ac:dyDescent="0.2">
      <c r="A2612" s="32"/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1"/>
      <c r="AP2612" s="31"/>
      <c r="AQ2612" s="31"/>
      <c r="AR2612" s="31"/>
      <c r="AS2612" s="31"/>
      <c r="AT2612" s="31"/>
      <c r="AU2612" s="31"/>
      <c r="AV2612" s="31"/>
      <c r="AW2612" s="31"/>
      <c r="AX2612" s="31"/>
      <c r="AY2612" s="31"/>
      <c r="AZ2612" s="31"/>
      <c r="BA2612" s="31"/>
    </row>
    <row r="2613" spans="1:53" x14ac:dyDescent="0.2">
      <c r="A2613" s="32"/>
      <c r="B2613" s="31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  <c r="AD2613" s="31"/>
      <c r="AE2613" s="31"/>
      <c r="AF2613" s="31"/>
      <c r="AG2613" s="31"/>
      <c r="AH2613" s="31"/>
      <c r="AI2613" s="31"/>
      <c r="AJ2613" s="31"/>
      <c r="AK2613" s="31"/>
      <c r="AL2613" s="31"/>
      <c r="AM2613" s="31"/>
      <c r="AN2613" s="31"/>
      <c r="AO2613" s="31"/>
      <c r="AP2613" s="31"/>
      <c r="AQ2613" s="31"/>
      <c r="AR2613" s="31"/>
      <c r="AS2613" s="31"/>
      <c r="AT2613" s="31"/>
      <c r="AU2613" s="31"/>
      <c r="AV2613" s="31"/>
      <c r="AW2613" s="31"/>
      <c r="AX2613" s="31"/>
      <c r="AY2613" s="31"/>
      <c r="AZ2613" s="31"/>
      <c r="BA2613" s="31"/>
    </row>
    <row r="2614" spans="1:53" x14ac:dyDescent="0.2">
      <c r="A2614" s="32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1"/>
      <c r="AD2614" s="31"/>
      <c r="AE2614" s="31"/>
      <c r="AF2614" s="31"/>
      <c r="AG2614" s="31"/>
      <c r="AH2614" s="31"/>
      <c r="AI2614" s="31"/>
      <c r="AJ2614" s="31"/>
      <c r="AK2614" s="31"/>
      <c r="AL2614" s="31"/>
      <c r="AM2614" s="31"/>
      <c r="AN2614" s="31"/>
      <c r="AO2614" s="31"/>
      <c r="AP2614" s="31"/>
      <c r="AQ2614" s="31"/>
      <c r="AR2614" s="31"/>
      <c r="AS2614" s="31"/>
      <c r="AT2614" s="31"/>
      <c r="AU2614" s="31"/>
      <c r="AV2614" s="31"/>
      <c r="AW2614" s="31"/>
      <c r="AX2614" s="31"/>
      <c r="AY2614" s="31"/>
      <c r="AZ2614" s="31"/>
      <c r="BA2614" s="31"/>
    </row>
    <row r="2615" spans="1:53" x14ac:dyDescent="0.2">
      <c r="A2615" s="32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1"/>
      <c r="AD2615" s="31"/>
      <c r="AE2615" s="31"/>
      <c r="AF2615" s="31"/>
      <c r="AG2615" s="31"/>
      <c r="AH2615" s="31"/>
      <c r="AI2615" s="31"/>
      <c r="AJ2615" s="31"/>
      <c r="AK2615" s="31"/>
      <c r="AL2615" s="31"/>
      <c r="AM2615" s="31"/>
      <c r="AN2615" s="31"/>
      <c r="AO2615" s="31"/>
      <c r="AP2615" s="31"/>
      <c r="AQ2615" s="31"/>
      <c r="AR2615" s="31"/>
      <c r="AS2615" s="31"/>
      <c r="AT2615" s="31"/>
      <c r="AU2615" s="31"/>
      <c r="AV2615" s="31"/>
      <c r="AW2615" s="31"/>
      <c r="AX2615" s="31"/>
      <c r="AY2615" s="31"/>
      <c r="AZ2615" s="31"/>
      <c r="BA2615" s="31"/>
    </row>
    <row r="2616" spans="1:53" x14ac:dyDescent="0.2">
      <c r="A2616" s="32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1"/>
      <c r="AD2616" s="31"/>
      <c r="AE2616" s="31"/>
      <c r="AF2616" s="31"/>
      <c r="AG2616" s="31"/>
      <c r="AH2616" s="31"/>
      <c r="AI2616" s="31"/>
      <c r="AJ2616" s="31"/>
      <c r="AK2616" s="31"/>
      <c r="AL2616" s="31"/>
      <c r="AM2616" s="31"/>
      <c r="AN2616" s="31"/>
      <c r="AO2616" s="31"/>
      <c r="AP2616" s="31"/>
      <c r="AQ2616" s="31"/>
      <c r="AR2616" s="31"/>
      <c r="AS2616" s="31"/>
      <c r="AT2616" s="31"/>
      <c r="AU2616" s="31"/>
      <c r="AV2616" s="31"/>
      <c r="AW2616" s="31"/>
      <c r="AX2616" s="31"/>
      <c r="AY2616" s="31"/>
      <c r="AZ2616" s="31"/>
      <c r="BA2616" s="31"/>
    </row>
    <row r="2617" spans="1:53" x14ac:dyDescent="0.2">
      <c r="A2617" s="32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  <c r="AD2617" s="31"/>
      <c r="AE2617" s="31"/>
      <c r="AF2617" s="31"/>
      <c r="AG2617" s="31"/>
      <c r="AH2617" s="31"/>
      <c r="AI2617" s="31"/>
      <c r="AJ2617" s="31"/>
      <c r="AK2617" s="31"/>
      <c r="AL2617" s="31"/>
      <c r="AM2617" s="31"/>
      <c r="AN2617" s="31"/>
      <c r="AO2617" s="31"/>
      <c r="AP2617" s="31"/>
      <c r="AQ2617" s="31"/>
      <c r="AR2617" s="31"/>
      <c r="AS2617" s="31"/>
      <c r="AT2617" s="31"/>
      <c r="AU2617" s="31"/>
      <c r="AV2617" s="31"/>
      <c r="AW2617" s="31"/>
      <c r="AX2617" s="31"/>
      <c r="AY2617" s="31"/>
      <c r="AZ2617" s="31"/>
      <c r="BA2617" s="31"/>
    </row>
    <row r="2618" spans="1:53" x14ac:dyDescent="0.2">
      <c r="A2618" s="32"/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  <c r="AD2618" s="31"/>
      <c r="AE2618" s="31"/>
      <c r="AF2618" s="31"/>
      <c r="AG2618" s="31"/>
      <c r="AH2618" s="31"/>
      <c r="AI2618" s="31"/>
      <c r="AJ2618" s="31"/>
      <c r="AK2618" s="31"/>
      <c r="AL2618" s="31"/>
      <c r="AM2618" s="31"/>
      <c r="AN2618" s="31"/>
      <c r="AO2618" s="31"/>
      <c r="AP2618" s="31"/>
      <c r="AQ2618" s="31"/>
      <c r="AR2618" s="31"/>
      <c r="AS2618" s="31"/>
      <c r="AT2618" s="31"/>
      <c r="AU2618" s="31"/>
      <c r="AV2618" s="31"/>
      <c r="AW2618" s="31"/>
      <c r="AX2618" s="31"/>
      <c r="AY2618" s="31"/>
      <c r="AZ2618" s="31"/>
      <c r="BA2618" s="31"/>
    </row>
    <row r="2619" spans="1:53" x14ac:dyDescent="0.2">
      <c r="A2619" s="32"/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1"/>
      <c r="AD2619" s="31"/>
      <c r="AE2619" s="31"/>
      <c r="AF2619" s="31"/>
      <c r="AG2619" s="31"/>
      <c r="AH2619" s="31"/>
      <c r="AI2619" s="31"/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</row>
    <row r="2620" spans="1:53" x14ac:dyDescent="0.2">
      <c r="A2620" s="32"/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1"/>
      <c r="AR2620" s="31"/>
      <c r="AS2620" s="31"/>
      <c r="AT2620" s="31"/>
      <c r="AU2620" s="31"/>
      <c r="AV2620" s="31"/>
      <c r="AW2620" s="31"/>
      <c r="AX2620" s="31"/>
      <c r="AY2620" s="31"/>
      <c r="AZ2620" s="31"/>
      <c r="BA2620" s="31"/>
    </row>
    <row r="2621" spans="1:53" x14ac:dyDescent="0.2">
      <c r="A2621" s="32"/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1"/>
      <c r="AR2621" s="31"/>
      <c r="AS2621" s="31"/>
      <c r="AT2621" s="31"/>
      <c r="AU2621" s="31"/>
      <c r="AV2621" s="31"/>
      <c r="AW2621" s="31"/>
      <c r="AX2621" s="31"/>
      <c r="AY2621" s="31"/>
      <c r="AZ2621" s="31"/>
      <c r="BA2621" s="31"/>
    </row>
    <row r="2622" spans="1:53" x14ac:dyDescent="0.2">
      <c r="A2622" s="32"/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1"/>
      <c r="AD2622" s="31"/>
      <c r="AE2622" s="31"/>
      <c r="AF2622" s="31"/>
      <c r="AG2622" s="31"/>
      <c r="AH2622" s="31"/>
      <c r="AI2622" s="31"/>
      <c r="AJ2622" s="31"/>
      <c r="AK2622" s="31"/>
      <c r="AL2622" s="31"/>
      <c r="AM2622" s="31"/>
      <c r="AN2622" s="31"/>
      <c r="AO2622" s="31"/>
      <c r="AP2622" s="31"/>
      <c r="AQ2622" s="31"/>
      <c r="AR2622" s="31"/>
      <c r="AS2622" s="31"/>
      <c r="AT2622" s="31"/>
      <c r="AU2622" s="31"/>
      <c r="AV2622" s="31"/>
      <c r="AW2622" s="31"/>
      <c r="AX2622" s="31"/>
      <c r="AY2622" s="31"/>
      <c r="AZ2622" s="31"/>
      <c r="BA2622" s="31"/>
    </row>
    <row r="2623" spans="1:53" x14ac:dyDescent="0.2">
      <c r="A2623" s="32"/>
      <c r="B2623" s="31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  <c r="AD2623" s="31"/>
      <c r="AE2623" s="31"/>
      <c r="AF2623" s="31"/>
      <c r="AG2623" s="31"/>
      <c r="AH2623" s="31"/>
      <c r="AI2623" s="31"/>
      <c r="AJ2623" s="31"/>
      <c r="AK2623" s="31"/>
      <c r="AL2623" s="31"/>
      <c r="AM2623" s="31"/>
      <c r="AN2623" s="31"/>
      <c r="AO2623" s="31"/>
      <c r="AP2623" s="31"/>
      <c r="AQ2623" s="31"/>
      <c r="AR2623" s="31"/>
      <c r="AS2623" s="31"/>
      <c r="AT2623" s="31"/>
      <c r="AU2623" s="31"/>
      <c r="AV2623" s="31"/>
      <c r="AW2623" s="31"/>
      <c r="AX2623" s="31"/>
      <c r="AY2623" s="31"/>
      <c r="AZ2623" s="31"/>
      <c r="BA2623" s="31"/>
    </row>
    <row r="2624" spans="1:53" x14ac:dyDescent="0.2">
      <c r="A2624" s="32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  <c r="AD2624" s="31"/>
      <c r="AE2624" s="31"/>
      <c r="AF2624" s="31"/>
      <c r="AG2624" s="31"/>
      <c r="AH2624" s="31"/>
      <c r="AI2624" s="31"/>
      <c r="AJ2624" s="31"/>
      <c r="AK2624" s="31"/>
      <c r="AL2624" s="31"/>
      <c r="AM2624" s="31"/>
      <c r="AN2624" s="31"/>
      <c r="AO2624" s="31"/>
      <c r="AP2624" s="31"/>
      <c r="AQ2624" s="31"/>
      <c r="AR2624" s="31"/>
      <c r="AS2624" s="31"/>
      <c r="AT2624" s="31"/>
      <c r="AU2624" s="31"/>
      <c r="AV2624" s="31"/>
      <c r="AW2624" s="31"/>
      <c r="AX2624" s="31"/>
      <c r="AY2624" s="31"/>
      <c r="AZ2624" s="31"/>
      <c r="BA2624" s="31"/>
    </row>
    <row r="2625" spans="1:53" x14ac:dyDescent="0.2">
      <c r="A2625" s="32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1"/>
      <c r="AD2625" s="31"/>
      <c r="AE2625" s="31"/>
      <c r="AF2625" s="31"/>
      <c r="AG2625" s="31"/>
      <c r="AH2625" s="31"/>
      <c r="AI2625" s="31"/>
      <c r="AJ2625" s="31"/>
      <c r="AK2625" s="31"/>
      <c r="AL2625" s="31"/>
      <c r="AM2625" s="31"/>
      <c r="AN2625" s="31"/>
      <c r="AO2625" s="31"/>
      <c r="AP2625" s="31"/>
      <c r="AQ2625" s="31"/>
      <c r="AR2625" s="31"/>
      <c r="AS2625" s="31"/>
      <c r="AT2625" s="31"/>
      <c r="AU2625" s="31"/>
      <c r="AV2625" s="31"/>
      <c r="AW2625" s="31"/>
      <c r="AX2625" s="31"/>
      <c r="AY2625" s="31"/>
      <c r="AZ2625" s="31"/>
      <c r="BA2625" s="31"/>
    </row>
    <row r="2626" spans="1:53" x14ac:dyDescent="0.2">
      <c r="A2626" s="32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F2626" s="31"/>
      <c r="AG2626" s="31"/>
      <c r="AH2626" s="31"/>
      <c r="AI2626" s="31"/>
      <c r="AJ2626" s="31"/>
      <c r="AK2626" s="31"/>
      <c r="AL2626" s="31"/>
      <c r="AM2626" s="31"/>
      <c r="AN2626" s="31"/>
      <c r="AO2626" s="31"/>
      <c r="AP2626" s="31"/>
      <c r="AQ2626" s="31"/>
      <c r="AR2626" s="31"/>
      <c r="AS2626" s="31"/>
      <c r="AT2626" s="31"/>
      <c r="AU2626" s="31"/>
      <c r="AV2626" s="31"/>
      <c r="AW2626" s="31"/>
      <c r="AX2626" s="31"/>
      <c r="AY2626" s="31"/>
      <c r="AZ2626" s="31"/>
      <c r="BA2626" s="31"/>
    </row>
    <row r="2627" spans="1:53" x14ac:dyDescent="0.2">
      <c r="A2627" s="32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1"/>
      <c r="AD2627" s="31"/>
      <c r="AE2627" s="31"/>
      <c r="AF2627" s="31"/>
      <c r="AG2627" s="31"/>
      <c r="AH2627" s="31"/>
      <c r="AI2627" s="31"/>
      <c r="AJ2627" s="31"/>
      <c r="AK2627" s="31"/>
      <c r="AL2627" s="31"/>
      <c r="AM2627" s="31"/>
      <c r="AN2627" s="31"/>
      <c r="AO2627" s="31"/>
      <c r="AP2627" s="31"/>
      <c r="AQ2627" s="31"/>
      <c r="AR2627" s="31"/>
      <c r="AS2627" s="31"/>
      <c r="AT2627" s="31"/>
      <c r="AU2627" s="31"/>
      <c r="AV2627" s="31"/>
      <c r="AW2627" s="31"/>
      <c r="AX2627" s="31"/>
      <c r="AY2627" s="31"/>
      <c r="AZ2627" s="31"/>
      <c r="BA2627" s="31"/>
    </row>
    <row r="2628" spans="1:53" x14ac:dyDescent="0.2">
      <c r="A2628" s="32"/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</row>
    <row r="2629" spans="1:53" x14ac:dyDescent="0.2">
      <c r="A2629" s="32"/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1"/>
      <c r="AD2629" s="31"/>
      <c r="AE2629" s="31"/>
      <c r="AF2629" s="31"/>
      <c r="AG2629" s="31"/>
      <c r="AH2629" s="31"/>
      <c r="AI2629" s="31"/>
      <c r="AJ2629" s="31"/>
      <c r="AK2629" s="31"/>
      <c r="AL2629" s="31"/>
      <c r="AM2629" s="31"/>
      <c r="AN2629" s="31"/>
      <c r="AO2629" s="31"/>
      <c r="AP2629" s="31"/>
      <c r="AQ2629" s="31"/>
      <c r="AR2629" s="31"/>
      <c r="AS2629" s="31"/>
      <c r="AT2629" s="31"/>
      <c r="AU2629" s="31"/>
      <c r="AV2629" s="31"/>
      <c r="AW2629" s="31"/>
      <c r="AX2629" s="31"/>
      <c r="AY2629" s="31"/>
      <c r="AZ2629" s="31"/>
      <c r="BA2629" s="31"/>
    </row>
    <row r="2630" spans="1:53" x14ac:dyDescent="0.2">
      <c r="A2630" s="32"/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1"/>
      <c r="AD2630" s="31"/>
      <c r="AE2630" s="31"/>
      <c r="AF2630" s="31"/>
      <c r="AG2630" s="31"/>
      <c r="AH2630" s="31"/>
      <c r="AI2630" s="31"/>
      <c r="AJ2630" s="31"/>
      <c r="AK2630" s="31"/>
      <c r="AL2630" s="31"/>
      <c r="AM2630" s="31"/>
      <c r="AN2630" s="31"/>
      <c r="AO2630" s="31"/>
      <c r="AP2630" s="31"/>
      <c r="AQ2630" s="31"/>
      <c r="AR2630" s="31"/>
      <c r="AS2630" s="31"/>
      <c r="AT2630" s="31"/>
      <c r="AU2630" s="31"/>
      <c r="AV2630" s="31"/>
      <c r="AW2630" s="31"/>
      <c r="AX2630" s="31"/>
      <c r="AY2630" s="31"/>
      <c r="AZ2630" s="31"/>
      <c r="BA2630" s="31"/>
    </row>
    <row r="2631" spans="1:53" x14ac:dyDescent="0.2">
      <c r="A2631" s="32"/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  <c r="AD2631" s="31"/>
      <c r="AE2631" s="31"/>
      <c r="AF2631" s="31"/>
      <c r="AG2631" s="31"/>
      <c r="AH2631" s="31"/>
      <c r="AI2631" s="31"/>
      <c r="AJ2631" s="31"/>
      <c r="AK2631" s="31"/>
      <c r="AL2631" s="31"/>
      <c r="AM2631" s="31"/>
      <c r="AN2631" s="31"/>
      <c r="AO2631" s="31"/>
      <c r="AP2631" s="31"/>
      <c r="AQ2631" s="31"/>
      <c r="AR2631" s="31"/>
      <c r="AS2631" s="31"/>
      <c r="AT2631" s="31"/>
      <c r="AU2631" s="31"/>
      <c r="AV2631" s="31"/>
      <c r="AW2631" s="31"/>
      <c r="AX2631" s="31"/>
      <c r="AY2631" s="31"/>
      <c r="AZ2631" s="31"/>
      <c r="BA2631" s="31"/>
    </row>
    <row r="2632" spans="1:53" x14ac:dyDescent="0.2">
      <c r="A2632" s="32"/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1"/>
      <c r="AD2632" s="31"/>
      <c r="AE2632" s="31"/>
      <c r="AF2632" s="31"/>
      <c r="AG2632" s="31"/>
      <c r="AH2632" s="31"/>
      <c r="AI2632" s="31"/>
      <c r="AJ2632" s="31"/>
      <c r="AK2632" s="31"/>
      <c r="AL2632" s="31"/>
      <c r="AM2632" s="31"/>
      <c r="AN2632" s="31"/>
      <c r="AO2632" s="31"/>
      <c r="AP2632" s="31"/>
      <c r="AQ2632" s="31"/>
      <c r="AR2632" s="31"/>
      <c r="AS2632" s="31"/>
      <c r="AT2632" s="31"/>
      <c r="AU2632" s="31"/>
      <c r="AV2632" s="31"/>
      <c r="AW2632" s="31"/>
      <c r="AX2632" s="31"/>
      <c r="AY2632" s="31"/>
      <c r="AZ2632" s="31"/>
      <c r="BA2632" s="31"/>
    </row>
    <row r="2633" spans="1:53" x14ac:dyDescent="0.2">
      <c r="A2633" s="32"/>
      <c r="B2633" s="31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1"/>
      <c r="AD2633" s="31"/>
      <c r="AE2633" s="31"/>
      <c r="AF2633" s="31"/>
      <c r="AG2633" s="31"/>
      <c r="AH2633" s="31"/>
      <c r="AI2633" s="31"/>
      <c r="AJ2633" s="31"/>
      <c r="AK2633" s="31"/>
      <c r="AL2633" s="31"/>
      <c r="AM2633" s="31"/>
      <c r="AN2633" s="31"/>
      <c r="AO2633" s="31"/>
      <c r="AP2633" s="31"/>
      <c r="AQ2633" s="31"/>
      <c r="AR2633" s="31"/>
      <c r="AS2633" s="31"/>
      <c r="AT2633" s="31"/>
      <c r="AU2633" s="31"/>
      <c r="AV2633" s="31"/>
      <c r="AW2633" s="31"/>
      <c r="AX2633" s="31"/>
      <c r="AY2633" s="31"/>
      <c r="AZ2633" s="31"/>
      <c r="BA2633" s="31"/>
    </row>
    <row r="2634" spans="1:53" x14ac:dyDescent="0.2">
      <c r="A2634" s="32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  <c r="AD2634" s="31"/>
      <c r="AE2634" s="31"/>
      <c r="AF2634" s="31"/>
      <c r="AG2634" s="31"/>
      <c r="AH2634" s="31"/>
      <c r="AI2634" s="31"/>
      <c r="AJ2634" s="31"/>
      <c r="AK2634" s="31"/>
      <c r="AL2634" s="31"/>
      <c r="AM2634" s="31"/>
      <c r="AN2634" s="31"/>
      <c r="AO2634" s="31"/>
      <c r="AP2634" s="31"/>
      <c r="AQ2634" s="31"/>
      <c r="AR2634" s="31"/>
      <c r="AS2634" s="31"/>
      <c r="AT2634" s="31"/>
      <c r="AU2634" s="31"/>
      <c r="AV2634" s="31"/>
      <c r="AW2634" s="31"/>
      <c r="AX2634" s="31"/>
      <c r="AY2634" s="31"/>
      <c r="AZ2634" s="31"/>
      <c r="BA2634" s="31"/>
    </row>
    <row r="2635" spans="1:53" x14ac:dyDescent="0.2">
      <c r="A2635" s="32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1"/>
      <c r="AE2635" s="31"/>
      <c r="AF2635" s="31"/>
      <c r="AG2635" s="31"/>
      <c r="AH2635" s="31"/>
      <c r="AI2635" s="31"/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</row>
    <row r="2636" spans="1:53" x14ac:dyDescent="0.2">
      <c r="A2636" s="32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1"/>
      <c r="AD2636" s="31"/>
      <c r="AE2636" s="31"/>
      <c r="AF2636" s="31"/>
      <c r="AG2636" s="31"/>
      <c r="AH2636" s="31"/>
      <c r="AI2636" s="31"/>
      <c r="AJ2636" s="31"/>
      <c r="AK2636" s="31"/>
      <c r="AL2636" s="31"/>
      <c r="AM2636" s="31"/>
      <c r="AN2636" s="31"/>
      <c r="AO2636" s="31"/>
      <c r="AP2636" s="31"/>
      <c r="AQ2636" s="31"/>
      <c r="AR2636" s="31"/>
      <c r="AS2636" s="31"/>
      <c r="AT2636" s="31"/>
      <c r="AU2636" s="31"/>
      <c r="AV2636" s="31"/>
      <c r="AW2636" s="31"/>
      <c r="AX2636" s="31"/>
      <c r="AY2636" s="31"/>
      <c r="AZ2636" s="31"/>
      <c r="BA2636" s="31"/>
    </row>
    <row r="2637" spans="1:53" x14ac:dyDescent="0.2">
      <c r="A2637" s="32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  <c r="AD2637" s="31"/>
      <c r="AE2637" s="31"/>
      <c r="AF2637" s="31"/>
      <c r="AG2637" s="31"/>
      <c r="AH2637" s="31"/>
      <c r="AI2637" s="31"/>
      <c r="AJ2637" s="31"/>
      <c r="AK2637" s="31"/>
      <c r="AL2637" s="31"/>
      <c r="AM2637" s="31"/>
      <c r="AN2637" s="31"/>
      <c r="AO2637" s="31"/>
      <c r="AP2637" s="31"/>
      <c r="AQ2637" s="31"/>
      <c r="AR2637" s="31"/>
      <c r="AS2637" s="31"/>
      <c r="AT2637" s="31"/>
      <c r="AU2637" s="31"/>
      <c r="AV2637" s="31"/>
      <c r="AW2637" s="31"/>
      <c r="AX2637" s="31"/>
      <c r="AY2637" s="31"/>
      <c r="AZ2637" s="31"/>
      <c r="BA2637" s="31"/>
    </row>
    <row r="2638" spans="1:53" x14ac:dyDescent="0.2">
      <c r="A2638" s="32"/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1"/>
      <c r="AD2638" s="31"/>
      <c r="AE2638" s="31"/>
      <c r="AF2638" s="31"/>
      <c r="AG2638" s="31"/>
      <c r="AH2638" s="31"/>
      <c r="AI2638" s="31"/>
      <c r="AJ2638" s="31"/>
      <c r="AK2638" s="31"/>
      <c r="AL2638" s="31"/>
      <c r="AM2638" s="31"/>
      <c r="AN2638" s="31"/>
      <c r="AO2638" s="31"/>
      <c r="AP2638" s="31"/>
      <c r="AQ2638" s="31"/>
      <c r="AR2638" s="31"/>
      <c r="AS2638" s="31"/>
      <c r="AT2638" s="31"/>
      <c r="AU2638" s="31"/>
      <c r="AV2638" s="31"/>
      <c r="AW2638" s="31"/>
      <c r="AX2638" s="31"/>
      <c r="AY2638" s="31"/>
      <c r="AZ2638" s="31"/>
      <c r="BA2638" s="31"/>
    </row>
    <row r="2639" spans="1:53" x14ac:dyDescent="0.2">
      <c r="A2639" s="32"/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1"/>
      <c r="AD2639" s="31"/>
      <c r="AE2639" s="31"/>
      <c r="AF2639" s="31"/>
      <c r="AG2639" s="31"/>
      <c r="AH2639" s="31"/>
      <c r="AI2639" s="31"/>
      <c r="AJ2639" s="31"/>
      <c r="AK2639" s="31"/>
      <c r="AL2639" s="31"/>
      <c r="AM2639" s="31"/>
      <c r="AN2639" s="31"/>
      <c r="AO2639" s="31"/>
      <c r="AP2639" s="31"/>
      <c r="AQ2639" s="31"/>
      <c r="AR2639" s="31"/>
      <c r="AS2639" s="31"/>
      <c r="AT2639" s="31"/>
      <c r="AU2639" s="31"/>
      <c r="AV2639" s="31"/>
      <c r="AW2639" s="31"/>
      <c r="AX2639" s="31"/>
      <c r="AY2639" s="31"/>
      <c r="AZ2639" s="31"/>
      <c r="BA2639" s="31"/>
    </row>
    <row r="2640" spans="1:53" x14ac:dyDescent="0.2">
      <c r="A2640" s="32"/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1"/>
      <c r="AD2640" s="31"/>
      <c r="AE2640" s="31"/>
      <c r="AF2640" s="31"/>
      <c r="AG2640" s="31"/>
      <c r="AH2640" s="31"/>
      <c r="AI2640" s="31"/>
      <c r="AJ2640" s="31"/>
      <c r="AK2640" s="31"/>
      <c r="AL2640" s="31"/>
      <c r="AM2640" s="31"/>
      <c r="AN2640" s="31"/>
      <c r="AO2640" s="31"/>
      <c r="AP2640" s="31"/>
      <c r="AQ2640" s="31"/>
      <c r="AR2640" s="31"/>
      <c r="AS2640" s="31"/>
      <c r="AT2640" s="31"/>
      <c r="AU2640" s="31"/>
      <c r="AV2640" s="31"/>
      <c r="AW2640" s="31"/>
      <c r="AX2640" s="31"/>
      <c r="AY2640" s="31"/>
      <c r="AZ2640" s="31"/>
      <c r="BA2640" s="31"/>
    </row>
    <row r="2641" spans="1:53" x14ac:dyDescent="0.2">
      <c r="A2641" s="32"/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1"/>
      <c r="AD2641" s="31"/>
      <c r="AE2641" s="31"/>
      <c r="AF2641" s="31"/>
      <c r="AG2641" s="31"/>
      <c r="AH2641" s="31"/>
      <c r="AI2641" s="31"/>
      <c r="AJ2641" s="31"/>
      <c r="AK2641" s="31"/>
      <c r="AL2641" s="31"/>
      <c r="AM2641" s="31"/>
      <c r="AN2641" s="31"/>
      <c r="AO2641" s="31"/>
      <c r="AP2641" s="31"/>
      <c r="AQ2641" s="31"/>
      <c r="AR2641" s="31"/>
      <c r="AS2641" s="31"/>
      <c r="AT2641" s="31"/>
      <c r="AU2641" s="31"/>
      <c r="AV2641" s="31"/>
      <c r="AW2641" s="31"/>
      <c r="AX2641" s="31"/>
      <c r="AY2641" s="31"/>
      <c r="AZ2641" s="31"/>
      <c r="BA2641" s="31"/>
    </row>
    <row r="2642" spans="1:53" x14ac:dyDescent="0.2">
      <c r="A2642" s="32"/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1"/>
      <c r="AD2642" s="31"/>
      <c r="AE2642" s="31"/>
      <c r="AF2642" s="31"/>
      <c r="AG2642" s="31"/>
      <c r="AH2642" s="31"/>
      <c r="AI2642" s="31"/>
      <c r="AJ2642" s="31"/>
      <c r="AK2642" s="31"/>
      <c r="AL2642" s="31"/>
      <c r="AM2642" s="31"/>
      <c r="AN2642" s="31"/>
      <c r="AO2642" s="31"/>
      <c r="AP2642" s="31"/>
      <c r="AQ2642" s="31"/>
      <c r="AR2642" s="31"/>
      <c r="AS2642" s="31"/>
      <c r="AT2642" s="31"/>
      <c r="AU2642" s="31"/>
      <c r="AV2642" s="31"/>
      <c r="AW2642" s="31"/>
      <c r="AX2642" s="31"/>
      <c r="AY2642" s="31"/>
      <c r="AZ2642" s="31"/>
      <c r="BA2642" s="31"/>
    </row>
    <row r="2643" spans="1:53" x14ac:dyDescent="0.2">
      <c r="A2643" s="32"/>
      <c r="B2643" s="31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1"/>
      <c r="AD2643" s="31"/>
      <c r="AE2643" s="31"/>
      <c r="AF2643" s="31"/>
      <c r="AG2643" s="31"/>
      <c r="AH2643" s="31"/>
      <c r="AI2643" s="31"/>
      <c r="AJ2643" s="31"/>
      <c r="AK2643" s="31"/>
      <c r="AL2643" s="31"/>
      <c r="AM2643" s="31"/>
      <c r="AN2643" s="31"/>
      <c r="AO2643" s="31"/>
      <c r="AP2643" s="31"/>
      <c r="AQ2643" s="31"/>
      <c r="AR2643" s="31"/>
      <c r="AS2643" s="31"/>
      <c r="AT2643" s="31"/>
      <c r="AU2643" s="31"/>
      <c r="AV2643" s="31"/>
      <c r="AW2643" s="31"/>
      <c r="AX2643" s="31"/>
      <c r="AY2643" s="31"/>
      <c r="AZ2643" s="31"/>
      <c r="BA2643" s="31"/>
    </row>
    <row r="2644" spans="1:53" x14ac:dyDescent="0.2">
      <c r="A2644" s="32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1"/>
      <c r="AD2644" s="31"/>
      <c r="AE2644" s="31"/>
      <c r="AF2644" s="31"/>
      <c r="AG2644" s="31"/>
      <c r="AH2644" s="31"/>
      <c r="AI2644" s="31"/>
      <c r="AJ2644" s="31"/>
      <c r="AK2644" s="31"/>
      <c r="AL2644" s="31"/>
      <c r="AM2644" s="31"/>
      <c r="AN2644" s="31"/>
      <c r="AO2644" s="31"/>
      <c r="AP2644" s="31"/>
      <c r="AQ2644" s="31"/>
      <c r="AR2644" s="31"/>
      <c r="AS2644" s="31"/>
      <c r="AT2644" s="31"/>
      <c r="AU2644" s="31"/>
      <c r="AV2644" s="31"/>
      <c r="AW2644" s="31"/>
      <c r="AX2644" s="31"/>
      <c r="AY2644" s="31"/>
      <c r="AZ2644" s="31"/>
      <c r="BA2644" s="31"/>
    </row>
    <row r="2645" spans="1:53" x14ac:dyDescent="0.2">
      <c r="A2645" s="32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</row>
    <row r="2646" spans="1:53" x14ac:dyDescent="0.2">
      <c r="A2646" s="32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1"/>
      <c r="AD2646" s="31"/>
      <c r="AE2646" s="31"/>
      <c r="AF2646" s="31"/>
      <c r="AG2646" s="31"/>
      <c r="AH2646" s="31"/>
      <c r="AI2646" s="31"/>
      <c r="AJ2646" s="31"/>
      <c r="AK2646" s="31"/>
      <c r="AL2646" s="31"/>
      <c r="AM2646" s="31"/>
      <c r="AN2646" s="31"/>
      <c r="AO2646" s="31"/>
      <c r="AP2646" s="31"/>
      <c r="AQ2646" s="31"/>
      <c r="AR2646" s="31"/>
      <c r="AS2646" s="31"/>
      <c r="AT2646" s="31"/>
      <c r="AU2646" s="31"/>
      <c r="AV2646" s="31"/>
      <c r="AW2646" s="31"/>
      <c r="AX2646" s="31"/>
      <c r="AY2646" s="31"/>
      <c r="AZ2646" s="31"/>
      <c r="BA2646" s="31"/>
    </row>
    <row r="2647" spans="1:53" x14ac:dyDescent="0.2">
      <c r="A2647" s="32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  <c r="AD2647" s="31"/>
      <c r="AE2647" s="31"/>
      <c r="AF2647" s="31"/>
      <c r="AG2647" s="31"/>
      <c r="AH2647" s="31"/>
      <c r="AI2647" s="31"/>
      <c r="AJ2647" s="31"/>
      <c r="AK2647" s="31"/>
      <c r="AL2647" s="31"/>
      <c r="AM2647" s="31"/>
      <c r="AN2647" s="31"/>
      <c r="AO2647" s="31"/>
      <c r="AP2647" s="31"/>
      <c r="AQ2647" s="31"/>
      <c r="AR2647" s="31"/>
      <c r="AS2647" s="31"/>
      <c r="AT2647" s="31"/>
      <c r="AU2647" s="31"/>
      <c r="AV2647" s="31"/>
      <c r="AW2647" s="31"/>
      <c r="AX2647" s="31"/>
      <c r="AY2647" s="31"/>
      <c r="AZ2647" s="31"/>
      <c r="BA2647" s="31"/>
    </row>
    <row r="2648" spans="1:53" x14ac:dyDescent="0.2">
      <c r="A2648" s="32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  <c r="AD2648" s="31"/>
      <c r="AE2648" s="31"/>
      <c r="AF2648" s="31"/>
      <c r="AG2648" s="31"/>
      <c r="AH2648" s="31"/>
      <c r="AI2648" s="31"/>
      <c r="AJ2648" s="31"/>
      <c r="AK2648" s="31"/>
      <c r="AL2648" s="31"/>
      <c r="AM2648" s="31"/>
      <c r="AN2648" s="31"/>
      <c r="AO2648" s="31"/>
      <c r="AP2648" s="31"/>
      <c r="AQ2648" s="31"/>
      <c r="AR2648" s="31"/>
      <c r="AS2648" s="31"/>
      <c r="AT2648" s="31"/>
      <c r="AU2648" s="31"/>
      <c r="AV2648" s="31"/>
      <c r="AW2648" s="31"/>
      <c r="AX2648" s="31"/>
      <c r="AY2648" s="31"/>
      <c r="AZ2648" s="31"/>
      <c r="BA2648" s="31"/>
    </row>
    <row r="2649" spans="1:53" x14ac:dyDescent="0.2">
      <c r="A2649" s="32"/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  <c r="AD2649" s="31"/>
      <c r="AE2649" s="31"/>
      <c r="AF2649" s="31"/>
      <c r="AG2649" s="31"/>
      <c r="AH2649" s="31"/>
      <c r="AI2649" s="31"/>
      <c r="AJ2649" s="31"/>
      <c r="AK2649" s="31"/>
      <c r="AL2649" s="31"/>
      <c r="AM2649" s="31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</row>
    <row r="2650" spans="1:53" x14ac:dyDescent="0.2">
      <c r="A2650" s="32"/>
      <c r="B2650" s="31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  <c r="AD2650" s="31"/>
      <c r="AE2650" s="31"/>
      <c r="AF2650" s="31"/>
      <c r="AG2650" s="31"/>
      <c r="AH2650" s="31"/>
      <c r="AI2650" s="31"/>
      <c r="AJ2650" s="31"/>
      <c r="AK2650" s="31"/>
      <c r="AL2650" s="31"/>
      <c r="AM2650" s="31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</row>
    <row r="2651" spans="1:53" x14ac:dyDescent="0.2">
      <c r="A2651" s="32"/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  <c r="AD2651" s="31"/>
      <c r="AE2651" s="31"/>
      <c r="AF2651" s="31"/>
      <c r="AG2651" s="31"/>
      <c r="AH2651" s="31"/>
      <c r="AI2651" s="31"/>
      <c r="AJ2651" s="31"/>
      <c r="AK2651" s="31"/>
      <c r="AL2651" s="31"/>
      <c r="AM2651" s="31"/>
      <c r="AN2651" s="31"/>
      <c r="AO2651" s="31"/>
      <c r="AP2651" s="31"/>
      <c r="AQ2651" s="31"/>
      <c r="AR2651" s="31"/>
      <c r="AS2651" s="31"/>
      <c r="AT2651" s="31"/>
      <c r="AU2651" s="31"/>
      <c r="AV2651" s="31"/>
      <c r="AW2651" s="31"/>
      <c r="AX2651" s="31"/>
      <c r="AY2651" s="31"/>
      <c r="AZ2651" s="31"/>
      <c r="BA2651" s="31"/>
    </row>
    <row r="2652" spans="1:53" x14ac:dyDescent="0.2">
      <c r="A2652" s="32"/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  <c r="AD2652" s="31"/>
      <c r="AE2652" s="31"/>
      <c r="AF2652" s="31"/>
      <c r="AG2652" s="31"/>
      <c r="AH2652" s="31"/>
      <c r="AI2652" s="31"/>
      <c r="AJ2652" s="31"/>
      <c r="AK2652" s="31"/>
      <c r="AL2652" s="31"/>
      <c r="AM2652" s="31"/>
      <c r="AN2652" s="31"/>
      <c r="AO2652" s="31"/>
      <c r="AP2652" s="31"/>
      <c r="AQ2652" s="31"/>
      <c r="AR2652" s="31"/>
      <c r="AS2652" s="31"/>
      <c r="AT2652" s="31"/>
      <c r="AU2652" s="31"/>
      <c r="AV2652" s="31"/>
      <c r="AW2652" s="31"/>
      <c r="AX2652" s="31"/>
      <c r="AY2652" s="31"/>
      <c r="AZ2652" s="31"/>
      <c r="BA2652" s="31"/>
    </row>
    <row r="2653" spans="1:53" x14ac:dyDescent="0.2">
      <c r="A2653" s="32"/>
      <c r="B2653" s="31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1"/>
      <c r="AQ2653" s="31"/>
      <c r="AR2653" s="31"/>
      <c r="AS2653" s="31"/>
      <c r="AT2653" s="31"/>
      <c r="AU2653" s="31"/>
      <c r="AV2653" s="31"/>
      <c r="AW2653" s="31"/>
      <c r="AX2653" s="31"/>
      <c r="AY2653" s="31"/>
      <c r="AZ2653" s="31"/>
      <c r="BA2653" s="31"/>
    </row>
    <row r="2654" spans="1:53" x14ac:dyDescent="0.2">
      <c r="A2654" s="32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  <c r="AD2654" s="31"/>
      <c r="AE2654" s="31"/>
      <c r="AF2654" s="31"/>
      <c r="AG2654" s="31"/>
      <c r="AH2654" s="31"/>
      <c r="AI2654" s="31"/>
      <c r="AJ2654" s="31"/>
      <c r="AK2654" s="31"/>
      <c r="AL2654" s="31"/>
      <c r="AM2654" s="31"/>
      <c r="AN2654" s="31"/>
      <c r="AO2654" s="31"/>
      <c r="AP2654" s="31"/>
      <c r="AQ2654" s="31"/>
      <c r="AR2654" s="31"/>
      <c r="AS2654" s="31"/>
      <c r="AT2654" s="31"/>
      <c r="AU2654" s="31"/>
      <c r="AV2654" s="31"/>
      <c r="AW2654" s="31"/>
      <c r="AX2654" s="31"/>
      <c r="AY2654" s="31"/>
      <c r="AZ2654" s="31"/>
      <c r="BA2654" s="31"/>
    </row>
    <row r="2655" spans="1:53" x14ac:dyDescent="0.2">
      <c r="A2655" s="32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1"/>
      <c r="AD2655" s="31"/>
      <c r="AE2655" s="31"/>
      <c r="AF2655" s="31"/>
      <c r="AG2655" s="31"/>
      <c r="AH2655" s="31"/>
      <c r="AI2655" s="31"/>
      <c r="AJ2655" s="31"/>
      <c r="AK2655" s="31"/>
      <c r="AL2655" s="31"/>
      <c r="AM2655" s="31"/>
      <c r="AN2655" s="31"/>
      <c r="AO2655" s="31"/>
      <c r="AP2655" s="31"/>
      <c r="AQ2655" s="31"/>
      <c r="AR2655" s="31"/>
      <c r="AS2655" s="31"/>
      <c r="AT2655" s="31"/>
      <c r="AU2655" s="31"/>
      <c r="AV2655" s="31"/>
      <c r="AW2655" s="31"/>
      <c r="AX2655" s="31"/>
      <c r="AY2655" s="31"/>
      <c r="AZ2655" s="31"/>
      <c r="BA2655" s="31"/>
    </row>
    <row r="2656" spans="1:53" x14ac:dyDescent="0.2">
      <c r="A2656" s="32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1"/>
      <c r="AD2656" s="31"/>
      <c r="AE2656" s="31"/>
      <c r="AF2656" s="31"/>
      <c r="AG2656" s="31"/>
      <c r="AH2656" s="31"/>
      <c r="AI2656" s="31"/>
      <c r="AJ2656" s="31"/>
      <c r="AK2656" s="31"/>
      <c r="AL2656" s="31"/>
      <c r="AM2656" s="31"/>
      <c r="AN2656" s="31"/>
      <c r="AO2656" s="31"/>
      <c r="AP2656" s="31"/>
      <c r="AQ2656" s="31"/>
      <c r="AR2656" s="31"/>
      <c r="AS2656" s="31"/>
      <c r="AT2656" s="31"/>
      <c r="AU2656" s="31"/>
      <c r="AV2656" s="31"/>
      <c r="AW2656" s="31"/>
      <c r="AX2656" s="31"/>
      <c r="AY2656" s="31"/>
      <c r="AZ2656" s="31"/>
      <c r="BA2656" s="31"/>
    </row>
    <row r="2657" spans="1:53" x14ac:dyDescent="0.2">
      <c r="A2657" s="32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1"/>
      <c r="AD2657" s="31"/>
      <c r="AE2657" s="31"/>
      <c r="AF2657" s="31"/>
      <c r="AG2657" s="31"/>
      <c r="AH2657" s="31"/>
      <c r="AI2657" s="31"/>
      <c r="AJ2657" s="31"/>
      <c r="AK2657" s="31"/>
      <c r="AL2657" s="31"/>
      <c r="AM2657" s="31"/>
      <c r="AN2657" s="31"/>
      <c r="AO2657" s="31"/>
      <c r="AP2657" s="31"/>
      <c r="AQ2657" s="31"/>
      <c r="AR2657" s="31"/>
      <c r="AS2657" s="31"/>
      <c r="AT2657" s="31"/>
      <c r="AU2657" s="31"/>
      <c r="AV2657" s="31"/>
      <c r="AW2657" s="31"/>
      <c r="AX2657" s="31"/>
      <c r="AY2657" s="31"/>
      <c r="AZ2657" s="31"/>
      <c r="BA2657" s="31"/>
    </row>
    <row r="2658" spans="1:53" x14ac:dyDescent="0.2">
      <c r="A2658" s="32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1"/>
      <c r="AD2658" s="31"/>
      <c r="AE2658" s="31"/>
      <c r="AF2658" s="31"/>
      <c r="AG2658" s="31"/>
      <c r="AH2658" s="31"/>
      <c r="AI2658" s="31"/>
      <c r="AJ2658" s="31"/>
      <c r="AK2658" s="31"/>
      <c r="AL2658" s="31"/>
      <c r="AM2658" s="31"/>
      <c r="AN2658" s="31"/>
      <c r="AO2658" s="31"/>
      <c r="AP2658" s="31"/>
      <c r="AQ2658" s="31"/>
      <c r="AR2658" s="31"/>
      <c r="AS2658" s="31"/>
      <c r="AT2658" s="31"/>
      <c r="AU2658" s="31"/>
      <c r="AV2658" s="31"/>
      <c r="AW2658" s="31"/>
      <c r="AX2658" s="31"/>
      <c r="AY2658" s="31"/>
      <c r="AZ2658" s="31"/>
      <c r="BA2658" s="31"/>
    </row>
    <row r="2659" spans="1:53" x14ac:dyDescent="0.2">
      <c r="A2659" s="32"/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1"/>
      <c r="AD2659" s="31"/>
      <c r="AE2659" s="31"/>
      <c r="AF2659" s="31"/>
      <c r="AG2659" s="31"/>
      <c r="AH2659" s="31"/>
      <c r="AI2659" s="31"/>
      <c r="AJ2659" s="31"/>
      <c r="AK2659" s="31"/>
      <c r="AL2659" s="31"/>
      <c r="AM2659" s="31"/>
      <c r="AN2659" s="31"/>
      <c r="AO2659" s="31"/>
      <c r="AP2659" s="31"/>
      <c r="AQ2659" s="31"/>
      <c r="AR2659" s="31"/>
      <c r="AS2659" s="31"/>
      <c r="AT2659" s="31"/>
      <c r="AU2659" s="31"/>
      <c r="AV2659" s="31"/>
      <c r="AW2659" s="31"/>
      <c r="AX2659" s="31"/>
      <c r="AY2659" s="31"/>
      <c r="AZ2659" s="31"/>
      <c r="BA2659" s="31"/>
    </row>
    <row r="2660" spans="1:53" x14ac:dyDescent="0.2">
      <c r="A2660" s="32"/>
      <c r="B2660" s="31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1"/>
      <c r="AD2660" s="31"/>
      <c r="AE2660" s="31"/>
      <c r="AF2660" s="31"/>
      <c r="AG2660" s="31"/>
      <c r="AH2660" s="31"/>
      <c r="AI2660" s="31"/>
      <c r="AJ2660" s="31"/>
      <c r="AK2660" s="31"/>
      <c r="AL2660" s="31"/>
      <c r="AM2660" s="31"/>
      <c r="AN2660" s="31"/>
      <c r="AO2660" s="31"/>
      <c r="AP2660" s="31"/>
      <c r="AQ2660" s="31"/>
      <c r="AR2660" s="31"/>
      <c r="AS2660" s="31"/>
      <c r="AT2660" s="31"/>
      <c r="AU2660" s="31"/>
      <c r="AV2660" s="31"/>
      <c r="AW2660" s="31"/>
      <c r="AX2660" s="31"/>
      <c r="AY2660" s="31"/>
      <c r="AZ2660" s="31"/>
      <c r="BA2660" s="31"/>
    </row>
    <row r="2661" spans="1:53" x14ac:dyDescent="0.2">
      <c r="A2661" s="32"/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1"/>
      <c r="AD2661" s="31"/>
      <c r="AE2661" s="31"/>
      <c r="AF2661" s="31"/>
      <c r="AG2661" s="31"/>
      <c r="AH2661" s="31"/>
      <c r="AI2661" s="31"/>
      <c r="AJ2661" s="31"/>
      <c r="AK2661" s="31"/>
      <c r="AL2661" s="31"/>
      <c r="AM2661" s="31"/>
      <c r="AN2661" s="31"/>
      <c r="AO2661" s="31"/>
      <c r="AP2661" s="31"/>
      <c r="AQ2661" s="31"/>
      <c r="AR2661" s="31"/>
      <c r="AS2661" s="31"/>
      <c r="AT2661" s="31"/>
      <c r="AU2661" s="31"/>
      <c r="AV2661" s="31"/>
      <c r="AW2661" s="31"/>
      <c r="AX2661" s="31"/>
      <c r="AY2661" s="31"/>
      <c r="AZ2661" s="31"/>
      <c r="BA2661" s="31"/>
    </row>
    <row r="2662" spans="1:53" x14ac:dyDescent="0.2">
      <c r="A2662" s="32"/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1"/>
      <c r="AD2662" s="31"/>
      <c r="AE2662" s="31"/>
      <c r="AF2662" s="31"/>
      <c r="AG2662" s="31"/>
      <c r="AH2662" s="31"/>
      <c r="AI2662" s="31"/>
      <c r="AJ2662" s="31"/>
      <c r="AK2662" s="31"/>
      <c r="AL2662" s="31"/>
      <c r="AM2662" s="31"/>
      <c r="AN2662" s="31"/>
      <c r="AO2662" s="31"/>
      <c r="AP2662" s="31"/>
      <c r="AQ2662" s="31"/>
      <c r="AR2662" s="31"/>
      <c r="AS2662" s="31"/>
      <c r="AT2662" s="31"/>
      <c r="AU2662" s="31"/>
      <c r="AV2662" s="31"/>
      <c r="AW2662" s="31"/>
      <c r="AX2662" s="31"/>
      <c r="AY2662" s="31"/>
      <c r="AZ2662" s="31"/>
      <c r="BA2662" s="31"/>
    </row>
    <row r="2663" spans="1:53" x14ac:dyDescent="0.2">
      <c r="A2663" s="32"/>
      <c r="B2663" s="31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1"/>
      <c r="AD2663" s="31"/>
      <c r="AE2663" s="31"/>
      <c r="AF2663" s="31"/>
      <c r="AG2663" s="31"/>
      <c r="AH2663" s="31"/>
      <c r="AI2663" s="31"/>
      <c r="AJ2663" s="31"/>
      <c r="AK2663" s="31"/>
      <c r="AL2663" s="31"/>
      <c r="AM2663" s="31"/>
      <c r="AN2663" s="31"/>
      <c r="AO2663" s="31"/>
      <c r="AP2663" s="31"/>
      <c r="AQ2663" s="31"/>
      <c r="AR2663" s="31"/>
      <c r="AS2663" s="31"/>
      <c r="AT2663" s="31"/>
      <c r="AU2663" s="31"/>
      <c r="AV2663" s="31"/>
      <c r="AW2663" s="31"/>
      <c r="AX2663" s="31"/>
      <c r="AY2663" s="31"/>
      <c r="AZ2663" s="31"/>
      <c r="BA2663" s="31"/>
    </row>
    <row r="2664" spans="1:53" x14ac:dyDescent="0.2">
      <c r="A2664" s="32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1"/>
      <c r="AS2664" s="31"/>
      <c r="AT2664" s="31"/>
      <c r="AU2664" s="31"/>
      <c r="AV2664" s="31"/>
      <c r="AW2664" s="31"/>
      <c r="AX2664" s="31"/>
      <c r="AY2664" s="31"/>
      <c r="AZ2664" s="31"/>
      <c r="BA2664" s="31"/>
    </row>
    <row r="2665" spans="1:53" x14ac:dyDescent="0.2">
      <c r="A2665" s="32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  <c r="AD2665" s="31"/>
      <c r="AE2665" s="31"/>
      <c r="AF2665" s="31"/>
      <c r="AG2665" s="31"/>
      <c r="AH2665" s="31"/>
      <c r="AI2665" s="31"/>
      <c r="AJ2665" s="31"/>
      <c r="AK2665" s="31"/>
      <c r="AL2665" s="31"/>
      <c r="AM2665" s="31"/>
      <c r="AN2665" s="31"/>
      <c r="AO2665" s="31"/>
      <c r="AP2665" s="31"/>
      <c r="AQ2665" s="31"/>
      <c r="AR2665" s="31"/>
      <c r="AS2665" s="31"/>
      <c r="AT2665" s="31"/>
      <c r="AU2665" s="31"/>
      <c r="AV2665" s="31"/>
      <c r="AW2665" s="31"/>
      <c r="AX2665" s="31"/>
      <c r="AY2665" s="31"/>
      <c r="AZ2665" s="31"/>
      <c r="BA2665" s="31"/>
    </row>
    <row r="2666" spans="1:53" x14ac:dyDescent="0.2">
      <c r="A2666" s="32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</row>
    <row r="2667" spans="1:53" x14ac:dyDescent="0.2">
      <c r="A2667" s="32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1"/>
      <c r="AD2667" s="31"/>
      <c r="AE2667" s="31"/>
      <c r="AF2667" s="31"/>
      <c r="AG2667" s="31"/>
      <c r="AH2667" s="31"/>
      <c r="AI2667" s="31"/>
      <c r="AJ2667" s="31"/>
      <c r="AK2667" s="31"/>
      <c r="AL2667" s="31"/>
      <c r="AM2667" s="31"/>
      <c r="AN2667" s="31"/>
      <c r="AO2667" s="31"/>
      <c r="AP2667" s="31"/>
      <c r="AQ2667" s="31"/>
      <c r="AR2667" s="31"/>
      <c r="AS2667" s="31"/>
      <c r="AT2667" s="31"/>
      <c r="AU2667" s="31"/>
      <c r="AV2667" s="31"/>
      <c r="AW2667" s="31"/>
      <c r="AX2667" s="31"/>
      <c r="AY2667" s="31"/>
      <c r="AZ2667" s="31"/>
      <c r="BA2667" s="31"/>
    </row>
    <row r="2668" spans="1:53" x14ac:dyDescent="0.2">
      <c r="A2668" s="32"/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1"/>
      <c r="AQ2668" s="31"/>
      <c r="AR2668" s="31"/>
      <c r="AS2668" s="31"/>
      <c r="AT2668" s="31"/>
      <c r="AU2668" s="31"/>
      <c r="AV2668" s="31"/>
      <c r="AW2668" s="31"/>
      <c r="AX2668" s="31"/>
      <c r="AY2668" s="31"/>
      <c r="AZ2668" s="31"/>
      <c r="BA2668" s="31"/>
    </row>
    <row r="2669" spans="1:53" x14ac:dyDescent="0.2">
      <c r="A2669" s="32"/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  <c r="AI2669" s="31"/>
      <c r="AJ2669" s="31"/>
      <c r="AK2669" s="31"/>
      <c r="AL2669" s="31"/>
      <c r="AM2669" s="31"/>
      <c r="AN2669" s="31"/>
      <c r="AO2669" s="31"/>
      <c r="AP2669" s="31"/>
      <c r="AQ2669" s="31"/>
      <c r="AR2669" s="31"/>
      <c r="AS2669" s="31"/>
      <c r="AT2669" s="31"/>
      <c r="AU2669" s="31"/>
      <c r="AV2669" s="31"/>
      <c r="AW2669" s="31"/>
      <c r="AX2669" s="31"/>
      <c r="AY2669" s="31"/>
      <c r="AZ2669" s="31"/>
      <c r="BA2669" s="31"/>
    </row>
    <row r="2670" spans="1:53" x14ac:dyDescent="0.2">
      <c r="A2670" s="32"/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1"/>
      <c r="AD2670" s="31"/>
      <c r="AE2670" s="31"/>
      <c r="AF2670" s="31"/>
      <c r="AG2670" s="31"/>
      <c r="AH2670" s="31"/>
      <c r="AI2670" s="31"/>
      <c r="AJ2670" s="31"/>
      <c r="AK2670" s="31"/>
      <c r="AL2670" s="31"/>
      <c r="AM2670" s="31"/>
      <c r="AN2670" s="31"/>
      <c r="AO2670" s="31"/>
      <c r="AP2670" s="31"/>
      <c r="AQ2670" s="31"/>
      <c r="AR2670" s="31"/>
      <c r="AS2670" s="31"/>
      <c r="AT2670" s="31"/>
      <c r="AU2670" s="31"/>
      <c r="AV2670" s="31"/>
      <c r="AW2670" s="31"/>
      <c r="AX2670" s="31"/>
      <c r="AY2670" s="31"/>
      <c r="AZ2670" s="31"/>
      <c r="BA2670" s="31"/>
    </row>
    <row r="2671" spans="1:53" x14ac:dyDescent="0.2">
      <c r="A2671" s="32"/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1"/>
      <c r="AD2671" s="31"/>
      <c r="AE2671" s="31"/>
      <c r="AF2671" s="31"/>
      <c r="AG2671" s="31"/>
      <c r="AH2671" s="31"/>
      <c r="AI2671" s="31"/>
      <c r="AJ2671" s="31"/>
      <c r="AK2671" s="31"/>
      <c r="AL2671" s="31"/>
      <c r="AM2671" s="31"/>
      <c r="AN2671" s="31"/>
      <c r="AO2671" s="31"/>
      <c r="AP2671" s="31"/>
      <c r="AQ2671" s="31"/>
      <c r="AR2671" s="31"/>
      <c r="AS2671" s="31"/>
      <c r="AT2671" s="31"/>
      <c r="AU2671" s="31"/>
      <c r="AV2671" s="31"/>
      <c r="AW2671" s="31"/>
      <c r="AX2671" s="31"/>
      <c r="AY2671" s="31"/>
      <c r="AZ2671" s="31"/>
      <c r="BA2671" s="31"/>
    </row>
    <row r="2672" spans="1:53" x14ac:dyDescent="0.2">
      <c r="A2672" s="32"/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1"/>
      <c r="AG2672" s="31"/>
      <c r="AH2672" s="31"/>
      <c r="AI2672" s="31"/>
      <c r="AJ2672" s="31"/>
      <c r="AK2672" s="31"/>
      <c r="AL2672" s="31"/>
      <c r="AM2672" s="31"/>
      <c r="AN2672" s="31"/>
      <c r="AO2672" s="31"/>
      <c r="AP2672" s="31"/>
      <c r="AQ2672" s="31"/>
      <c r="AR2672" s="31"/>
      <c r="AS2672" s="31"/>
      <c r="AT2672" s="31"/>
      <c r="AU2672" s="31"/>
      <c r="AV2672" s="31"/>
      <c r="AW2672" s="31"/>
      <c r="AX2672" s="31"/>
      <c r="AY2672" s="31"/>
      <c r="AZ2672" s="31"/>
      <c r="BA2672" s="31"/>
    </row>
    <row r="2673" spans="1:53" x14ac:dyDescent="0.2">
      <c r="A2673" s="32"/>
      <c r="B2673" s="31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1"/>
      <c r="AD2673" s="31"/>
      <c r="AE2673" s="31"/>
      <c r="AF2673" s="31"/>
      <c r="AG2673" s="31"/>
      <c r="AH2673" s="31"/>
      <c r="AI2673" s="31"/>
      <c r="AJ2673" s="31"/>
      <c r="AK2673" s="31"/>
      <c r="AL2673" s="31"/>
      <c r="AM2673" s="31"/>
      <c r="AN2673" s="31"/>
      <c r="AO2673" s="31"/>
      <c r="AP2673" s="31"/>
      <c r="AQ2673" s="31"/>
      <c r="AR2673" s="31"/>
      <c r="AS2673" s="31"/>
      <c r="AT2673" s="31"/>
      <c r="AU2673" s="31"/>
      <c r="AV2673" s="31"/>
      <c r="AW2673" s="31"/>
      <c r="AX2673" s="31"/>
      <c r="AY2673" s="31"/>
      <c r="AZ2673" s="31"/>
      <c r="BA2673" s="31"/>
    </row>
    <row r="2674" spans="1:53" x14ac:dyDescent="0.2">
      <c r="A2674" s="32"/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1"/>
      <c r="AD2674" s="31"/>
      <c r="AE2674" s="31"/>
      <c r="AF2674" s="31"/>
      <c r="AG2674" s="31"/>
      <c r="AH2674" s="31"/>
      <c r="AI2674" s="31"/>
      <c r="AJ2674" s="31"/>
      <c r="AK2674" s="31"/>
      <c r="AL2674" s="31"/>
      <c r="AM2674" s="31"/>
      <c r="AN2674" s="31"/>
      <c r="AO2674" s="31"/>
      <c r="AP2674" s="31"/>
      <c r="AQ2674" s="31"/>
      <c r="AR2674" s="31"/>
      <c r="AS2674" s="31"/>
      <c r="AT2674" s="31"/>
      <c r="AU2674" s="31"/>
      <c r="AV2674" s="31"/>
      <c r="AW2674" s="31"/>
      <c r="AX2674" s="31"/>
      <c r="AY2674" s="31"/>
      <c r="AZ2674" s="31"/>
      <c r="BA2674" s="31"/>
    </row>
    <row r="2675" spans="1:53" x14ac:dyDescent="0.2">
      <c r="A2675" s="32"/>
      <c r="B2675" s="31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1"/>
      <c r="AD2675" s="31"/>
      <c r="AE2675" s="31"/>
      <c r="AF2675" s="31"/>
      <c r="AG2675" s="31"/>
      <c r="AH2675" s="31"/>
      <c r="AI2675" s="31"/>
      <c r="AJ2675" s="31"/>
      <c r="AK2675" s="31"/>
      <c r="AL2675" s="31"/>
      <c r="AM2675" s="31"/>
      <c r="AN2675" s="31"/>
      <c r="AO2675" s="31"/>
      <c r="AP2675" s="31"/>
      <c r="AQ2675" s="31"/>
      <c r="AR2675" s="31"/>
      <c r="AS2675" s="31"/>
      <c r="AT2675" s="31"/>
      <c r="AU2675" s="31"/>
      <c r="AV2675" s="31"/>
      <c r="AW2675" s="31"/>
      <c r="AX2675" s="31"/>
      <c r="AY2675" s="31"/>
      <c r="AZ2675" s="31"/>
      <c r="BA2675" s="31"/>
    </row>
    <row r="2676" spans="1:53" x14ac:dyDescent="0.2">
      <c r="A2676" s="32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1"/>
      <c r="AF2676" s="31"/>
      <c r="AG2676" s="31"/>
      <c r="AH2676" s="31"/>
      <c r="AI2676" s="31"/>
      <c r="AJ2676" s="31"/>
      <c r="AK2676" s="31"/>
      <c r="AL2676" s="31"/>
      <c r="AM2676" s="31"/>
      <c r="AN2676" s="31"/>
      <c r="AO2676" s="31"/>
      <c r="AP2676" s="31"/>
      <c r="AQ2676" s="31"/>
      <c r="AR2676" s="31"/>
      <c r="AS2676" s="31"/>
      <c r="AT2676" s="31"/>
      <c r="AU2676" s="31"/>
      <c r="AV2676" s="31"/>
      <c r="AW2676" s="31"/>
      <c r="AX2676" s="31"/>
      <c r="AY2676" s="31"/>
      <c r="AZ2676" s="31"/>
      <c r="BA2676" s="31"/>
    </row>
    <row r="2677" spans="1:53" x14ac:dyDescent="0.2">
      <c r="A2677" s="32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1"/>
      <c r="AD2677" s="31"/>
      <c r="AE2677" s="31"/>
      <c r="AF2677" s="31"/>
      <c r="AG2677" s="31"/>
      <c r="AH2677" s="31"/>
      <c r="AI2677" s="31"/>
      <c r="AJ2677" s="31"/>
      <c r="AK2677" s="31"/>
      <c r="AL2677" s="31"/>
      <c r="AM2677" s="31"/>
      <c r="AN2677" s="31"/>
      <c r="AO2677" s="31"/>
      <c r="AP2677" s="31"/>
      <c r="AQ2677" s="31"/>
      <c r="AR2677" s="31"/>
      <c r="AS2677" s="31"/>
      <c r="AT2677" s="31"/>
      <c r="AU2677" s="31"/>
      <c r="AV2677" s="31"/>
      <c r="AW2677" s="31"/>
      <c r="AX2677" s="31"/>
      <c r="AY2677" s="31"/>
      <c r="AZ2677" s="31"/>
      <c r="BA2677" s="31"/>
    </row>
    <row r="2678" spans="1:53" x14ac:dyDescent="0.2">
      <c r="A2678" s="32"/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1"/>
      <c r="AD2678" s="31"/>
      <c r="AE2678" s="31"/>
      <c r="AF2678" s="31"/>
      <c r="AG2678" s="31"/>
      <c r="AH2678" s="31"/>
      <c r="AI2678" s="31"/>
      <c r="AJ2678" s="31"/>
      <c r="AK2678" s="31"/>
      <c r="AL2678" s="31"/>
      <c r="AM2678" s="31"/>
      <c r="AN2678" s="31"/>
      <c r="AO2678" s="31"/>
      <c r="AP2678" s="31"/>
      <c r="AQ2678" s="31"/>
      <c r="AR2678" s="31"/>
      <c r="AS2678" s="31"/>
      <c r="AT2678" s="31"/>
      <c r="AU2678" s="31"/>
      <c r="AV2678" s="31"/>
      <c r="AW2678" s="31"/>
      <c r="AX2678" s="31"/>
      <c r="AY2678" s="31"/>
      <c r="AZ2678" s="31"/>
      <c r="BA2678" s="31"/>
    </row>
    <row r="2679" spans="1:53" x14ac:dyDescent="0.2">
      <c r="A2679" s="32"/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1"/>
      <c r="AD2679" s="31"/>
      <c r="AE2679" s="31"/>
      <c r="AF2679" s="31"/>
      <c r="AG2679" s="31"/>
      <c r="AH2679" s="31"/>
      <c r="AI2679" s="31"/>
      <c r="AJ2679" s="31"/>
      <c r="AK2679" s="31"/>
      <c r="AL2679" s="31"/>
      <c r="AM2679" s="31"/>
      <c r="AN2679" s="31"/>
      <c r="AO2679" s="31"/>
      <c r="AP2679" s="31"/>
      <c r="AQ2679" s="31"/>
      <c r="AR2679" s="31"/>
      <c r="AS2679" s="31"/>
      <c r="AT2679" s="31"/>
      <c r="AU2679" s="31"/>
      <c r="AV2679" s="31"/>
      <c r="AW2679" s="31"/>
      <c r="AX2679" s="31"/>
      <c r="AY2679" s="31"/>
      <c r="AZ2679" s="31"/>
      <c r="BA2679" s="31"/>
    </row>
    <row r="2680" spans="1:53" x14ac:dyDescent="0.2">
      <c r="A2680" s="32"/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  <c r="AD2680" s="31"/>
      <c r="AE2680" s="31"/>
      <c r="AF2680" s="31"/>
      <c r="AG2680" s="31"/>
      <c r="AH2680" s="31"/>
      <c r="AI2680" s="31"/>
      <c r="AJ2680" s="31"/>
      <c r="AK2680" s="31"/>
      <c r="AL2680" s="31"/>
      <c r="AM2680" s="31"/>
      <c r="AN2680" s="31"/>
      <c r="AO2680" s="31"/>
      <c r="AP2680" s="31"/>
      <c r="AQ2680" s="31"/>
      <c r="AR2680" s="31"/>
      <c r="AS2680" s="31"/>
      <c r="AT2680" s="31"/>
      <c r="AU2680" s="31"/>
      <c r="AV2680" s="31"/>
      <c r="AW2680" s="31"/>
      <c r="AX2680" s="31"/>
      <c r="AY2680" s="31"/>
      <c r="AZ2680" s="31"/>
      <c r="BA2680" s="31"/>
    </row>
    <row r="2681" spans="1:53" x14ac:dyDescent="0.2">
      <c r="A2681" s="32"/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  <c r="AD2681" s="31"/>
      <c r="AE2681" s="31"/>
      <c r="AF2681" s="31"/>
      <c r="AG2681" s="31"/>
      <c r="AH2681" s="31"/>
      <c r="AI2681" s="31"/>
      <c r="AJ2681" s="31"/>
      <c r="AK2681" s="31"/>
      <c r="AL2681" s="31"/>
      <c r="AM2681" s="31"/>
      <c r="AN2681" s="31"/>
      <c r="AO2681" s="31"/>
      <c r="AP2681" s="31"/>
      <c r="AQ2681" s="31"/>
      <c r="AR2681" s="31"/>
      <c r="AS2681" s="31"/>
      <c r="AT2681" s="31"/>
      <c r="AU2681" s="31"/>
      <c r="AV2681" s="31"/>
      <c r="AW2681" s="31"/>
      <c r="AX2681" s="31"/>
      <c r="AY2681" s="31"/>
      <c r="AZ2681" s="31"/>
      <c r="BA2681" s="31"/>
    </row>
    <row r="2682" spans="1:53" x14ac:dyDescent="0.2">
      <c r="A2682" s="32"/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1"/>
      <c r="AD2682" s="31"/>
      <c r="AE2682" s="31"/>
      <c r="AF2682" s="31"/>
      <c r="AG2682" s="31"/>
      <c r="AH2682" s="31"/>
      <c r="AI2682" s="31"/>
      <c r="AJ2682" s="31"/>
      <c r="AK2682" s="31"/>
      <c r="AL2682" s="31"/>
      <c r="AM2682" s="31"/>
      <c r="AN2682" s="31"/>
      <c r="AO2682" s="31"/>
      <c r="AP2682" s="31"/>
      <c r="AQ2682" s="31"/>
      <c r="AR2682" s="31"/>
      <c r="AS2682" s="31"/>
      <c r="AT2682" s="31"/>
      <c r="AU2682" s="31"/>
      <c r="AV2682" s="31"/>
      <c r="AW2682" s="31"/>
      <c r="AX2682" s="31"/>
      <c r="AY2682" s="31"/>
      <c r="AZ2682" s="31"/>
      <c r="BA2682" s="31"/>
    </row>
    <row r="2683" spans="1:53" x14ac:dyDescent="0.2">
      <c r="A2683" s="32"/>
      <c r="B2683" s="31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1"/>
      <c r="AD2683" s="31"/>
      <c r="AE2683" s="31"/>
      <c r="AF2683" s="31"/>
      <c r="AG2683" s="31"/>
      <c r="AH2683" s="31"/>
      <c r="AI2683" s="31"/>
      <c r="AJ2683" s="31"/>
      <c r="AK2683" s="31"/>
      <c r="AL2683" s="31"/>
      <c r="AM2683" s="31"/>
      <c r="AN2683" s="31"/>
      <c r="AO2683" s="31"/>
      <c r="AP2683" s="31"/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</row>
    <row r="2684" spans="1:53" x14ac:dyDescent="0.2">
      <c r="A2684" s="32"/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1"/>
      <c r="AS2684" s="31"/>
      <c r="AT2684" s="31"/>
      <c r="AU2684" s="31"/>
      <c r="AV2684" s="31"/>
      <c r="AW2684" s="31"/>
      <c r="AX2684" s="31"/>
      <c r="AY2684" s="31"/>
      <c r="AZ2684" s="31"/>
      <c r="BA2684" s="31"/>
    </row>
    <row r="2685" spans="1:53" x14ac:dyDescent="0.2">
      <c r="A2685" s="32"/>
      <c r="B2685" s="31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1"/>
      <c r="AD2685" s="31"/>
      <c r="AE2685" s="31"/>
      <c r="AF2685" s="31"/>
      <c r="AG2685" s="31"/>
      <c r="AH2685" s="31"/>
      <c r="AI2685" s="31"/>
      <c r="AJ2685" s="31"/>
      <c r="AK2685" s="31"/>
      <c r="AL2685" s="31"/>
      <c r="AM2685" s="31"/>
      <c r="AN2685" s="31"/>
      <c r="AO2685" s="31"/>
      <c r="AP2685" s="31"/>
      <c r="AQ2685" s="31"/>
      <c r="AR2685" s="31"/>
      <c r="AS2685" s="31"/>
      <c r="AT2685" s="31"/>
      <c r="AU2685" s="31"/>
      <c r="AV2685" s="31"/>
      <c r="AW2685" s="31"/>
      <c r="AX2685" s="31"/>
      <c r="AY2685" s="31"/>
      <c r="AZ2685" s="31"/>
      <c r="BA2685" s="31"/>
    </row>
    <row r="2686" spans="1:53" x14ac:dyDescent="0.2">
      <c r="A2686" s="32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1"/>
      <c r="AD2686" s="31"/>
      <c r="AE2686" s="31"/>
      <c r="AF2686" s="31"/>
      <c r="AG2686" s="31"/>
      <c r="AH2686" s="31"/>
      <c r="AI2686" s="31"/>
      <c r="AJ2686" s="31"/>
      <c r="AK2686" s="31"/>
      <c r="AL2686" s="31"/>
      <c r="AM2686" s="31"/>
      <c r="AN2686" s="31"/>
      <c r="AO2686" s="31"/>
      <c r="AP2686" s="31"/>
      <c r="AQ2686" s="31"/>
      <c r="AR2686" s="31"/>
      <c r="AS2686" s="31"/>
      <c r="AT2686" s="31"/>
      <c r="AU2686" s="31"/>
      <c r="AV2686" s="31"/>
      <c r="AW2686" s="31"/>
      <c r="AX2686" s="31"/>
      <c r="AY2686" s="31"/>
      <c r="AZ2686" s="31"/>
      <c r="BA2686" s="31"/>
    </row>
    <row r="2687" spans="1:53" x14ac:dyDescent="0.2">
      <c r="A2687" s="32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  <c r="AD2687" s="31"/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1"/>
      <c r="AP2687" s="31"/>
      <c r="AQ2687" s="31"/>
      <c r="AR2687" s="31"/>
      <c r="AS2687" s="31"/>
      <c r="AT2687" s="31"/>
      <c r="AU2687" s="31"/>
      <c r="AV2687" s="31"/>
      <c r="AW2687" s="31"/>
      <c r="AX2687" s="31"/>
      <c r="AY2687" s="31"/>
      <c r="AZ2687" s="31"/>
      <c r="BA2687" s="31"/>
    </row>
    <row r="2688" spans="1:53" x14ac:dyDescent="0.2">
      <c r="A2688" s="32"/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  <c r="AD2688" s="31"/>
      <c r="AE2688" s="31"/>
      <c r="AF2688" s="31"/>
      <c r="AG2688" s="31"/>
      <c r="AH2688" s="31"/>
      <c r="AI2688" s="31"/>
      <c r="AJ2688" s="31"/>
      <c r="AK2688" s="31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</row>
    <row r="2689" spans="1:53" x14ac:dyDescent="0.2">
      <c r="A2689" s="32"/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1"/>
      <c r="AD2689" s="31"/>
      <c r="AE2689" s="31"/>
      <c r="AF2689" s="31"/>
      <c r="AG2689" s="31"/>
      <c r="AH2689" s="31"/>
      <c r="AI2689" s="31"/>
      <c r="AJ2689" s="31"/>
      <c r="AK2689" s="31"/>
      <c r="AL2689" s="31"/>
      <c r="AM2689" s="31"/>
      <c r="AN2689" s="31"/>
      <c r="AO2689" s="31"/>
      <c r="AP2689" s="31"/>
      <c r="AQ2689" s="31"/>
      <c r="AR2689" s="31"/>
      <c r="AS2689" s="31"/>
      <c r="AT2689" s="31"/>
      <c r="AU2689" s="31"/>
      <c r="AV2689" s="31"/>
      <c r="AW2689" s="31"/>
      <c r="AX2689" s="31"/>
      <c r="AY2689" s="31"/>
      <c r="AZ2689" s="31"/>
      <c r="BA2689" s="31"/>
    </row>
    <row r="2690" spans="1:53" x14ac:dyDescent="0.2">
      <c r="A2690" s="32"/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1"/>
      <c r="AD2690" s="31"/>
      <c r="AE2690" s="31"/>
      <c r="AF2690" s="31"/>
      <c r="AG2690" s="31"/>
      <c r="AH2690" s="31"/>
      <c r="AI2690" s="31"/>
      <c r="AJ2690" s="31"/>
      <c r="AK2690" s="31"/>
      <c r="AL2690" s="31"/>
      <c r="AM2690" s="31"/>
      <c r="AN2690" s="31"/>
      <c r="AO2690" s="31"/>
      <c r="AP2690" s="31"/>
      <c r="AQ2690" s="31"/>
      <c r="AR2690" s="31"/>
      <c r="AS2690" s="31"/>
      <c r="AT2690" s="31"/>
      <c r="AU2690" s="31"/>
      <c r="AV2690" s="31"/>
      <c r="AW2690" s="31"/>
      <c r="AX2690" s="31"/>
      <c r="AY2690" s="31"/>
      <c r="AZ2690" s="31"/>
      <c r="BA2690" s="31"/>
    </row>
    <row r="2691" spans="1:53" x14ac:dyDescent="0.2">
      <c r="A2691" s="32"/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1"/>
      <c r="AD2691" s="31"/>
      <c r="AE2691" s="31"/>
      <c r="AF2691" s="31"/>
      <c r="AG2691" s="31"/>
      <c r="AH2691" s="31"/>
      <c r="AI2691" s="31"/>
      <c r="AJ2691" s="31"/>
      <c r="AK2691" s="31"/>
      <c r="AL2691" s="31"/>
      <c r="AM2691" s="31"/>
      <c r="AN2691" s="31"/>
      <c r="AO2691" s="31"/>
      <c r="AP2691" s="31"/>
      <c r="AQ2691" s="31"/>
      <c r="AR2691" s="31"/>
      <c r="AS2691" s="31"/>
      <c r="AT2691" s="31"/>
      <c r="AU2691" s="31"/>
      <c r="AV2691" s="31"/>
      <c r="AW2691" s="31"/>
      <c r="AX2691" s="31"/>
      <c r="AY2691" s="31"/>
      <c r="AZ2691" s="31"/>
      <c r="BA2691" s="31"/>
    </row>
    <row r="2692" spans="1:53" x14ac:dyDescent="0.2">
      <c r="A2692" s="32"/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1"/>
      <c r="AF2692" s="31"/>
      <c r="AG2692" s="31"/>
      <c r="AH2692" s="31"/>
      <c r="AI2692" s="31"/>
      <c r="AJ2692" s="31"/>
      <c r="AK2692" s="31"/>
      <c r="AL2692" s="31"/>
      <c r="AM2692" s="31"/>
      <c r="AN2692" s="31"/>
      <c r="AO2692" s="31"/>
      <c r="AP2692" s="31"/>
      <c r="AQ2692" s="31"/>
      <c r="AR2692" s="31"/>
      <c r="AS2692" s="31"/>
      <c r="AT2692" s="31"/>
      <c r="AU2692" s="31"/>
      <c r="AV2692" s="31"/>
      <c r="AW2692" s="31"/>
      <c r="AX2692" s="31"/>
      <c r="AY2692" s="31"/>
      <c r="AZ2692" s="31"/>
      <c r="BA2692" s="31"/>
    </row>
    <row r="2693" spans="1:53" x14ac:dyDescent="0.2">
      <c r="A2693" s="32"/>
      <c r="B2693" s="31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1"/>
      <c r="AD2693" s="31"/>
      <c r="AE2693" s="31"/>
      <c r="AF2693" s="31"/>
      <c r="AG2693" s="31"/>
      <c r="AH2693" s="31"/>
      <c r="AI2693" s="31"/>
      <c r="AJ2693" s="31"/>
      <c r="AK2693" s="31"/>
      <c r="AL2693" s="31"/>
      <c r="AM2693" s="31"/>
      <c r="AN2693" s="31"/>
      <c r="AO2693" s="31"/>
      <c r="AP2693" s="31"/>
      <c r="AQ2693" s="31"/>
      <c r="AR2693" s="31"/>
      <c r="AS2693" s="31"/>
      <c r="AT2693" s="31"/>
      <c r="AU2693" s="31"/>
      <c r="AV2693" s="31"/>
      <c r="AW2693" s="31"/>
      <c r="AX2693" s="31"/>
      <c r="AY2693" s="31"/>
      <c r="AZ2693" s="31"/>
      <c r="BA2693" s="31"/>
    </row>
    <row r="2694" spans="1:53" x14ac:dyDescent="0.2">
      <c r="A2694" s="32"/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1"/>
      <c r="BA2694" s="31"/>
    </row>
    <row r="2695" spans="1:53" x14ac:dyDescent="0.2">
      <c r="A2695" s="32"/>
      <c r="B2695" s="31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1"/>
      <c r="AF2695" s="31"/>
      <c r="AG2695" s="31"/>
      <c r="AH2695" s="31"/>
      <c r="AI2695" s="31"/>
      <c r="AJ2695" s="31"/>
      <c r="AK2695" s="31"/>
      <c r="AL2695" s="31"/>
      <c r="AM2695" s="31"/>
      <c r="AN2695" s="31"/>
      <c r="AO2695" s="31"/>
      <c r="AP2695" s="31"/>
      <c r="AQ2695" s="31"/>
      <c r="AR2695" s="31"/>
      <c r="AS2695" s="31"/>
      <c r="AT2695" s="31"/>
      <c r="AU2695" s="31"/>
      <c r="AV2695" s="31"/>
      <c r="AW2695" s="31"/>
      <c r="AX2695" s="31"/>
      <c r="AY2695" s="31"/>
      <c r="AZ2695" s="31"/>
      <c r="BA2695" s="31"/>
    </row>
    <row r="2696" spans="1:53" x14ac:dyDescent="0.2">
      <c r="A2696" s="32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1"/>
      <c r="AD2696" s="31"/>
      <c r="AE2696" s="31"/>
      <c r="AF2696" s="31"/>
      <c r="AG2696" s="31"/>
      <c r="AH2696" s="31"/>
      <c r="AI2696" s="31"/>
      <c r="AJ2696" s="31"/>
      <c r="AK2696" s="31"/>
      <c r="AL2696" s="31"/>
      <c r="AM2696" s="31"/>
      <c r="AN2696" s="31"/>
      <c r="AO2696" s="31"/>
      <c r="AP2696" s="31"/>
      <c r="AQ2696" s="31"/>
      <c r="AR2696" s="31"/>
      <c r="AS2696" s="31"/>
      <c r="AT2696" s="31"/>
      <c r="AU2696" s="31"/>
      <c r="AV2696" s="31"/>
      <c r="AW2696" s="31"/>
      <c r="AX2696" s="31"/>
      <c r="AY2696" s="31"/>
      <c r="AZ2696" s="31"/>
      <c r="BA2696" s="31"/>
    </row>
    <row r="2697" spans="1:53" x14ac:dyDescent="0.2">
      <c r="A2697" s="32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</row>
    <row r="2698" spans="1:53" x14ac:dyDescent="0.2">
      <c r="A2698" s="32"/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</row>
    <row r="2699" spans="1:53" x14ac:dyDescent="0.2">
      <c r="A2699" s="32"/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</row>
    <row r="2700" spans="1:53" x14ac:dyDescent="0.2">
      <c r="A2700" s="32"/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</row>
    <row r="2701" spans="1:53" x14ac:dyDescent="0.2">
      <c r="A2701" s="32"/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  <c r="AD2701" s="31"/>
      <c r="AE2701" s="31"/>
      <c r="AF2701" s="31"/>
      <c r="AG2701" s="31"/>
      <c r="AH2701" s="31"/>
      <c r="AI2701" s="31"/>
      <c r="AJ2701" s="31"/>
      <c r="AK2701" s="31"/>
      <c r="AL2701" s="31"/>
      <c r="AM2701" s="31"/>
      <c r="AN2701" s="31"/>
      <c r="AO2701" s="31"/>
      <c r="AP2701" s="31"/>
      <c r="AQ2701" s="31"/>
      <c r="AR2701" s="31"/>
      <c r="AS2701" s="31"/>
      <c r="AT2701" s="31"/>
      <c r="AU2701" s="31"/>
      <c r="AV2701" s="31"/>
      <c r="AW2701" s="31"/>
      <c r="AX2701" s="31"/>
      <c r="AY2701" s="31"/>
      <c r="AZ2701" s="31"/>
      <c r="BA2701" s="31"/>
    </row>
    <row r="2702" spans="1:53" x14ac:dyDescent="0.2">
      <c r="A2702" s="32"/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</row>
    <row r="2703" spans="1:53" x14ac:dyDescent="0.2">
      <c r="A2703" s="32"/>
      <c r="B2703" s="31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</row>
    <row r="2704" spans="1:53" x14ac:dyDescent="0.2">
      <c r="A2704" s="32"/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  <c r="AD2704" s="31"/>
      <c r="AE2704" s="31"/>
      <c r="AF2704" s="31"/>
      <c r="AG2704" s="31"/>
      <c r="AH2704" s="31"/>
      <c r="AI2704" s="31"/>
      <c r="AJ2704" s="31"/>
      <c r="AK2704" s="31"/>
      <c r="AL2704" s="31"/>
      <c r="AM2704" s="31"/>
      <c r="AN2704" s="31"/>
      <c r="AO2704" s="31"/>
      <c r="AP2704" s="31"/>
      <c r="AQ2704" s="31"/>
      <c r="AR2704" s="31"/>
      <c r="AS2704" s="31"/>
      <c r="AT2704" s="31"/>
      <c r="AU2704" s="31"/>
      <c r="AV2704" s="31"/>
      <c r="AW2704" s="31"/>
      <c r="AX2704" s="31"/>
      <c r="AY2704" s="31"/>
      <c r="AZ2704" s="31"/>
      <c r="BA2704" s="31"/>
    </row>
    <row r="2705" spans="1:53" x14ac:dyDescent="0.2">
      <c r="A2705" s="32"/>
      <c r="B2705" s="31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  <c r="AD2705" s="31"/>
      <c r="AE2705" s="31"/>
      <c r="AF2705" s="31"/>
      <c r="AG2705" s="31"/>
      <c r="AH2705" s="31"/>
      <c r="AI2705" s="31"/>
      <c r="AJ2705" s="31"/>
      <c r="AK2705" s="31"/>
      <c r="AL2705" s="31"/>
      <c r="AM2705" s="31"/>
      <c r="AN2705" s="31"/>
      <c r="AO2705" s="31"/>
      <c r="AP2705" s="31"/>
      <c r="AQ2705" s="31"/>
      <c r="AR2705" s="31"/>
      <c r="AS2705" s="31"/>
      <c r="AT2705" s="31"/>
      <c r="AU2705" s="31"/>
      <c r="AV2705" s="31"/>
      <c r="AW2705" s="31"/>
      <c r="AX2705" s="31"/>
      <c r="AY2705" s="31"/>
      <c r="AZ2705" s="31"/>
      <c r="BA2705" s="31"/>
    </row>
    <row r="2706" spans="1:53" x14ac:dyDescent="0.2">
      <c r="A2706" s="32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1"/>
      <c r="AR2706" s="31"/>
      <c r="AS2706" s="31"/>
      <c r="AT2706" s="31"/>
      <c r="AU2706" s="31"/>
      <c r="AV2706" s="31"/>
      <c r="AW2706" s="31"/>
      <c r="AX2706" s="31"/>
      <c r="AY2706" s="31"/>
      <c r="AZ2706" s="31"/>
      <c r="BA2706" s="31"/>
    </row>
    <row r="2707" spans="1:53" x14ac:dyDescent="0.2">
      <c r="A2707" s="32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1"/>
      <c r="AD2707" s="31"/>
      <c r="AE2707" s="31"/>
      <c r="AF2707" s="31"/>
      <c r="AG2707" s="31"/>
      <c r="AH2707" s="31"/>
      <c r="AI2707" s="31"/>
      <c r="AJ2707" s="31"/>
      <c r="AK2707" s="31"/>
      <c r="AL2707" s="31"/>
      <c r="AM2707" s="31"/>
      <c r="AN2707" s="31"/>
      <c r="AO2707" s="31"/>
      <c r="AP2707" s="31"/>
      <c r="AQ2707" s="31"/>
      <c r="AR2707" s="31"/>
      <c r="AS2707" s="31"/>
      <c r="AT2707" s="31"/>
      <c r="AU2707" s="31"/>
      <c r="AV2707" s="31"/>
      <c r="AW2707" s="31"/>
      <c r="AX2707" s="31"/>
      <c r="AY2707" s="31"/>
      <c r="AZ2707" s="31"/>
      <c r="BA2707" s="31"/>
    </row>
    <row r="2708" spans="1:53" x14ac:dyDescent="0.2">
      <c r="A2708" s="32"/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1"/>
      <c r="AD2708" s="31"/>
      <c r="AE2708" s="31"/>
      <c r="AF2708" s="31"/>
      <c r="AG2708" s="31"/>
      <c r="AH2708" s="31"/>
      <c r="AI2708" s="31"/>
      <c r="AJ2708" s="31"/>
      <c r="AK2708" s="31"/>
      <c r="AL2708" s="31"/>
      <c r="AM2708" s="31"/>
      <c r="AN2708" s="31"/>
      <c r="AO2708" s="31"/>
      <c r="AP2708" s="31"/>
      <c r="AQ2708" s="31"/>
      <c r="AR2708" s="31"/>
      <c r="AS2708" s="31"/>
      <c r="AT2708" s="31"/>
      <c r="AU2708" s="31"/>
      <c r="AV2708" s="31"/>
      <c r="AW2708" s="31"/>
      <c r="AX2708" s="31"/>
      <c r="AY2708" s="31"/>
      <c r="AZ2708" s="31"/>
      <c r="BA2708" s="31"/>
    </row>
    <row r="2709" spans="1:53" x14ac:dyDescent="0.2">
      <c r="A2709" s="32"/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1"/>
      <c r="AT2709" s="31"/>
      <c r="AU2709" s="31"/>
      <c r="AV2709" s="31"/>
      <c r="AW2709" s="31"/>
      <c r="AX2709" s="31"/>
      <c r="AY2709" s="31"/>
      <c r="AZ2709" s="31"/>
      <c r="BA2709" s="31"/>
    </row>
    <row r="2710" spans="1:53" x14ac:dyDescent="0.2">
      <c r="A2710" s="32"/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1"/>
      <c r="AD2710" s="31"/>
      <c r="AE2710" s="31"/>
      <c r="AF2710" s="31"/>
      <c r="AG2710" s="31"/>
      <c r="AH2710" s="31"/>
      <c r="AI2710" s="31"/>
      <c r="AJ2710" s="31"/>
      <c r="AK2710" s="31"/>
      <c r="AL2710" s="31"/>
      <c r="AM2710" s="31"/>
      <c r="AN2710" s="31"/>
      <c r="AO2710" s="31"/>
      <c r="AP2710" s="31"/>
      <c r="AQ2710" s="31"/>
      <c r="AR2710" s="31"/>
      <c r="AS2710" s="31"/>
      <c r="AT2710" s="31"/>
      <c r="AU2710" s="31"/>
      <c r="AV2710" s="31"/>
      <c r="AW2710" s="31"/>
      <c r="AX2710" s="31"/>
      <c r="AY2710" s="31"/>
      <c r="AZ2710" s="31"/>
      <c r="BA2710" s="31"/>
    </row>
    <row r="2711" spans="1:53" x14ac:dyDescent="0.2">
      <c r="A2711" s="32"/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</row>
    <row r="2712" spans="1:53" x14ac:dyDescent="0.2">
      <c r="A2712" s="32"/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1"/>
      <c r="AD2712" s="31"/>
      <c r="AE2712" s="31"/>
      <c r="AF2712" s="31"/>
      <c r="AG2712" s="31"/>
      <c r="AH2712" s="31"/>
      <c r="AI2712" s="31"/>
      <c r="AJ2712" s="31"/>
      <c r="AK2712" s="31"/>
      <c r="AL2712" s="31"/>
      <c r="AM2712" s="31"/>
      <c r="AN2712" s="31"/>
      <c r="AO2712" s="31"/>
      <c r="AP2712" s="31"/>
      <c r="AQ2712" s="31"/>
      <c r="AR2712" s="31"/>
      <c r="AS2712" s="31"/>
      <c r="AT2712" s="31"/>
      <c r="AU2712" s="31"/>
      <c r="AV2712" s="31"/>
      <c r="AW2712" s="31"/>
      <c r="AX2712" s="31"/>
      <c r="AY2712" s="31"/>
      <c r="AZ2712" s="31"/>
      <c r="BA2712" s="31"/>
    </row>
    <row r="2713" spans="1:53" x14ac:dyDescent="0.2">
      <c r="A2713" s="32"/>
      <c r="B2713" s="31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</row>
    <row r="2714" spans="1:53" x14ac:dyDescent="0.2">
      <c r="A2714" s="32"/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1"/>
      <c r="AD2714" s="31"/>
      <c r="AE2714" s="31"/>
      <c r="AF2714" s="31"/>
      <c r="AG2714" s="31"/>
      <c r="AH2714" s="31"/>
      <c r="AI2714" s="31"/>
      <c r="AJ2714" s="31"/>
      <c r="AK2714" s="31"/>
      <c r="AL2714" s="31"/>
      <c r="AM2714" s="31"/>
      <c r="AN2714" s="31"/>
      <c r="AO2714" s="31"/>
      <c r="AP2714" s="31"/>
      <c r="AQ2714" s="31"/>
      <c r="AR2714" s="31"/>
      <c r="AS2714" s="31"/>
      <c r="AT2714" s="31"/>
      <c r="AU2714" s="31"/>
      <c r="AV2714" s="31"/>
      <c r="AW2714" s="31"/>
      <c r="AX2714" s="31"/>
      <c r="AY2714" s="31"/>
      <c r="AZ2714" s="31"/>
      <c r="BA2714" s="31"/>
    </row>
    <row r="2715" spans="1:53" x14ac:dyDescent="0.2">
      <c r="A2715" s="32"/>
      <c r="B2715" s="31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  <c r="AD2715" s="31"/>
      <c r="AE2715" s="31"/>
      <c r="AF2715" s="31"/>
      <c r="AG2715" s="31"/>
      <c r="AH2715" s="31"/>
      <c r="AI2715" s="31"/>
      <c r="AJ2715" s="31"/>
      <c r="AK2715" s="31"/>
      <c r="AL2715" s="31"/>
      <c r="AM2715" s="31"/>
      <c r="AN2715" s="31"/>
      <c r="AO2715" s="31"/>
      <c r="AP2715" s="31"/>
      <c r="AQ2715" s="31"/>
      <c r="AR2715" s="31"/>
      <c r="AS2715" s="31"/>
      <c r="AT2715" s="31"/>
      <c r="AU2715" s="31"/>
      <c r="AV2715" s="31"/>
      <c r="AW2715" s="31"/>
      <c r="AX2715" s="31"/>
      <c r="AY2715" s="31"/>
      <c r="AZ2715" s="31"/>
      <c r="BA2715" s="31"/>
    </row>
    <row r="2716" spans="1:53" x14ac:dyDescent="0.2">
      <c r="A2716" s="32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1"/>
      <c r="AD2716" s="31"/>
      <c r="AE2716" s="31"/>
      <c r="AF2716" s="31"/>
      <c r="AG2716" s="31"/>
      <c r="AH2716" s="31"/>
      <c r="AI2716" s="31"/>
      <c r="AJ2716" s="31"/>
      <c r="AK2716" s="31"/>
      <c r="AL2716" s="31"/>
      <c r="AM2716" s="31"/>
      <c r="AN2716" s="31"/>
      <c r="AO2716" s="31"/>
      <c r="AP2716" s="31"/>
      <c r="AQ2716" s="31"/>
      <c r="AR2716" s="31"/>
      <c r="AS2716" s="31"/>
      <c r="AT2716" s="31"/>
      <c r="AU2716" s="31"/>
      <c r="AV2716" s="31"/>
      <c r="AW2716" s="31"/>
      <c r="AX2716" s="31"/>
      <c r="AY2716" s="31"/>
      <c r="AZ2716" s="31"/>
      <c r="BA2716" s="31"/>
    </row>
    <row r="2717" spans="1:53" x14ac:dyDescent="0.2">
      <c r="A2717" s="32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  <c r="AD2717" s="31"/>
      <c r="AE2717" s="31"/>
      <c r="AF2717" s="31"/>
      <c r="AG2717" s="31"/>
      <c r="AH2717" s="31"/>
      <c r="AI2717" s="31"/>
      <c r="AJ2717" s="31"/>
      <c r="AK2717" s="31"/>
      <c r="AL2717" s="31"/>
      <c r="AM2717" s="31"/>
      <c r="AN2717" s="31"/>
      <c r="AO2717" s="31"/>
      <c r="AP2717" s="31"/>
      <c r="AQ2717" s="31"/>
      <c r="AR2717" s="31"/>
      <c r="AS2717" s="31"/>
      <c r="AT2717" s="31"/>
      <c r="AU2717" s="31"/>
      <c r="AV2717" s="31"/>
      <c r="AW2717" s="31"/>
      <c r="AX2717" s="31"/>
      <c r="AY2717" s="31"/>
      <c r="AZ2717" s="31"/>
      <c r="BA2717" s="31"/>
    </row>
    <row r="2718" spans="1:53" x14ac:dyDescent="0.2">
      <c r="A2718" s="32"/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1"/>
      <c r="AD2718" s="31"/>
      <c r="AE2718" s="31"/>
      <c r="AF2718" s="31"/>
      <c r="AG2718" s="31"/>
      <c r="AH2718" s="31"/>
      <c r="AI2718" s="31"/>
      <c r="AJ2718" s="31"/>
      <c r="AK2718" s="31"/>
      <c r="AL2718" s="31"/>
      <c r="AM2718" s="31"/>
      <c r="AN2718" s="31"/>
      <c r="AO2718" s="31"/>
      <c r="AP2718" s="31"/>
      <c r="AQ2718" s="31"/>
      <c r="AR2718" s="31"/>
      <c r="AS2718" s="31"/>
      <c r="AT2718" s="31"/>
      <c r="AU2718" s="31"/>
      <c r="AV2718" s="31"/>
      <c r="AW2718" s="31"/>
      <c r="AX2718" s="31"/>
      <c r="AY2718" s="31"/>
      <c r="AZ2718" s="31"/>
      <c r="BA2718" s="31"/>
    </row>
    <row r="2719" spans="1:53" x14ac:dyDescent="0.2">
      <c r="A2719" s="32"/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1"/>
      <c r="BA2719" s="31"/>
    </row>
    <row r="2720" spans="1:53" x14ac:dyDescent="0.2">
      <c r="A2720" s="32"/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1"/>
      <c r="AD2720" s="31"/>
      <c r="AE2720" s="31"/>
      <c r="AF2720" s="31"/>
      <c r="AG2720" s="31"/>
      <c r="AH2720" s="31"/>
      <c r="AI2720" s="31"/>
      <c r="AJ2720" s="31"/>
      <c r="AK2720" s="31"/>
      <c r="AL2720" s="31"/>
      <c r="AM2720" s="31"/>
      <c r="AN2720" s="31"/>
      <c r="AO2720" s="31"/>
      <c r="AP2720" s="31"/>
      <c r="AQ2720" s="31"/>
      <c r="AR2720" s="31"/>
      <c r="AS2720" s="31"/>
      <c r="AT2720" s="31"/>
      <c r="AU2720" s="31"/>
      <c r="AV2720" s="31"/>
      <c r="AW2720" s="31"/>
      <c r="AX2720" s="31"/>
      <c r="AY2720" s="31"/>
      <c r="AZ2720" s="31"/>
      <c r="BA2720" s="31"/>
    </row>
    <row r="2721" spans="1:53" x14ac:dyDescent="0.2">
      <c r="A2721" s="32"/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  <c r="AD2721" s="31"/>
      <c r="AE2721" s="31"/>
      <c r="AF2721" s="31"/>
      <c r="AG2721" s="31"/>
      <c r="AH2721" s="31"/>
      <c r="AI2721" s="31"/>
      <c r="AJ2721" s="31"/>
      <c r="AK2721" s="31"/>
      <c r="AL2721" s="31"/>
      <c r="AM2721" s="31"/>
      <c r="AN2721" s="31"/>
      <c r="AO2721" s="31"/>
      <c r="AP2721" s="31"/>
      <c r="AQ2721" s="31"/>
      <c r="AR2721" s="31"/>
      <c r="AS2721" s="31"/>
      <c r="AT2721" s="31"/>
      <c r="AU2721" s="31"/>
      <c r="AV2721" s="31"/>
      <c r="AW2721" s="31"/>
      <c r="AX2721" s="31"/>
      <c r="AY2721" s="31"/>
      <c r="AZ2721" s="31"/>
      <c r="BA2721" s="31"/>
    </row>
    <row r="2722" spans="1:53" x14ac:dyDescent="0.2">
      <c r="A2722" s="32"/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1"/>
      <c r="AZ2722" s="31"/>
      <c r="BA2722" s="31"/>
    </row>
    <row r="2723" spans="1:53" x14ac:dyDescent="0.2">
      <c r="A2723" s="32"/>
      <c r="B2723" s="31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1"/>
      <c r="AD2723" s="31"/>
      <c r="AE2723" s="31"/>
      <c r="AF2723" s="31"/>
      <c r="AG2723" s="31"/>
      <c r="AH2723" s="31"/>
      <c r="AI2723" s="31"/>
      <c r="AJ2723" s="31"/>
      <c r="AK2723" s="31"/>
      <c r="AL2723" s="31"/>
      <c r="AM2723" s="31"/>
      <c r="AN2723" s="31"/>
      <c r="AO2723" s="31"/>
      <c r="AP2723" s="31"/>
      <c r="AQ2723" s="31"/>
      <c r="AR2723" s="31"/>
      <c r="AS2723" s="31"/>
      <c r="AT2723" s="31"/>
      <c r="AU2723" s="31"/>
      <c r="AV2723" s="31"/>
      <c r="AW2723" s="31"/>
      <c r="AX2723" s="31"/>
      <c r="AY2723" s="31"/>
      <c r="AZ2723" s="31"/>
      <c r="BA2723" s="31"/>
    </row>
    <row r="2724" spans="1:53" x14ac:dyDescent="0.2">
      <c r="A2724" s="32"/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1"/>
      <c r="AD2724" s="31"/>
      <c r="AE2724" s="31"/>
      <c r="AF2724" s="31"/>
      <c r="AG2724" s="31"/>
      <c r="AH2724" s="31"/>
      <c r="AI2724" s="31"/>
      <c r="AJ2724" s="31"/>
      <c r="AK2724" s="31"/>
      <c r="AL2724" s="31"/>
      <c r="AM2724" s="31"/>
      <c r="AN2724" s="31"/>
      <c r="AO2724" s="31"/>
      <c r="AP2724" s="31"/>
      <c r="AQ2724" s="31"/>
      <c r="AR2724" s="31"/>
      <c r="AS2724" s="31"/>
      <c r="AT2724" s="31"/>
      <c r="AU2724" s="31"/>
      <c r="AV2724" s="31"/>
      <c r="AW2724" s="31"/>
      <c r="AX2724" s="31"/>
      <c r="AY2724" s="31"/>
      <c r="AZ2724" s="31"/>
      <c r="BA2724" s="31"/>
    </row>
    <row r="2725" spans="1:53" x14ac:dyDescent="0.2">
      <c r="A2725" s="32"/>
      <c r="B2725" s="31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1"/>
      <c r="AD2725" s="31"/>
      <c r="AE2725" s="31"/>
      <c r="AF2725" s="31"/>
      <c r="AG2725" s="31"/>
      <c r="AH2725" s="31"/>
      <c r="AI2725" s="31"/>
      <c r="AJ2725" s="31"/>
      <c r="AK2725" s="31"/>
      <c r="AL2725" s="31"/>
      <c r="AM2725" s="31"/>
      <c r="AN2725" s="31"/>
      <c r="AO2725" s="31"/>
      <c r="AP2725" s="31"/>
      <c r="AQ2725" s="31"/>
      <c r="AR2725" s="31"/>
      <c r="AS2725" s="31"/>
      <c r="AT2725" s="31"/>
      <c r="AU2725" s="31"/>
      <c r="AV2725" s="31"/>
      <c r="AW2725" s="31"/>
      <c r="AX2725" s="31"/>
      <c r="AY2725" s="31"/>
      <c r="AZ2725" s="31"/>
      <c r="BA2725" s="31"/>
    </row>
    <row r="2726" spans="1:53" x14ac:dyDescent="0.2">
      <c r="A2726" s="32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1"/>
      <c r="AD2726" s="31"/>
      <c r="AE2726" s="31"/>
      <c r="AF2726" s="31"/>
      <c r="AG2726" s="31"/>
      <c r="AH2726" s="31"/>
      <c r="AI2726" s="31"/>
      <c r="AJ2726" s="31"/>
      <c r="AK2726" s="31"/>
      <c r="AL2726" s="31"/>
      <c r="AM2726" s="31"/>
      <c r="AN2726" s="31"/>
      <c r="AO2726" s="31"/>
      <c r="AP2726" s="31"/>
      <c r="AQ2726" s="31"/>
      <c r="AR2726" s="31"/>
      <c r="AS2726" s="31"/>
      <c r="AT2726" s="31"/>
      <c r="AU2726" s="31"/>
      <c r="AV2726" s="31"/>
      <c r="AW2726" s="31"/>
      <c r="AX2726" s="31"/>
      <c r="AY2726" s="31"/>
      <c r="AZ2726" s="31"/>
      <c r="BA2726" s="31"/>
    </row>
    <row r="2727" spans="1:53" x14ac:dyDescent="0.2">
      <c r="A2727" s="32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1"/>
      <c r="AD2727" s="31"/>
      <c r="AE2727" s="31"/>
      <c r="AF2727" s="31"/>
      <c r="AG2727" s="31"/>
      <c r="AH2727" s="31"/>
      <c r="AI2727" s="31"/>
      <c r="AJ2727" s="31"/>
      <c r="AK2727" s="31"/>
      <c r="AL2727" s="31"/>
      <c r="AM2727" s="31"/>
      <c r="AN2727" s="31"/>
      <c r="AO2727" s="31"/>
      <c r="AP2727" s="31"/>
      <c r="AQ2727" s="31"/>
      <c r="AR2727" s="31"/>
      <c r="AS2727" s="31"/>
      <c r="AT2727" s="31"/>
      <c r="AU2727" s="31"/>
      <c r="AV2727" s="31"/>
      <c r="AW2727" s="31"/>
      <c r="AX2727" s="31"/>
      <c r="AY2727" s="31"/>
      <c r="AZ2727" s="31"/>
      <c r="BA2727" s="31"/>
    </row>
    <row r="2728" spans="1:53" x14ac:dyDescent="0.2">
      <c r="A2728" s="32"/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1"/>
      <c r="AD2728" s="31"/>
      <c r="AE2728" s="31"/>
      <c r="AF2728" s="31"/>
      <c r="AG2728" s="31"/>
      <c r="AH2728" s="31"/>
      <c r="AI2728" s="31"/>
      <c r="AJ2728" s="31"/>
      <c r="AK2728" s="31"/>
      <c r="AL2728" s="31"/>
      <c r="AM2728" s="31"/>
      <c r="AN2728" s="31"/>
      <c r="AO2728" s="31"/>
      <c r="AP2728" s="31"/>
      <c r="AQ2728" s="31"/>
      <c r="AR2728" s="31"/>
      <c r="AS2728" s="31"/>
      <c r="AT2728" s="31"/>
      <c r="AU2728" s="31"/>
      <c r="AV2728" s="31"/>
      <c r="AW2728" s="31"/>
      <c r="AX2728" s="31"/>
      <c r="AY2728" s="31"/>
      <c r="AZ2728" s="31"/>
      <c r="BA2728" s="31"/>
    </row>
    <row r="2729" spans="1:53" x14ac:dyDescent="0.2">
      <c r="A2729" s="32"/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1"/>
      <c r="AD2729" s="31"/>
      <c r="AE2729" s="31"/>
      <c r="AF2729" s="31"/>
      <c r="AG2729" s="31"/>
      <c r="AH2729" s="31"/>
      <c r="AI2729" s="31"/>
      <c r="AJ2729" s="31"/>
      <c r="AK2729" s="31"/>
      <c r="AL2729" s="31"/>
      <c r="AM2729" s="31"/>
      <c r="AN2729" s="31"/>
      <c r="AO2729" s="31"/>
      <c r="AP2729" s="31"/>
      <c r="AQ2729" s="31"/>
      <c r="AR2729" s="31"/>
      <c r="AS2729" s="31"/>
      <c r="AT2729" s="31"/>
      <c r="AU2729" s="31"/>
      <c r="AV2729" s="31"/>
      <c r="AW2729" s="31"/>
      <c r="AX2729" s="31"/>
      <c r="AY2729" s="31"/>
      <c r="AZ2729" s="31"/>
      <c r="BA2729" s="31"/>
    </row>
    <row r="2730" spans="1:53" x14ac:dyDescent="0.2">
      <c r="A2730" s="32"/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  <c r="AD2730" s="31"/>
      <c r="AE2730" s="31"/>
      <c r="AF2730" s="31"/>
      <c r="AG2730" s="31"/>
      <c r="AH2730" s="31"/>
      <c r="AI2730" s="31"/>
      <c r="AJ2730" s="31"/>
      <c r="AK2730" s="31"/>
      <c r="AL2730" s="31"/>
      <c r="AM2730" s="31"/>
      <c r="AN2730" s="31"/>
      <c r="AO2730" s="31"/>
      <c r="AP2730" s="31"/>
      <c r="AQ2730" s="31"/>
      <c r="AR2730" s="31"/>
      <c r="AS2730" s="31"/>
      <c r="AT2730" s="31"/>
      <c r="AU2730" s="31"/>
      <c r="AV2730" s="31"/>
      <c r="AW2730" s="31"/>
      <c r="AX2730" s="31"/>
      <c r="AY2730" s="31"/>
      <c r="AZ2730" s="31"/>
      <c r="BA2730" s="31"/>
    </row>
    <row r="2731" spans="1:53" x14ac:dyDescent="0.2">
      <c r="A2731" s="32"/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1"/>
      <c r="AD2731" s="31"/>
      <c r="AE2731" s="31"/>
      <c r="AF2731" s="31"/>
      <c r="AG2731" s="31"/>
      <c r="AH2731" s="31"/>
      <c r="AI2731" s="31"/>
      <c r="AJ2731" s="31"/>
      <c r="AK2731" s="31"/>
      <c r="AL2731" s="31"/>
      <c r="AM2731" s="31"/>
      <c r="AN2731" s="31"/>
      <c r="AO2731" s="31"/>
      <c r="AP2731" s="31"/>
      <c r="AQ2731" s="31"/>
      <c r="AR2731" s="31"/>
      <c r="AS2731" s="31"/>
      <c r="AT2731" s="31"/>
      <c r="AU2731" s="31"/>
      <c r="AV2731" s="31"/>
      <c r="AW2731" s="31"/>
      <c r="AX2731" s="31"/>
      <c r="AY2731" s="31"/>
      <c r="AZ2731" s="31"/>
      <c r="BA2731" s="31"/>
    </row>
    <row r="2732" spans="1:53" x14ac:dyDescent="0.2">
      <c r="A2732" s="32"/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1"/>
      <c r="AD2732" s="31"/>
      <c r="AE2732" s="31"/>
      <c r="AF2732" s="31"/>
      <c r="AG2732" s="31"/>
      <c r="AH2732" s="31"/>
      <c r="AI2732" s="31"/>
      <c r="AJ2732" s="31"/>
      <c r="AK2732" s="31"/>
      <c r="AL2732" s="31"/>
      <c r="AM2732" s="31"/>
      <c r="AN2732" s="31"/>
      <c r="AO2732" s="31"/>
      <c r="AP2732" s="31"/>
      <c r="AQ2732" s="31"/>
      <c r="AR2732" s="31"/>
      <c r="AS2732" s="31"/>
      <c r="AT2732" s="31"/>
      <c r="AU2732" s="31"/>
      <c r="AV2732" s="31"/>
      <c r="AW2732" s="31"/>
      <c r="AX2732" s="31"/>
      <c r="AY2732" s="31"/>
      <c r="AZ2732" s="31"/>
      <c r="BA2732" s="31"/>
    </row>
    <row r="2733" spans="1:53" x14ac:dyDescent="0.2">
      <c r="A2733" s="32"/>
      <c r="B2733" s="31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1"/>
      <c r="AD2733" s="31"/>
      <c r="AE2733" s="31"/>
      <c r="AF2733" s="31"/>
      <c r="AG2733" s="31"/>
      <c r="AH2733" s="31"/>
      <c r="AI2733" s="31"/>
      <c r="AJ2733" s="31"/>
      <c r="AK2733" s="31"/>
      <c r="AL2733" s="31"/>
      <c r="AM2733" s="31"/>
      <c r="AN2733" s="31"/>
      <c r="AO2733" s="31"/>
      <c r="AP2733" s="31"/>
      <c r="AQ2733" s="31"/>
      <c r="AR2733" s="31"/>
      <c r="AS2733" s="31"/>
      <c r="AT2733" s="31"/>
      <c r="AU2733" s="31"/>
      <c r="AV2733" s="31"/>
      <c r="AW2733" s="31"/>
      <c r="AX2733" s="31"/>
      <c r="AY2733" s="31"/>
      <c r="AZ2733" s="31"/>
      <c r="BA2733" s="31"/>
    </row>
    <row r="2734" spans="1:53" x14ac:dyDescent="0.2">
      <c r="A2734" s="32"/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1"/>
      <c r="AD2734" s="31"/>
      <c r="AE2734" s="31"/>
      <c r="AF2734" s="31"/>
      <c r="AG2734" s="31"/>
      <c r="AH2734" s="31"/>
      <c r="AI2734" s="31"/>
      <c r="AJ2734" s="31"/>
      <c r="AK2734" s="31"/>
      <c r="AL2734" s="31"/>
      <c r="AM2734" s="31"/>
      <c r="AN2734" s="31"/>
      <c r="AO2734" s="31"/>
      <c r="AP2734" s="31"/>
      <c r="AQ2734" s="31"/>
      <c r="AR2734" s="31"/>
      <c r="AS2734" s="31"/>
      <c r="AT2734" s="31"/>
      <c r="AU2734" s="31"/>
      <c r="AV2734" s="31"/>
      <c r="AW2734" s="31"/>
      <c r="AX2734" s="31"/>
      <c r="AY2734" s="31"/>
      <c r="AZ2734" s="31"/>
      <c r="BA2734" s="31"/>
    </row>
    <row r="2735" spans="1:53" x14ac:dyDescent="0.2">
      <c r="A2735" s="32"/>
      <c r="B2735" s="31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  <c r="AD2735" s="31"/>
      <c r="AE2735" s="31"/>
      <c r="AF2735" s="31"/>
      <c r="AG2735" s="31"/>
      <c r="AH2735" s="31"/>
      <c r="AI2735" s="31"/>
      <c r="AJ2735" s="31"/>
      <c r="AK2735" s="31"/>
      <c r="AL2735" s="31"/>
      <c r="AM2735" s="31"/>
      <c r="AN2735" s="31"/>
      <c r="AO2735" s="31"/>
      <c r="AP2735" s="31"/>
      <c r="AQ2735" s="31"/>
      <c r="AR2735" s="31"/>
      <c r="AS2735" s="31"/>
      <c r="AT2735" s="31"/>
      <c r="AU2735" s="31"/>
      <c r="AV2735" s="31"/>
      <c r="AW2735" s="31"/>
      <c r="AX2735" s="31"/>
      <c r="AY2735" s="31"/>
      <c r="AZ2735" s="31"/>
      <c r="BA2735" s="31"/>
    </row>
    <row r="2736" spans="1:53" x14ac:dyDescent="0.2">
      <c r="A2736" s="32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1"/>
      <c r="AD2736" s="31"/>
      <c r="AE2736" s="31"/>
      <c r="AF2736" s="31"/>
      <c r="AG2736" s="31"/>
      <c r="AH2736" s="31"/>
      <c r="AI2736" s="31"/>
      <c r="AJ2736" s="31"/>
      <c r="AK2736" s="31"/>
      <c r="AL2736" s="31"/>
      <c r="AM2736" s="31"/>
      <c r="AN2736" s="31"/>
      <c r="AO2736" s="31"/>
      <c r="AP2736" s="31"/>
      <c r="AQ2736" s="31"/>
      <c r="AR2736" s="31"/>
      <c r="AS2736" s="31"/>
      <c r="AT2736" s="31"/>
      <c r="AU2736" s="31"/>
      <c r="AV2736" s="31"/>
      <c r="AW2736" s="31"/>
      <c r="AX2736" s="31"/>
      <c r="AY2736" s="31"/>
      <c r="AZ2736" s="31"/>
      <c r="BA2736" s="31"/>
    </row>
    <row r="2737" spans="1:53" x14ac:dyDescent="0.2">
      <c r="A2737" s="32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1"/>
      <c r="AD2737" s="31"/>
      <c r="AE2737" s="31"/>
      <c r="AF2737" s="31"/>
      <c r="AG2737" s="31"/>
      <c r="AH2737" s="31"/>
      <c r="AI2737" s="31"/>
      <c r="AJ2737" s="31"/>
      <c r="AK2737" s="31"/>
      <c r="AL2737" s="31"/>
      <c r="AM2737" s="31"/>
      <c r="AN2737" s="31"/>
      <c r="AO2737" s="31"/>
      <c r="AP2737" s="31"/>
      <c r="AQ2737" s="31"/>
      <c r="AR2737" s="31"/>
      <c r="AS2737" s="31"/>
      <c r="AT2737" s="31"/>
      <c r="AU2737" s="31"/>
      <c r="AV2737" s="31"/>
      <c r="AW2737" s="31"/>
      <c r="AX2737" s="31"/>
      <c r="AY2737" s="31"/>
      <c r="AZ2737" s="31"/>
      <c r="BA2737" s="31"/>
    </row>
    <row r="2738" spans="1:53" x14ac:dyDescent="0.2">
      <c r="A2738" s="32"/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1"/>
      <c r="AQ2738" s="31"/>
      <c r="AR2738" s="31"/>
      <c r="AS2738" s="31"/>
      <c r="AT2738" s="31"/>
      <c r="AU2738" s="31"/>
      <c r="AV2738" s="31"/>
      <c r="AW2738" s="31"/>
      <c r="AX2738" s="31"/>
      <c r="AY2738" s="31"/>
      <c r="AZ2738" s="31"/>
      <c r="BA2738" s="31"/>
    </row>
    <row r="2739" spans="1:53" x14ac:dyDescent="0.2">
      <c r="A2739" s="32"/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1"/>
      <c r="AD2739" s="31"/>
      <c r="AE2739" s="31"/>
      <c r="AF2739" s="31"/>
      <c r="AG2739" s="31"/>
      <c r="AH2739" s="31"/>
      <c r="AI2739" s="31"/>
      <c r="AJ2739" s="31"/>
      <c r="AK2739" s="31"/>
      <c r="AL2739" s="31"/>
      <c r="AM2739" s="31"/>
      <c r="AN2739" s="31"/>
      <c r="AO2739" s="31"/>
      <c r="AP2739" s="31"/>
      <c r="AQ2739" s="31"/>
      <c r="AR2739" s="31"/>
      <c r="AS2739" s="31"/>
      <c r="AT2739" s="31"/>
      <c r="AU2739" s="31"/>
      <c r="AV2739" s="31"/>
      <c r="AW2739" s="31"/>
      <c r="AX2739" s="31"/>
      <c r="AY2739" s="31"/>
      <c r="AZ2739" s="31"/>
      <c r="BA2739" s="31"/>
    </row>
    <row r="2740" spans="1:53" x14ac:dyDescent="0.2">
      <c r="A2740" s="32"/>
      <c r="B2740" s="31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1"/>
      <c r="AD2740" s="31"/>
      <c r="AE2740" s="31"/>
      <c r="AF2740" s="31"/>
      <c r="AG2740" s="31"/>
      <c r="AH2740" s="31"/>
      <c r="AI2740" s="31"/>
      <c r="AJ2740" s="31"/>
      <c r="AK2740" s="31"/>
      <c r="AL2740" s="31"/>
      <c r="AM2740" s="31"/>
      <c r="AN2740" s="31"/>
      <c r="AO2740" s="31"/>
      <c r="AP2740" s="31"/>
      <c r="AQ2740" s="31"/>
      <c r="AR2740" s="31"/>
      <c r="AS2740" s="31"/>
      <c r="AT2740" s="31"/>
      <c r="AU2740" s="31"/>
      <c r="AV2740" s="31"/>
      <c r="AW2740" s="31"/>
      <c r="AX2740" s="31"/>
      <c r="AY2740" s="31"/>
      <c r="AZ2740" s="31"/>
      <c r="BA2740" s="31"/>
    </row>
    <row r="2741" spans="1:53" x14ac:dyDescent="0.2">
      <c r="A2741" s="32"/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1"/>
      <c r="AD2741" s="31"/>
      <c r="AE2741" s="31"/>
      <c r="AF2741" s="31"/>
      <c r="AG2741" s="31"/>
      <c r="AH2741" s="31"/>
      <c r="AI2741" s="31"/>
      <c r="AJ2741" s="31"/>
      <c r="AK2741" s="31"/>
      <c r="AL2741" s="31"/>
      <c r="AM2741" s="31"/>
      <c r="AN2741" s="31"/>
      <c r="AO2741" s="31"/>
      <c r="AP2741" s="31"/>
      <c r="AQ2741" s="31"/>
      <c r="AR2741" s="31"/>
      <c r="AS2741" s="31"/>
      <c r="AT2741" s="31"/>
      <c r="AU2741" s="31"/>
      <c r="AV2741" s="31"/>
      <c r="AW2741" s="31"/>
      <c r="AX2741" s="31"/>
      <c r="AY2741" s="31"/>
      <c r="AZ2741" s="31"/>
      <c r="BA2741" s="31"/>
    </row>
    <row r="2742" spans="1:53" x14ac:dyDescent="0.2">
      <c r="A2742" s="32"/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1"/>
      <c r="AD2742" s="31"/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31"/>
      <c r="AQ2742" s="31"/>
      <c r="AR2742" s="31"/>
      <c r="AS2742" s="31"/>
      <c r="AT2742" s="31"/>
      <c r="AU2742" s="31"/>
      <c r="AV2742" s="31"/>
      <c r="AW2742" s="31"/>
      <c r="AX2742" s="31"/>
      <c r="AY2742" s="31"/>
      <c r="AZ2742" s="31"/>
      <c r="BA2742" s="31"/>
    </row>
    <row r="2743" spans="1:53" x14ac:dyDescent="0.2">
      <c r="A2743" s="32"/>
      <c r="B2743" s="31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31"/>
      <c r="AQ2743" s="31"/>
      <c r="AR2743" s="31"/>
      <c r="AS2743" s="31"/>
      <c r="AT2743" s="31"/>
      <c r="AU2743" s="31"/>
      <c r="AV2743" s="31"/>
      <c r="AW2743" s="31"/>
      <c r="AX2743" s="31"/>
      <c r="AY2743" s="31"/>
      <c r="AZ2743" s="31"/>
      <c r="BA2743" s="31"/>
    </row>
    <row r="2744" spans="1:53" x14ac:dyDescent="0.2">
      <c r="A2744" s="32"/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31"/>
      <c r="AQ2744" s="31"/>
      <c r="AR2744" s="31"/>
      <c r="AS2744" s="31"/>
      <c r="AT2744" s="31"/>
      <c r="AU2744" s="31"/>
      <c r="AV2744" s="31"/>
      <c r="AW2744" s="31"/>
      <c r="AX2744" s="31"/>
      <c r="AY2744" s="31"/>
      <c r="AZ2744" s="31"/>
      <c r="BA2744" s="31"/>
    </row>
    <row r="2745" spans="1:53" x14ac:dyDescent="0.2">
      <c r="A2745" s="32"/>
      <c r="B2745" s="31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31"/>
      <c r="AQ2745" s="31"/>
      <c r="AR2745" s="31"/>
      <c r="AS2745" s="31"/>
      <c r="AT2745" s="31"/>
      <c r="AU2745" s="31"/>
      <c r="AV2745" s="31"/>
      <c r="AW2745" s="31"/>
      <c r="AX2745" s="31"/>
      <c r="AY2745" s="31"/>
      <c r="AZ2745" s="31"/>
      <c r="BA2745" s="31"/>
    </row>
    <row r="2746" spans="1:53" x14ac:dyDescent="0.2">
      <c r="A2746" s="32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31"/>
      <c r="AQ2746" s="31"/>
      <c r="AR2746" s="31"/>
      <c r="AS2746" s="31"/>
      <c r="AT2746" s="31"/>
      <c r="AU2746" s="31"/>
      <c r="AV2746" s="31"/>
      <c r="AW2746" s="31"/>
      <c r="AX2746" s="31"/>
      <c r="AY2746" s="31"/>
      <c r="AZ2746" s="31"/>
      <c r="BA2746" s="31"/>
    </row>
    <row r="2747" spans="1:53" x14ac:dyDescent="0.2">
      <c r="A2747" s="32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1"/>
      <c r="AD2747" s="31"/>
      <c r="AE2747" s="31"/>
      <c r="AF2747" s="31"/>
      <c r="AG2747" s="31"/>
      <c r="AH2747" s="31"/>
      <c r="AI2747" s="31"/>
      <c r="AJ2747" s="31"/>
      <c r="AK2747" s="31"/>
      <c r="AL2747" s="31"/>
      <c r="AM2747" s="31"/>
      <c r="AN2747" s="31"/>
      <c r="AO2747" s="31"/>
      <c r="AP2747" s="31"/>
      <c r="AQ2747" s="31"/>
      <c r="AR2747" s="31"/>
      <c r="AS2747" s="31"/>
      <c r="AT2747" s="31"/>
      <c r="AU2747" s="31"/>
      <c r="AV2747" s="31"/>
      <c r="AW2747" s="31"/>
      <c r="AX2747" s="31"/>
      <c r="AY2747" s="31"/>
      <c r="AZ2747" s="31"/>
      <c r="BA2747" s="31"/>
    </row>
    <row r="2748" spans="1:53" x14ac:dyDescent="0.2">
      <c r="A2748" s="32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31"/>
      <c r="AQ2748" s="31"/>
      <c r="AR2748" s="31"/>
      <c r="AS2748" s="31"/>
      <c r="AT2748" s="31"/>
      <c r="AU2748" s="31"/>
      <c r="AV2748" s="31"/>
      <c r="AW2748" s="31"/>
      <c r="AX2748" s="31"/>
      <c r="AY2748" s="31"/>
      <c r="AZ2748" s="31"/>
      <c r="BA2748" s="31"/>
    </row>
    <row r="2749" spans="1:53" x14ac:dyDescent="0.2">
      <c r="A2749" s="32"/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31"/>
      <c r="AQ2749" s="31"/>
      <c r="AR2749" s="31"/>
      <c r="AS2749" s="31"/>
      <c r="AT2749" s="31"/>
      <c r="AU2749" s="31"/>
      <c r="AV2749" s="31"/>
      <c r="AW2749" s="31"/>
      <c r="AX2749" s="31"/>
      <c r="AY2749" s="31"/>
      <c r="AZ2749" s="31"/>
      <c r="BA2749" s="31"/>
    </row>
    <row r="2750" spans="1:53" x14ac:dyDescent="0.2">
      <c r="A2750" s="32"/>
      <c r="B2750" s="31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1"/>
      <c r="AD2750" s="31"/>
      <c r="AE2750" s="31"/>
      <c r="AF2750" s="31"/>
      <c r="AG2750" s="31"/>
      <c r="AH2750" s="31"/>
      <c r="AI2750" s="31"/>
      <c r="AJ2750" s="31"/>
      <c r="AK2750" s="31"/>
      <c r="AL2750" s="31"/>
      <c r="AM2750" s="31"/>
      <c r="AN2750" s="31"/>
      <c r="AO2750" s="31"/>
      <c r="AP2750" s="31"/>
      <c r="AQ2750" s="31"/>
      <c r="AR2750" s="31"/>
      <c r="AS2750" s="31"/>
      <c r="AT2750" s="31"/>
      <c r="AU2750" s="31"/>
      <c r="AV2750" s="31"/>
      <c r="AW2750" s="31"/>
      <c r="AX2750" s="31"/>
      <c r="AY2750" s="31"/>
      <c r="AZ2750" s="31"/>
      <c r="BA2750" s="31"/>
    </row>
    <row r="2751" spans="1:53" x14ac:dyDescent="0.2">
      <c r="A2751" s="32"/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</row>
    <row r="2752" spans="1:53" x14ac:dyDescent="0.2">
      <c r="A2752" s="32"/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1"/>
      <c r="AD2752" s="31"/>
      <c r="AE2752" s="31"/>
      <c r="AF2752" s="31"/>
      <c r="AG2752" s="31"/>
      <c r="AH2752" s="31"/>
      <c r="AI2752" s="31"/>
      <c r="AJ2752" s="31"/>
      <c r="AK2752" s="31"/>
      <c r="AL2752" s="31"/>
      <c r="AM2752" s="31"/>
      <c r="AN2752" s="31"/>
      <c r="AO2752" s="31"/>
      <c r="AP2752" s="31"/>
      <c r="AQ2752" s="31"/>
      <c r="AR2752" s="31"/>
      <c r="AS2752" s="31"/>
      <c r="AT2752" s="31"/>
      <c r="AU2752" s="31"/>
      <c r="AV2752" s="31"/>
      <c r="AW2752" s="31"/>
      <c r="AX2752" s="31"/>
      <c r="AY2752" s="31"/>
      <c r="AZ2752" s="31"/>
      <c r="BA2752" s="31"/>
    </row>
    <row r="2753" spans="1:53" x14ac:dyDescent="0.2">
      <c r="A2753" s="32"/>
      <c r="B2753" s="31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1"/>
      <c r="AD2753" s="31"/>
      <c r="AE2753" s="31"/>
      <c r="AF2753" s="31"/>
      <c r="AG2753" s="31"/>
      <c r="AH2753" s="31"/>
      <c r="AI2753" s="31"/>
      <c r="AJ2753" s="31"/>
      <c r="AK2753" s="31"/>
      <c r="AL2753" s="31"/>
      <c r="AM2753" s="31"/>
      <c r="AN2753" s="31"/>
      <c r="AO2753" s="31"/>
      <c r="AP2753" s="31"/>
      <c r="AQ2753" s="31"/>
      <c r="AR2753" s="31"/>
      <c r="AS2753" s="31"/>
      <c r="AT2753" s="31"/>
      <c r="AU2753" s="31"/>
      <c r="AV2753" s="31"/>
      <c r="AW2753" s="31"/>
      <c r="AX2753" s="31"/>
      <c r="AY2753" s="31"/>
      <c r="AZ2753" s="31"/>
      <c r="BA2753" s="31"/>
    </row>
    <row r="2754" spans="1:53" x14ac:dyDescent="0.2">
      <c r="A2754" s="32"/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1"/>
      <c r="AP2754" s="31"/>
      <c r="AQ2754" s="31"/>
      <c r="AR2754" s="31"/>
      <c r="AS2754" s="31"/>
      <c r="AT2754" s="31"/>
      <c r="AU2754" s="31"/>
      <c r="AV2754" s="31"/>
      <c r="AW2754" s="31"/>
      <c r="AX2754" s="31"/>
      <c r="AY2754" s="31"/>
      <c r="AZ2754" s="31"/>
      <c r="BA2754" s="31"/>
    </row>
    <row r="2755" spans="1:53" x14ac:dyDescent="0.2">
      <c r="A2755" s="32"/>
      <c r="B2755" s="31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  <c r="AD2755" s="31"/>
      <c r="AE2755" s="31"/>
      <c r="AF2755" s="31"/>
      <c r="AG2755" s="31"/>
      <c r="AH2755" s="31"/>
      <c r="AI2755" s="31"/>
      <c r="AJ2755" s="31"/>
      <c r="AK2755" s="31"/>
      <c r="AL2755" s="31"/>
      <c r="AM2755" s="31"/>
      <c r="AN2755" s="31"/>
      <c r="AO2755" s="31"/>
      <c r="AP2755" s="31"/>
      <c r="AQ2755" s="31"/>
      <c r="AR2755" s="31"/>
      <c r="AS2755" s="31"/>
      <c r="AT2755" s="31"/>
      <c r="AU2755" s="31"/>
      <c r="AV2755" s="31"/>
      <c r="AW2755" s="31"/>
      <c r="AX2755" s="31"/>
      <c r="AY2755" s="31"/>
      <c r="AZ2755" s="31"/>
      <c r="BA2755" s="31"/>
    </row>
    <row r="2756" spans="1:53" x14ac:dyDescent="0.2">
      <c r="A2756" s="32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  <c r="AD2756" s="31"/>
      <c r="AE2756" s="31"/>
      <c r="AF2756" s="31"/>
      <c r="AG2756" s="31"/>
      <c r="AH2756" s="31"/>
      <c r="AI2756" s="31"/>
      <c r="AJ2756" s="31"/>
      <c r="AK2756" s="31"/>
      <c r="AL2756" s="31"/>
      <c r="AM2756" s="31"/>
      <c r="AN2756" s="31"/>
      <c r="AO2756" s="31"/>
      <c r="AP2756" s="31"/>
      <c r="AQ2756" s="31"/>
      <c r="AR2756" s="31"/>
      <c r="AS2756" s="31"/>
      <c r="AT2756" s="31"/>
      <c r="AU2756" s="31"/>
      <c r="AV2756" s="31"/>
      <c r="AW2756" s="31"/>
      <c r="AX2756" s="31"/>
      <c r="AY2756" s="31"/>
      <c r="AZ2756" s="31"/>
      <c r="BA2756" s="31"/>
    </row>
    <row r="2757" spans="1:53" x14ac:dyDescent="0.2">
      <c r="A2757" s="32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  <c r="AD2757" s="31"/>
      <c r="AE2757" s="31"/>
      <c r="AF2757" s="31"/>
      <c r="AG2757" s="31"/>
      <c r="AH2757" s="31"/>
      <c r="AI2757" s="31"/>
      <c r="AJ2757" s="31"/>
      <c r="AK2757" s="31"/>
      <c r="AL2757" s="31"/>
      <c r="AM2757" s="31"/>
      <c r="AN2757" s="31"/>
      <c r="AO2757" s="31"/>
      <c r="AP2757" s="31"/>
      <c r="AQ2757" s="31"/>
      <c r="AR2757" s="31"/>
      <c r="AS2757" s="31"/>
      <c r="AT2757" s="31"/>
      <c r="AU2757" s="31"/>
      <c r="AV2757" s="31"/>
      <c r="AW2757" s="31"/>
      <c r="AX2757" s="31"/>
      <c r="AY2757" s="31"/>
      <c r="AZ2757" s="31"/>
      <c r="BA2757" s="31"/>
    </row>
    <row r="2758" spans="1:53" x14ac:dyDescent="0.2">
      <c r="A2758" s="32"/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  <c r="AD2758" s="31"/>
      <c r="AE2758" s="31"/>
      <c r="AF2758" s="31"/>
      <c r="AG2758" s="31"/>
      <c r="AH2758" s="31"/>
      <c r="AI2758" s="31"/>
      <c r="AJ2758" s="31"/>
      <c r="AK2758" s="31"/>
      <c r="AL2758" s="31"/>
      <c r="AM2758" s="31"/>
      <c r="AN2758" s="31"/>
      <c r="AO2758" s="31"/>
      <c r="AP2758" s="31"/>
      <c r="AQ2758" s="31"/>
      <c r="AR2758" s="31"/>
      <c r="AS2758" s="31"/>
      <c r="AT2758" s="31"/>
      <c r="AU2758" s="31"/>
      <c r="AV2758" s="31"/>
      <c r="AW2758" s="31"/>
      <c r="AX2758" s="31"/>
      <c r="AY2758" s="31"/>
      <c r="AZ2758" s="31"/>
      <c r="BA2758" s="31"/>
    </row>
    <row r="2759" spans="1:53" x14ac:dyDescent="0.2">
      <c r="A2759" s="32"/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  <c r="AD2759" s="31"/>
      <c r="AE2759" s="31"/>
      <c r="AF2759" s="31"/>
      <c r="AG2759" s="31"/>
      <c r="AH2759" s="31"/>
      <c r="AI2759" s="31"/>
      <c r="AJ2759" s="31"/>
      <c r="AK2759" s="31"/>
      <c r="AL2759" s="31"/>
      <c r="AM2759" s="31"/>
      <c r="AN2759" s="31"/>
      <c r="AO2759" s="31"/>
      <c r="AP2759" s="31"/>
      <c r="AQ2759" s="31"/>
      <c r="AR2759" s="31"/>
      <c r="AS2759" s="31"/>
      <c r="AT2759" s="31"/>
      <c r="AU2759" s="31"/>
      <c r="AV2759" s="31"/>
      <c r="AW2759" s="31"/>
      <c r="AX2759" s="31"/>
      <c r="AY2759" s="31"/>
      <c r="AZ2759" s="31"/>
      <c r="BA2759" s="31"/>
    </row>
    <row r="2760" spans="1:53" x14ac:dyDescent="0.2">
      <c r="A2760" s="32"/>
      <c r="B2760" s="31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  <c r="AD2760" s="31"/>
      <c r="AE2760" s="31"/>
      <c r="AF2760" s="31"/>
      <c r="AG2760" s="31"/>
      <c r="AH2760" s="31"/>
      <c r="AI2760" s="31"/>
      <c r="AJ2760" s="31"/>
      <c r="AK2760" s="31"/>
      <c r="AL2760" s="31"/>
      <c r="AM2760" s="31"/>
      <c r="AN2760" s="31"/>
      <c r="AO2760" s="31"/>
      <c r="AP2760" s="31"/>
      <c r="AQ2760" s="31"/>
      <c r="AR2760" s="31"/>
      <c r="AS2760" s="31"/>
      <c r="AT2760" s="31"/>
      <c r="AU2760" s="31"/>
      <c r="AV2760" s="31"/>
      <c r="AW2760" s="31"/>
      <c r="AX2760" s="31"/>
      <c r="AY2760" s="31"/>
      <c r="AZ2760" s="31"/>
      <c r="BA2760" s="31"/>
    </row>
    <row r="2761" spans="1:53" x14ac:dyDescent="0.2">
      <c r="A2761" s="32"/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  <c r="AI2761" s="31"/>
      <c r="AJ2761" s="31"/>
      <c r="AK2761" s="31"/>
      <c r="AL2761" s="31"/>
      <c r="AM2761" s="31"/>
      <c r="AN2761" s="31"/>
      <c r="AO2761" s="31"/>
      <c r="AP2761" s="31"/>
      <c r="AQ2761" s="31"/>
      <c r="AR2761" s="31"/>
      <c r="AS2761" s="31"/>
      <c r="AT2761" s="31"/>
      <c r="AU2761" s="31"/>
      <c r="AV2761" s="31"/>
      <c r="AW2761" s="31"/>
      <c r="AX2761" s="31"/>
      <c r="AY2761" s="31"/>
      <c r="AZ2761" s="31"/>
      <c r="BA2761" s="31"/>
    </row>
    <row r="2762" spans="1:53" x14ac:dyDescent="0.2">
      <c r="A2762" s="32"/>
      <c r="B2762" s="31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</row>
    <row r="2763" spans="1:53" x14ac:dyDescent="0.2">
      <c r="A2763" s="32"/>
      <c r="B2763" s="31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1"/>
      <c r="AD2763" s="31"/>
      <c r="AE2763" s="31"/>
      <c r="AF2763" s="31"/>
      <c r="AG2763" s="31"/>
      <c r="AH2763" s="31"/>
      <c r="AI2763" s="31"/>
      <c r="AJ2763" s="31"/>
      <c r="AK2763" s="31"/>
      <c r="AL2763" s="31"/>
      <c r="AM2763" s="31"/>
      <c r="AN2763" s="31"/>
      <c r="AO2763" s="31"/>
      <c r="AP2763" s="31"/>
      <c r="AQ2763" s="31"/>
      <c r="AR2763" s="31"/>
      <c r="AS2763" s="31"/>
      <c r="AT2763" s="31"/>
      <c r="AU2763" s="31"/>
      <c r="AV2763" s="31"/>
      <c r="AW2763" s="31"/>
      <c r="AX2763" s="31"/>
      <c r="AY2763" s="31"/>
      <c r="AZ2763" s="31"/>
      <c r="BA2763" s="31"/>
    </row>
    <row r="2764" spans="1:53" x14ac:dyDescent="0.2">
      <c r="A2764" s="32"/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1"/>
      <c r="AD2764" s="31"/>
      <c r="AE2764" s="31"/>
      <c r="AF2764" s="31"/>
      <c r="AG2764" s="31"/>
      <c r="AH2764" s="31"/>
      <c r="AI2764" s="31"/>
      <c r="AJ2764" s="31"/>
      <c r="AK2764" s="31"/>
      <c r="AL2764" s="31"/>
      <c r="AM2764" s="31"/>
      <c r="AN2764" s="31"/>
      <c r="AO2764" s="31"/>
      <c r="AP2764" s="31"/>
      <c r="AQ2764" s="31"/>
      <c r="AR2764" s="31"/>
      <c r="AS2764" s="31"/>
      <c r="AT2764" s="31"/>
      <c r="AU2764" s="31"/>
      <c r="AV2764" s="31"/>
      <c r="AW2764" s="31"/>
      <c r="AX2764" s="31"/>
      <c r="AY2764" s="31"/>
      <c r="AZ2764" s="31"/>
      <c r="BA2764" s="31"/>
    </row>
    <row r="2765" spans="1:53" x14ac:dyDescent="0.2">
      <c r="A2765" s="32"/>
      <c r="B2765" s="31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  <c r="AD2765" s="31"/>
      <c r="AE2765" s="31"/>
      <c r="AF2765" s="31"/>
      <c r="AG2765" s="31"/>
      <c r="AH2765" s="31"/>
      <c r="AI2765" s="31"/>
      <c r="AJ2765" s="31"/>
      <c r="AK2765" s="31"/>
      <c r="AL2765" s="31"/>
      <c r="AM2765" s="31"/>
      <c r="AN2765" s="31"/>
      <c r="AO2765" s="31"/>
      <c r="AP2765" s="31"/>
      <c r="AQ2765" s="31"/>
      <c r="AR2765" s="31"/>
      <c r="AS2765" s="31"/>
      <c r="AT2765" s="31"/>
      <c r="AU2765" s="31"/>
      <c r="AV2765" s="31"/>
      <c r="AW2765" s="31"/>
      <c r="AX2765" s="31"/>
      <c r="AY2765" s="31"/>
      <c r="AZ2765" s="31"/>
      <c r="BA2765" s="31"/>
    </row>
    <row r="2766" spans="1:53" x14ac:dyDescent="0.2">
      <c r="A2766" s="32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  <c r="AD2766" s="31"/>
      <c r="AE2766" s="31"/>
      <c r="AF2766" s="31"/>
      <c r="AG2766" s="31"/>
      <c r="AH2766" s="31"/>
      <c r="AI2766" s="31"/>
      <c r="AJ2766" s="31"/>
      <c r="AK2766" s="31"/>
      <c r="AL2766" s="31"/>
      <c r="AM2766" s="31"/>
      <c r="AN2766" s="31"/>
      <c r="AO2766" s="31"/>
      <c r="AP2766" s="31"/>
      <c r="AQ2766" s="31"/>
      <c r="AR2766" s="31"/>
      <c r="AS2766" s="31"/>
      <c r="AT2766" s="31"/>
      <c r="AU2766" s="31"/>
      <c r="AV2766" s="31"/>
      <c r="AW2766" s="31"/>
      <c r="AX2766" s="31"/>
      <c r="AY2766" s="31"/>
      <c r="AZ2766" s="31"/>
      <c r="BA2766" s="31"/>
    </row>
    <row r="2767" spans="1:53" x14ac:dyDescent="0.2">
      <c r="A2767" s="32"/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  <c r="AD2767" s="31"/>
      <c r="AE2767" s="31"/>
      <c r="AF2767" s="31"/>
      <c r="AG2767" s="31"/>
      <c r="AH2767" s="31"/>
      <c r="AI2767" s="31"/>
      <c r="AJ2767" s="31"/>
      <c r="AK2767" s="31"/>
      <c r="AL2767" s="31"/>
      <c r="AM2767" s="31"/>
      <c r="AN2767" s="31"/>
      <c r="AO2767" s="31"/>
      <c r="AP2767" s="31"/>
      <c r="AQ2767" s="31"/>
      <c r="AR2767" s="31"/>
      <c r="AS2767" s="31"/>
      <c r="AT2767" s="31"/>
      <c r="AU2767" s="31"/>
      <c r="AV2767" s="31"/>
      <c r="AW2767" s="31"/>
      <c r="AX2767" s="31"/>
      <c r="AY2767" s="31"/>
      <c r="AZ2767" s="31"/>
      <c r="BA2767" s="31"/>
    </row>
    <row r="2768" spans="1:53" x14ac:dyDescent="0.2">
      <c r="A2768" s="32"/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1"/>
      <c r="AP2768" s="31"/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</row>
    <row r="2769" spans="1:53" x14ac:dyDescent="0.2">
      <c r="A2769" s="32"/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  <c r="AD2769" s="31"/>
      <c r="AE2769" s="31"/>
      <c r="AF2769" s="31"/>
      <c r="AG2769" s="31"/>
      <c r="AH2769" s="31"/>
      <c r="AI2769" s="31"/>
      <c r="AJ2769" s="31"/>
      <c r="AK2769" s="31"/>
      <c r="AL2769" s="31"/>
      <c r="AM2769" s="31"/>
      <c r="AN2769" s="31"/>
      <c r="AO2769" s="31"/>
      <c r="AP2769" s="31"/>
      <c r="AQ2769" s="31"/>
      <c r="AR2769" s="31"/>
      <c r="AS2769" s="31"/>
      <c r="AT2769" s="31"/>
      <c r="AU2769" s="31"/>
      <c r="AV2769" s="31"/>
      <c r="AW2769" s="31"/>
      <c r="AX2769" s="31"/>
      <c r="AY2769" s="31"/>
      <c r="AZ2769" s="31"/>
      <c r="BA2769" s="31"/>
    </row>
    <row r="2770" spans="1:53" x14ac:dyDescent="0.2">
      <c r="A2770" s="32"/>
      <c r="B2770" s="31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  <c r="AD2770" s="31"/>
      <c r="AE2770" s="31"/>
      <c r="AF2770" s="31"/>
      <c r="AG2770" s="31"/>
      <c r="AH2770" s="31"/>
      <c r="AI2770" s="31"/>
      <c r="AJ2770" s="31"/>
      <c r="AK2770" s="31"/>
      <c r="AL2770" s="31"/>
      <c r="AM2770" s="31"/>
      <c r="AN2770" s="31"/>
      <c r="AO2770" s="31"/>
      <c r="AP2770" s="31"/>
      <c r="AQ2770" s="31"/>
      <c r="AR2770" s="31"/>
      <c r="AS2770" s="31"/>
      <c r="AT2770" s="31"/>
      <c r="AU2770" s="31"/>
      <c r="AV2770" s="31"/>
      <c r="AW2770" s="31"/>
      <c r="AX2770" s="31"/>
      <c r="AY2770" s="31"/>
      <c r="AZ2770" s="31"/>
      <c r="BA2770" s="31"/>
    </row>
    <row r="2771" spans="1:53" x14ac:dyDescent="0.2">
      <c r="A2771" s="32"/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  <c r="AD2771" s="31"/>
      <c r="AE2771" s="31"/>
      <c r="AF2771" s="31"/>
      <c r="AG2771" s="31"/>
      <c r="AH2771" s="31"/>
      <c r="AI2771" s="31"/>
      <c r="AJ2771" s="31"/>
      <c r="AK2771" s="31"/>
      <c r="AL2771" s="31"/>
      <c r="AM2771" s="31"/>
      <c r="AN2771" s="31"/>
      <c r="AO2771" s="31"/>
      <c r="AP2771" s="31"/>
      <c r="AQ2771" s="31"/>
      <c r="AR2771" s="31"/>
      <c r="AS2771" s="31"/>
      <c r="AT2771" s="31"/>
      <c r="AU2771" s="31"/>
      <c r="AV2771" s="31"/>
      <c r="AW2771" s="31"/>
      <c r="AX2771" s="31"/>
      <c r="AY2771" s="31"/>
      <c r="AZ2771" s="31"/>
      <c r="BA2771" s="31"/>
    </row>
    <row r="2772" spans="1:53" x14ac:dyDescent="0.2">
      <c r="A2772" s="32"/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1"/>
      <c r="AR2772" s="31"/>
      <c r="AS2772" s="31"/>
      <c r="AT2772" s="31"/>
      <c r="AU2772" s="31"/>
      <c r="AV2772" s="31"/>
      <c r="AW2772" s="31"/>
      <c r="AX2772" s="31"/>
      <c r="AY2772" s="31"/>
      <c r="AZ2772" s="31"/>
      <c r="BA2772" s="31"/>
    </row>
    <row r="2773" spans="1:53" x14ac:dyDescent="0.2">
      <c r="A2773" s="32"/>
      <c r="B2773" s="31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1"/>
      <c r="AZ2773" s="31"/>
      <c r="BA2773" s="31"/>
    </row>
    <row r="2774" spans="1:53" x14ac:dyDescent="0.2">
      <c r="A2774" s="32"/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  <c r="AD2774" s="31"/>
      <c r="AE2774" s="31"/>
      <c r="AF2774" s="31"/>
      <c r="AG2774" s="31"/>
      <c r="AH2774" s="31"/>
      <c r="AI2774" s="31"/>
      <c r="AJ2774" s="31"/>
      <c r="AK2774" s="31"/>
      <c r="AL2774" s="31"/>
      <c r="AM2774" s="31"/>
      <c r="AN2774" s="31"/>
      <c r="AO2774" s="31"/>
      <c r="AP2774" s="31"/>
      <c r="AQ2774" s="31"/>
      <c r="AR2774" s="31"/>
      <c r="AS2774" s="31"/>
      <c r="AT2774" s="31"/>
      <c r="AU2774" s="31"/>
      <c r="AV2774" s="31"/>
      <c r="AW2774" s="31"/>
      <c r="AX2774" s="31"/>
      <c r="AY2774" s="31"/>
      <c r="AZ2774" s="31"/>
      <c r="BA2774" s="31"/>
    </row>
    <row r="2775" spans="1:53" x14ac:dyDescent="0.2">
      <c r="A2775" s="32"/>
      <c r="B2775" s="31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  <c r="AD2775" s="31"/>
      <c r="AE2775" s="31"/>
      <c r="AF2775" s="31"/>
      <c r="AG2775" s="31"/>
      <c r="AH2775" s="31"/>
      <c r="AI2775" s="31"/>
      <c r="AJ2775" s="31"/>
      <c r="AK2775" s="31"/>
      <c r="AL2775" s="31"/>
      <c r="AM2775" s="31"/>
      <c r="AN2775" s="31"/>
      <c r="AO2775" s="31"/>
      <c r="AP2775" s="31"/>
      <c r="AQ2775" s="31"/>
      <c r="AR2775" s="31"/>
      <c r="AS2775" s="31"/>
      <c r="AT2775" s="31"/>
      <c r="AU2775" s="31"/>
      <c r="AV2775" s="31"/>
      <c r="AW2775" s="31"/>
      <c r="AX2775" s="31"/>
      <c r="AY2775" s="31"/>
      <c r="AZ2775" s="31"/>
      <c r="BA2775" s="31"/>
    </row>
    <row r="2776" spans="1:53" x14ac:dyDescent="0.2">
      <c r="A2776" s="32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  <c r="AD2776" s="31"/>
      <c r="AE2776" s="31"/>
      <c r="AF2776" s="31"/>
      <c r="AG2776" s="31"/>
      <c r="AH2776" s="31"/>
      <c r="AI2776" s="31"/>
      <c r="AJ2776" s="31"/>
      <c r="AK2776" s="31"/>
      <c r="AL2776" s="31"/>
      <c r="AM2776" s="31"/>
      <c r="AN2776" s="31"/>
      <c r="AO2776" s="31"/>
      <c r="AP2776" s="31"/>
      <c r="AQ2776" s="31"/>
      <c r="AR2776" s="31"/>
      <c r="AS2776" s="31"/>
      <c r="AT2776" s="31"/>
      <c r="AU2776" s="31"/>
      <c r="AV2776" s="31"/>
      <c r="AW2776" s="31"/>
      <c r="AX2776" s="31"/>
      <c r="AY2776" s="31"/>
      <c r="AZ2776" s="31"/>
      <c r="BA2776" s="31"/>
    </row>
    <row r="2777" spans="1:53" x14ac:dyDescent="0.2">
      <c r="A2777" s="32"/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  <c r="AD2777" s="31"/>
      <c r="AE2777" s="31"/>
      <c r="AF2777" s="31"/>
      <c r="AG2777" s="31"/>
      <c r="AH2777" s="31"/>
      <c r="AI2777" s="31"/>
      <c r="AJ2777" s="31"/>
      <c r="AK2777" s="31"/>
      <c r="AL2777" s="31"/>
      <c r="AM2777" s="31"/>
      <c r="AN2777" s="31"/>
      <c r="AO2777" s="31"/>
      <c r="AP2777" s="31"/>
      <c r="AQ2777" s="31"/>
      <c r="AR2777" s="31"/>
      <c r="AS2777" s="31"/>
      <c r="AT2777" s="31"/>
      <c r="AU2777" s="31"/>
      <c r="AV2777" s="31"/>
      <c r="AW2777" s="31"/>
      <c r="AX2777" s="31"/>
      <c r="AY2777" s="31"/>
      <c r="AZ2777" s="31"/>
      <c r="BA2777" s="31"/>
    </row>
    <row r="2778" spans="1:53" x14ac:dyDescent="0.2">
      <c r="A2778" s="32"/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  <c r="AD2778" s="31"/>
      <c r="AE2778" s="31"/>
      <c r="AF2778" s="31"/>
      <c r="AG2778" s="31"/>
      <c r="AH2778" s="31"/>
      <c r="AI2778" s="31"/>
      <c r="AJ2778" s="31"/>
      <c r="AK2778" s="31"/>
      <c r="AL2778" s="31"/>
      <c r="AM2778" s="31"/>
      <c r="AN2778" s="31"/>
      <c r="AO2778" s="31"/>
      <c r="AP2778" s="31"/>
      <c r="AQ2778" s="31"/>
      <c r="AR2778" s="31"/>
      <c r="AS2778" s="31"/>
      <c r="AT2778" s="31"/>
      <c r="AU2778" s="31"/>
      <c r="AV2778" s="31"/>
      <c r="AW2778" s="31"/>
      <c r="AX2778" s="31"/>
      <c r="AY2778" s="31"/>
      <c r="AZ2778" s="31"/>
      <c r="BA2778" s="31"/>
    </row>
    <row r="2779" spans="1:53" x14ac:dyDescent="0.2">
      <c r="A2779" s="32"/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  <c r="AD2779" s="31"/>
      <c r="AE2779" s="31"/>
      <c r="AF2779" s="31"/>
      <c r="AG2779" s="31"/>
      <c r="AH2779" s="31"/>
      <c r="AI2779" s="31"/>
      <c r="AJ2779" s="31"/>
      <c r="AK2779" s="31"/>
      <c r="AL2779" s="31"/>
      <c r="AM2779" s="31"/>
      <c r="AN2779" s="31"/>
      <c r="AO2779" s="31"/>
      <c r="AP2779" s="31"/>
      <c r="AQ2779" s="31"/>
      <c r="AR2779" s="31"/>
      <c r="AS2779" s="31"/>
      <c r="AT2779" s="31"/>
      <c r="AU2779" s="31"/>
      <c r="AV2779" s="31"/>
      <c r="AW2779" s="31"/>
      <c r="AX2779" s="31"/>
      <c r="AY2779" s="31"/>
      <c r="AZ2779" s="31"/>
      <c r="BA2779" s="31"/>
    </row>
    <row r="2780" spans="1:53" x14ac:dyDescent="0.2">
      <c r="A2780" s="32"/>
      <c r="B2780" s="31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  <c r="AD2780" s="31"/>
      <c r="AE2780" s="31"/>
      <c r="AF2780" s="31"/>
      <c r="AG2780" s="31"/>
      <c r="AH2780" s="31"/>
      <c r="AI2780" s="31"/>
      <c r="AJ2780" s="31"/>
      <c r="AK2780" s="31"/>
      <c r="AL2780" s="31"/>
      <c r="AM2780" s="31"/>
      <c r="AN2780" s="31"/>
      <c r="AO2780" s="31"/>
      <c r="AP2780" s="31"/>
      <c r="AQ2780" s="31"/>
      <c r="AR2780" s="31"/>
      <c r="AS2780" s="31"/>
      <c r="AT2780" s="31"/>
      <c r="AU2780" s="31"/>
      <c r="AV2780" s="31"/>
      <c r="AW2780" s="31"/>
      <c r="AX2780" s="31"/>
      <c r="AY2780" s="31"/>
      <c r="AZ2780" s="31"/>
      <c r="BA2780" s="31"/>
    </row>
    <row r="2781" spans="1:53" x14ac:dyDescent="0.2">
      <c r="A2781" s="32"/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  <c r="AD2781" s="31"/>
      <c r="AE2781" s="31"/>
      <c r="AF2781" s="31"/>
      <c r="AG2781" s="31"/>
      <c r="AH2781" s="31"/>
      <c r="AI2781" s="31"/>
      <c r="AJ2781" s="31"/>
      <c r="AK2781" s="31"/>
      <c r="AL2781" s="31"/>
      <c r="AM2781" s="31"/>
      <c r="AN2781" s="31"/>
      <c r="AO2781" s="31"/>
      <c r="AP2781" s="31"/>
      <c r="AQ2781" s="31"/>
      <c r="AR2781" s="31"/>
      <c r="AS2781" s="31"/>
      <c r="AT2781" s="31"/>
      <c r="AU2781" s="31"/>
      <c r="AV2781" s="31"/>
      <c r="AW2781" s="31"/>
      <c r="AX2781" s="31"/>
      <c r="AY2781" s="31"/>
      <c r="AZ2781" s="31"/>
      <c r="BA2781" s="31"/>
    </row>
    <row r="2782" spans="1:53" x14ac:dyDescent="0.2">
      <c r="A2782" s="32"/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  <c r="AD2782" s="31"/>
      <c r="AE2782" s="31"/>
      <c r="AF2782" s="31"/>
      <c r="AG2782" s="31"/>
      <c r="AH2782" s="31"/>
      <c r="AI2782" s="31"/>
      <c r="AJ2782" s="31"/>
      <c r="AK2782" s="31"/>
      <c r="AL2782" s="31"/>
      <c r="AM2782" s="31"/>
      <c r="AN2782" s="31"/>
      <c r="AO2782" s="31"/>
      <c r="AP2782" s="31"/>
      <c r="AQ2782" s="31"/>
      <c r="AR2782" s="31"/>
      <c r="AS2782" s="31"/>
      <c r="AT2782" s="31"/>
      <c r="AU2782" s="31"/>
      <c r="AV2782" s="31"/>
      <c r="AW2782" s="31"/>
      <c r="AX2782" s="31"/>
      <c r="AY2782" s="31"/>
      <c r="AZ2782" s="31"/>
      <c r="BA2782" s="31"/>
    </row>
    <row r="2783" spans="1:53" x14ac:dyDescent="0.2">
      <c r="A2783" s="32"/>
      <c r="B2783" s="31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1"/>
      <c r="AD2783" s="31"/>
      <c r="AE2783" s="31"/>
      <c r="AF2783" s="31"/>
      <c r="AG2783" s="31"/>
      <c r="AH2783" s="31"/>
      <c r="AI2783" s="31"/>
      <c r="AJ2783" s="31"/>
      <c r="AK2783" s="31"/>
      <c r="AL2783" s="31"/>
      <c r="AM2783" s="31"/>
      <c r="AN2783" s="31"/>
      <c r="AO2783" s="31"/>
      <c r="AP2783" s="31"/>
      <c r="AQ2783" s="31"/>
      <c r="AR2783" s="31"/>
      <c r="AS2783" s="31"/>
      <c r="AT2783" s="31"/>
      <c r="AU2783" s="31"/>
      <c r="AV2783" s="31"/>
      <c r="AW2783" s="31"/>
      <c r="AX2783" s="31"/>
      <c r="AY2783" s="31"/>
      <c r="AZ2783" s="31"/>
      <c r="BA2783" s="31"/>
    </row>
    <row r="2784" spans="1:53" x14ac:dyDescent="0.2">
      <c r="A2784" s="32"/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1"/>
      <c r="AQ2784" s="31"/>
      <c r="AR2784" s="31"/>
      <c r="AS2784" s="31"/>
      <c r="AT2784" s="31"/>
      <c r="AU2784" s="31"/>
      <c r="AV2784" s="31"/>
      <c r="AW2784" s="31"/>
      <c r="AX2784" s="31"/>
      <c r="AY2784" s="31"/>
      <c r="AZ2784" s="31"/>
      <c r="BA2784" s="31"/>
    </row>
    <row r="2785" spans="1:53" x14ac:dyDescent="0.2">
      <c r="A2785" s="32"/>
      <c r="B2785" s="31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1"/>
      <c r="AD2785" s="31"/>
      <c r="AE2785" s="31"/>
      <c r="AF2785" s="31"/>
      <c r="AG2785" s="31"/>
      <c r="AH2785" s="31"/>
      <c r="AI2785" s="31"/>
      <c r="AJ2785" s="31"/>
      <c r="AK2785" s="31"/>
      <c r="AL2785" s="31"/>
      <c r="AM2785" s="31"/>
      <c r="AN2785" s="31"/>
      <c r="AO2785" s="31"/>
      <c r="AP2785" s="31"/>
      <c r="AQ2785" s="31"/>
      <c r="AR2785" s="31"/>
      <c r="AS2785" s="31"/>
      <c r="AT2785" s="31"/>
      <c r="AU2785" s="31"/>
      <c r="AV2785" s="31"/>
      <c r="AW2785" s="31"/>
      <c r="AX2785" s="31"/>
      <c r="AY2785" s="31"/>
      <c r="AZ2785" s="31"/>
      <c r="BA2785" s="31"/>
    </row>
    <row r="2786" spans="1:53" x14ac:dyDescent="0.2">
      <c r="A2786" s="32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  <c r="AD2786" s="31"/>
      <c r="AE2786" s="31"/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31"/>
      <c r="AQ2786" s="31"/>
      <c r="AR2786" s="31"/>
      <c r="AS2786" s="31"/>
      <c r="AT2786" s="31"/>
      <c r="AU2786" s="31"/>
      <c r="AV2786" s="31"/>
      <c r="AW2786" s="31"/>
      <c r="AX2786" s="31"/>
      <c r="AY2786" s="31"/>
      <c r="AZ2786" s="31"/>
      <c r="BA2786" s="31"/>
    </row>
    <row r="2787" spans="1:53" x14ac:dyDescent="0.2">
      <c r="A2787" s="32"/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1"/>
      <c r="AD2787" s="31"/>
      <c r="AE2787" s="31"/>
      <c r="AF2787" s="31"/>
      <c r="AG2787" s="31"/>
      <c r="AH2787" s="31"/>
      <c r="AI2787" s="31"/>
      <c r="AJ2787" s="31"/>
      <c r="AK2787" s="31"/>
      <c r="AL2787" s="31"/>
      <c r="AM2787" s="31"/>
      <c r="AN2787" s="31"/>
      <c r="AO2787" s="31"/>
      <c r="AP2787" s="31"/>
      <c r="AQ2787" s="31"/>
      <c r="AR2787" s="31"/>
      <c r="AS2787" s="31"/>
      <c r="AT2787" s="31"/>
      <c r="AU2787" s="31"/>
      <c r="AV2787" s="31"/>
      <c r="AW2787" s="31"/>
      <c r="AX2787" s="31"/>
      <c r="AY2787" s="31"/>
      <c r="AZ2787" s="31"/>
      <c r="BA2787" s="31"/>
    </row>
    <row r="2788" spans="1:53" x14ac:dyDescent="0.2">
      <c r="A2788" s="32"/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1"/>
      <c r="AD2788" s="31"/>
      <c r="AE2788" s="31"/>
      <c r="AF2788" s="31"/>
      <c r="AG2788" s="31"/>
      <c r="AH2788" s="31"/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</row>
    <row r="2789" spans="1:53" x14ac:dyDescent="0.2">
      <c r="A2789" s="32"/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1"/>
      <c r="AD2789" s="31"/>
      <c r="AE2789" s="31"/>
      <c r="AF2789" s="31"/>
      <c r="AG2789" s="31"/>
      <c r="AH2789" s="31"/>
      <c r="AI2789" s="31"/>
      <c r="AJ2789" s="31"/>
      <c r="AK2789" s="31"/>
      <c r="AL2789" s="31"/>
      <c r="AM2789" s="31"/>
      <c r="AN2789" s="31"/>
      <c r="AO2789" s="31"/>
      <c r="AP2789" s="31"/>
      <c r="AQ2789" s="31"/>
      <c r="AR2789" s="31"/>
      <c r="AS2789" s="31"/>
      <c r="AT2789" s="31"/>
      <c r="AU2789" s="31"/>
      <c r="AV2789" s="31"/>
      <c r="AW2789" s="31"/>
      <c r="AX2789" s="31"/>
      <c r="AY2789" s="31"/>
      <c r="AZ2789" s="31"/>
      <c r="BA2789" s="31"/>
    </row>
    <row r="2790" spans="1:53" x14ac:dyDescent="0.2">
      <c r="A2790" s="32"/>
      <c r="B2790" s="31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1"/>
      <c r="AD2790" s="31"/>
      <c r="AE2790" s="31"/>
      <c r="AF2790" s="31"/>
      <c r="AG2790" s="31"/>
      <c r="AH2790" s="31"/>
      <c r="AI2790" s="31"/>
      <c r="AJ2790" s="31"/>
      <c r="AK2790" s="31"/>
      <c r="AL2790" s="31"/>
      <c r="AM2790" s="31"/>
      <c r="AN2790" s="31"/>
      <c r="AO2790" s="31"/>
      <c r="AP2790" s="31"/>
      <c r="AQ2790" s="31"/>
      <c r="AR2790" s="31"/>
      <c r="AS2790" s="31"/>
      <c r="AT2790" s="31"/>
      <c r="AU2790" s="31"/>
      <c r="AV2790" s="31"/>
      <c r="AW2790" s="31"/>
      <c r="AX2790" s="31"/>
      <c r="AY2790" s="31"/>
      <c r="AZ2790" s="31"/>
      <c r="BA2790" s="31"/>
    </row>
    <row r="2791" spans="1:53" x14ac:dyDescent="0.2">
      <c r="A2791" s="32"/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1"/>
      <c r="AD2791" s="31"/>
      <c r="AE2791" s="31"/>
      <c r="AF2791" s="31"/>
      <c r="AG2791" s="31"/>
      <c r="AH2791" s="31"/>
      <c r="AI2791" s="31"/>
      <c r="AJ2791" s="31"/>
      <c r="AK2791" s="31"/>
      <c r="AL2791" s="31"/>
      <c r="AM2791" s="31"/>
      <c r="AN2791" s="31"/>
      <c r="AO2791" s="31"/>
      <c r="AP2791" s="31"/>
      <c r="AQ2791" s="31"/>
      <c r="AR2791" s="31"/>
      <c r="AS2791" s="31"/>
      <c r="AT2791" s="31"/>
      <c r="AU2791" s="31"/>
      <c r="AV2791" s="31"/>
      <c r="AW2791" s="31"/>
      <c r="AX2791" s="31"/>
      <c r="AY2791" s="31"/>
      <c r="AZ2791" s="31"/>
      <c r="BA2791" s="31"/>
    </row>
    <row r="2792" spans="1:53" x14ac:dyDescent="0.2">
      <c r="A2792" s="32"/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1"/>
      <c r="AD2792" s="31"/>
      <c r="AE2792" s="31"/>
      <c r="AF2792" s="31"/>
      <c r="AG2792" s="31"/>
      <c r="AH2792" s="31"/>
      <c r="AI2792" s="31"/>
      <c r="AJ2792" s="31"/>
      <c r="AK2792" s="31"/>
      <c r="AL2792" s="31"/>
      <c r="AM2792" s="31"/>
      <c r="AN2792" s="31"/>
      <c r="AO2792" s="31"/>
      <c r="AP2792" s="31"/>
      <c r="AQ2792" s="31"/>
      <c r="AR2792" s="31"/>
      <c r="AS2792" s="31"/>
      <c r="AT2792" s="31"/>
      <c r="AU2792" s="31"/>
      <c r="AV2792" s="31"/>
      <c r="AW2792" s="31"/>
      <c r="AX2792" s="31"/>
      <c r="AY2792" s="31"/>
      <c r="AZ2792" s="31"/>
      <c r="BA2792" s="31"/>
    </row>
    <row r="2793" spans="1:53" x14ac:dyDescent="0.2">
      <c r="A2793" s="32"/>
      <c r="B2793" s="31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1"/>
      <c r="AD2793" s="31"/>
      <c r="AE2793" s="31"/>
      <c r="AF2793" s="31"/>
      <c r="AG2793" s="31"/>
      <c r="AH2793" s="31"/>
      <c r="AI2793" s="31"/>
      <c r="AJ2793" s="31"/>
      <c r="AK2793" s="31"/>
      <c r="AL2793" s="31"/>
      <c r="AM2793" s="31"/>
      <c r="AN2793" s="31"/>
      <c r="AO2793" s="31"/>
      <c r="AP2793" s="31"/>
      <c r="AQ2793" s="31"/>
      <c r="AR2793" s="31"/>
      <c r="AS2793" s="31"/>
      <c r="AT2793" s="31"/>
      <c r="AU2793" s="31"/>
      <c r="AV2793" s="31"/>
      <c r="AW2793" s="31"/>
      <c r="AX2793" s="31"/>
      <c r="AY2793" s="31"/>
      <c r="AZ2793" s="31"/>
      <c r="BA2793" s="31"/>
    </row>
    <row r="2794" spans="1:53" x14ac:dyDescent="0.2">
      <c r="A2794" s="32"/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1"/>
      <c r="AD2794" s="31"/>
      <c r="AE2794" s="31"/>
      <c r="AF2794" s="31"/>
      <c r="AG2794" s="31"/>
      <c r="AH2794" s="31"/>
      <c r="AI2794" s="31"/>
      <c r="AJ2794" s="31"/>
      <c r="AK2794" s="31"/>
      <c r="AL2794" s="31"/>
      <c r="AM2794" s="31"/>
      <c r="AN2794" s="31"/>
      <c r="AO2794" s="31"/>
      <c r="AP2794" s="31"/>
      <c r="AQ2794" s="31"/>
      <c r="AR2794" s="31"/>
      <c r="AS2794" s="31"/>
      <c r="AT2794" s="31"/>
      <c r="AU2794" s="31"/>
      <c r="AV2794" s="31"/>
      <c r="AW2794" s="31"/>
      <c r="AX2794" s="31"/>
      <c r="AY2794" s="31"/>
      <c r="AZ2794" s="31"/>
      <c r="BA2794" s="31"/>
    </row>
    <row r="2795" spans="1:53" x14ac:dyDescent="0.2">
      <c r="A2795" s="32"/>
      <c r="B2795" s="31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  <c r="AD2795" s="31"/>
      <c r="AE2795" s="31"/>
      <c r="AF2795" s="31"/>
      <c r="AG2795" s="31"/>
      <c r="AH2795" s="31"/>
      <c r="AI2795" s="31"/>
      <c r="AJ2795" s="31"/>
      <c r="AK2795" s="31"/>
      <c r="AL2795" s="31"/>
      <c r="AM2795" s="31"/>
      <c r="AN2795" s="31"/>
      <c r="AO2795" s="31"/>
      <c r="AP2795" s="31"/>
      <c r="AQ2795" s="31"/>
      <c r="AR2795" s="31"/>
      <c r="AS2795" s="31"/>
      <c r="AT2795" s="31"/>
      <c r="AU2795" s="31"/>
      <c r="AV2795" s="31"/>
      <c r="AW2795" s="31"/>
      <c r="AX2795" s="31"/>
      <c r="AY2795" s="31"/>
      <c r="AZ2795" s="31"/>
      <c r="BA2795" s="31"/>
    </row>
    <row r="2796" spans="1:53" x14ac:dyDescent="0.2">
      <c r="A2796" s="32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1"/>
    </row>
    <row r="2797" spans="1:53" x14ac:dyDescent="0.2">
      <c r="A2797" s="32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1"/>
      <c r="AD2797" s="31"/>
      <c r="AE2797" s="31"/>
      <c r="AF2797" s="31"/>
      <c r="AG2797" s="31"/>
      <c r="AH2797" s="31"/>
      <c r="AI2797" s="31"/>
      <c r="AJ2797" s="31"/>
      <c r="AK2797" s="31"/>
      <c r="AL2797" s="31"/>
      <c r="AM2797" s="31"/>
      <c r="AN2797" s="31"/>
      <c r="AO2797" s="31"/>
      <c r="AP2797" s="31"/>
      <c r="AQ2797" s="31"/>
      <c r="AR2797" s="31"/>
      <c r="AS2797" s="31"/>
      <c r="AT2797" s="31"/>
      <c r="AU2797" s="31"/>
      <c r="AV2797" s="31"/>
      <c r="AW2797" s="31"/>
      <c r="AX2797" s="31"/>
      <c r="AY2797" s="31"/>
      <c r="AZ2797" s="31"/>
      <c r="BA2797" s="31"/>
    </row>
    <row r="2798" spans="1:53" x14ac:dyDescent="0.2">
      <c r="A2798" s="32"/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1"/>
      <c r="BA2798" s="31"/>
    </row>
    <row r="2799" spans="1:53" x14ac:dyDescent="0.2">
      <c r="A2799" s="32"/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  <c r="AD2799" s="31"/>
      <c r="AE2799" s="31"/>
      <c r="AF2799" s="31"/>
      <c r="AG2799" s="31"/>
      <c r="AH2799" s="31"/>
      <c r="AI2799" s="31"/>
      <c r="AJ2799" s="31"/>
      <c r="AK2799" s="31"/>
      <c r="AL2799" s="31"/>
      <c r="AM2799" s="31"/>
      <c r="AN2799" s="31"/>
      <c r="AO2799" s="31"/>
      <c r="AP2799" s="31"/>
      <c r="AQ2799" s="31"/>
      <c r="AR2799" s="31"/>
      <c r="AS2799" s="31"/>
      <c r="AT2799" s="31"/>
      <c r="AU2799" s="31"/>
      <c r="AV2799" s="31"/>
      <c r="AW2799" s="31"/>
      <c r="AX2799" s="31"/>
      <c r="AY2799" s="31"/>
      <c r="AZ2799" s="31"/>
      <c r="BA2799" s="31"/>
    </row>
    <row r="2800" spans="1:53" x14ac:dyDescent="0.2">
      <c r="A2800" s="32"/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1"/>
      <c r="AN2800" s="31"/>
      <c r="AO2800" s="31"/>
      <c r="AP2800" s="31"/>
      <c r="AQ2800" s="31"/>
      <c r="AR2800" s="31"/>
      <c r="AS2800" s="31"/>
      <c r="AT2800" s="31"/>
      <c r="AU2800" s="31"/>
      <c r="AV2800" s="31"/>
      <c r="AW2800" s="31"/>
      <c r="AX2800" s="31"/>
      <c r="AY2800" s="31"/>
      <c r="AZ2800" s="31"/>
      <c r="BA2800" s="31"/>
    </row>
    <row r="2801" spans="1:53" x14ac:dyDescent="0.2">
      <c r="A2801" s="32"/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  <c r="AD2801" s="31"/>
      <c r="AE2801" s="31"/>
      <c r="AF2801" s="31"/>
      <c r="AG2801" s="31"/>
      <c r="AH2801" s="31"/>
      <c r="AI2801" s="31"/>
      <c r="AJ2801" s="31"/>
      <c r="AK2801" s="31"/>
      <c r="AL2801" s="31"/>
      <c r="AM2801" s="31"/>
      <c r="AN2801" s="31"/>
      <c r="AO2801" s="31"/>
      <c r="AP2801" s="31"/>
      <c r="AQ2801" s="31"/>
      <c r="AR2801" s="31"/>
      <c r="AS2801" s="31"/>
      <c r="AT2801" s="31"/>
      <c r="AU2801" s="31"/>
      <c r="AV2801" s="31"/>
      <c r="AW2801" s="31"/>
      <c r="AX2801" s="31"/>
      <c r="AY2801" s="31"/>
      <c r="AZ2801" s="31"/>
      <c r="BA2801" s="31"/>
    </row>
    <row r="2802" spans="1:53" x14ac:dyDescent="0.2">
      <c r="A2802" s="32"/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1"/>
      <c r="AN2802" s="31"/>
      <c r="AO2802" s="31"/>
      <c r="AP2802" s="31"/>
      <c r="AQ2802" s="31"/>
      <c r="AR2802" s="31"/>
      <c r="AS2802" s="31"/>
      <c r="AT2802" s="31"/>
      <c r="AU2802" s="31"/>
      <c r="AV2802" s="31"/>
      <c r="AW2802" s="31"/>
      <c r="AX2802" s="31"/>
      <c r="AY2802" s="31"/>
      <c r="AZ2802" s="31"/>
      <c r="BA2802" s="31"/>
    </row>
    <row r="2803" spans="1:53" x14ac:dyDescent="0.2">
      <c r="A2803" s="32"/>
      <c r="B2803" s="31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1"/>
      <c r="AD2803" s="31"/>
      <c r="AE2803" s="31"/>
      <c r="AF2803" s="31"/>
      <c r="AG2803" s="31"/>
      <c r="AH2803" s="31"/>
      <c r="AI2803" s="31"/>
      <c r="AJ2803" s="31"/>
      <c r="AK2803" s="31"/>
      <c r="AL2803" s="31"/>
      <c r="AM2803" s="31"/>
      <c r="AN2803" s="31"/>
      <c r="AO2803" s="31"/>
      <c r="AP2803" s="31"/>
      <c r="AQ2803" s="31"/>
      <c r="AR2803" s="31"/>
      <c r="AS2803" s="31"/>
      <c r="AT2803" s="31"/>
      <c r="AU2803" s="31"/>
      <c r="AV2803" s="31"/>
      <c r="AW2803" s="31"/>
      <c r="AX2803" s="31"/>
      <c r="AY2803" s="31"/>
      <c r="AZ2803" s="31"/>
      <c r="BA2803" s="31"/>
    </row>
    <row r="2804" spans="1:53" x14ac:dyDescent="0.2">
      <c r="A2804" s="32"/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1"/>
      <c r="AN2804" s="31"/>
      <c r="AO2804" s="31"/>
      <c r="AP2804" s="31"/>
      <c r="AQ2804" s="31"/>
      <c r="AR2804" s="31"/>
      <c r="AS2804" s="31"/>
      <c r="AT2804" s="31"/>
      <c r="AU2804" s="31"/>
      <c r="AV2804" s="31"/>
      <c r="AW2804" s="31"/>
      <c r="AX2804" s="31"/>
      <c r="AY2804" s="31"/>
      <c r="AZ2804" s="31"/>
      <c r="BA2804" s="31"/>
    </row>
    <row r="2805" spans="1:53" x14ac:dyDescent="0.2">
      <c r="A2805" s="32"/>
      <c r="B2805" s="31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1"/>
      <c r="AD2805" s="31"/>
      <c r="AE2805" s="31"/>
      <c r="AF2805" s="31"/>
      <c r="AG2805" s="31"/>
      <c r="AH2805" s="31"/>
      <c r="AI2805" s="31"/>
      <c r="AJ2805" s="31"/>
      <c r="AK2805" s="31"/>
      <c r="AL2805" s="31"/>
      <c r="AM2805" s="31"/>
      <c r="AN2805" s="31"/>
      <c r="AO2805" s="31"/>
      <c r="AP2805" s="31"/>
      <c r="AQ2805" s="31"/>
      <c r="AR2805" s="31"/>
      <c r="AS2805" s="31"/>
      <c r="AT2805" s="31"/>
      <c r="AU2805" s="31"/>
      <c r="AV2805" s="31"/>
      <c r="AW2805" s="31"/>
      <c r="AX2805" s="31"/>
      <c r="AY2805" s="31"/>
      <c r="AZ2805" s="31"/>
      <c r="BA2805" s="31"/>
    </row>
    <row r="2806" spans="1:53" x14ac:dyDescent="0.2">
      <c r="A2806" s="32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1"/>
      <c r="AD2806" s="31"/>
      <c r="AE2806" s="31"/>
      <c r="AF2806" s="31"/>
      <c r="AG2806" s="31"/>
      <c r="AH2806" s="31"/>
      <c r="AI2806" s="31"/>
      <c r="AJ2806" s="31"/>
      <c r="AK2806" s="31"/>
      <c r="AL2806" s="31"/>
      <c r="AM2806" s="31"/>
      <c r="AN2806" s="31"/>
      <c r="AO2806" s="31"/>
      <c r="AP2806" s="31"/>
      <c r="AQ2806" s="31"/>
      <c r="AR2806" s="31"/>
      <c r="AS2806" s="31"/>
      <c r="AT2806" s="31"/>
      <c r="AU2806" s="31"/>
      <c r="AV2806" s="31"/>
      <c r="AW2806" s="31"/>
      <c r="AX2806" s="31"/>
      <c r="AY2806" s="31"/>
      <c r="AZ2806" s="31"/>
      <c r="BA2806" s="31"/>
    </row>
    <row r="2807" spans="1:53" x14ac:dyDescent="0.2">
      <c r="A2807" s="32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1"/>
      <c r="AP2807" s="31"/>
      <c r="AQ2807" s="31"/>
      <c r="AR2807" s="31"/>
      <c r="AS2807" s="31"/>
      <c r="AT2807" s="31"/>
      <c r="AU2807" s="31"/>
      <c r="AV2807" s="31"/>
      <c r="AW2807" s="31"/>
      <c r="AX2807" s="31"/>
      <c r="AY2807" s="31"/>
      <c r="AZ2807" s="31"/>
      <c r="BA2807" s="31"/>
    </row>
    <row r="2808" spans="1:53" x14ac:dyDescent="0.2">
      <c r="A2808" s="32"/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  <c r="AD2808" s="31"/>
      <c r="AE2808" s="31"/>
      <c r="AF2808" s="31"/>
      <c r="AG2808" s="31"/>
      <c r="AH2808" s="31"/>
      <c r="AI2808" s="31"/>
      <c r="AJ2808" s="31"/>
      <c r="AK2808" s="31"/>
      <c r="AL2808" s="31"/>
      <c r="AM2808" s="31"/>
      <c r="AN2808" s="31"/>
      <c r="AO2808" s="31"/>
      <c r="AP2808" s="31"/>
      <c r="AQ2808" s="31"/>
      <c r="AR2808" s="31"/>
      <c r="AS2808" s="31"/>
      <c r="AT2808" s="31"/>
      <c r="AU2808" s="31"/>
      <c r="AV2808" s="31"/>
      <c r="AW2808" s="31"/>
      <c r="AX2808" s="31"/>
      <c r="AY2808" s="31"/>
      <c r="AZ2808" s="31"/>
      <c r="BA2808" s="31"/>
    </row>
    <row r="2809" spans="1:53" x14ac:dyDescent="0.2">
      <c r="A2809" s="32"/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  <c r="AD2809" s="31"/>
      <c r="AE2809" s="31"/>
      <c r="AF2809" s="31"/>
      <c r="AG2809" s="31"/>
      <c r="AH2809" s="31"/>
      <c r="AI2809" s="31"/>
      <c r="AJ2809" s="31"/>
      <c r="AK2809" s="31"/>
      <c r="AL2809" s="31"/>
      <c r="AM2809" s="31"/>
      <c r="AN2809" s="31"/>
      <c r="AO2809" s="31"/>
      <c r="AP2809" s="31"/>
      <c r="AQ2809" s="31"/>
      <c r="AR2809" s="31"/>
      <c r="AS2809" s="31"/>
      <c r="AT2809" s="31"/>
      <c r="AU2809" s="31"/>
      <c r="AV2809" s="31"/>
      <c r="AW2809" s="31"/>
      <c r="AX2809" s="31"/>
      <c r="AY2809" s="31"/>
      <c r="AZ2809" s="31"/>
      <c r="BA2809" s="31"/>
    </row>
    <row r="2810" spans="1:53" x14ac:dyDescent="0.2">
      <c r="A2810" s="32"/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  <c r="AD2810" s="31"/>
      <c r="AE2810" s="31"/>
      <c r="AF2810" s="31"/>
      <c r="AG2810" s="31"/>
      <c r="AH2810" s="31"/>
      <c r="AI2810" s="31"/>
      <c r="AJ2810" s="31"/>
      <c r="AK2810" s="31"/>
      <c r="AL2810" s="31"/>
      <c r="AM2810" s="31"/>
      <c r="AN2810" s="31"/>
      <c r="AO2810" s="31"/>
      <c r="AP2810" s="31"/>
      <c r="AQ2810" s="31"/>
      <c r="AR2810" s="31"/>
      <c r="AS2810" s="31"/>
      <c r="AT2810" s="31"/>
      <c r="AU2810" s="31"/>
      <c r="AV2810" s="31"/>
      <c r="AW2810" s="31"/>
      <c r="AX2810" s="31"/>
      <c r="AY2810" s="31"/>
      <c r="AZ2810" s="31"/>
      <c r="BA2810" s="31"/>
    </row>
    <row r="2811" spans="1:53" x14ac:dyDescent="0.2">
      <c r="A2811" s="32"/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  <c r="AD2811" s="31"/>
      <c r="AE2811" s="31"/>
      <c r="AF2811" s="31"/>
      <c r="AG2811" s="31"/>
      <c r="AH2811" s="31"/>
      <c r="AI2811" s="31"/>
      <c r="AJ2811" s="31"/>
      <c r="AK2811" s="31"/>
      <c r="AL2811" s="31"/>
      <c r="AM2811" s="31"/>
      <c r="AN2811" s="31"/>
      <c r="AO2811" s="31"/>
      <c r="AP2811" s="31"/>
      <c r="AQ2811" s="31"/>
      <c r="AR2811" s="31"/>
      <c r="AS2811" s="31"/>
      <c r="AT2811" s="31"/>
      <c r="AU2811" s="31"/>
      <c r="AV2811" s="31"/>
      <c r="AW2811" s="31"/>
      <c r="AX2811" s="31"/>
      <c r="AY2811" s="31"/>
      <c r="AZ2811" s="31"/>
      <c r="BA2811" s="31"/>
    </row>
    <row r="2812" spans="1:53" x14ac:dyDescent="0.2">
      <c r="A2812" s="32"/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  <c r="AD2812" s="31"/>
      <c r="AE2812" s="31"/>
      <c r="AF2812" s="31"/>
      <c r="AG2812" s="31"/>
      <c r="AH2812" s="31"/>
      <c r="AI2812" s="31"/>
      <c r="AJ2812" s="31"/>
      <c r="AK2812" s="31"/>
      <c r="AL2812" s="31"/>
      <c r="AM2812" s="31"/>
      <c r="AN2812" s="31"/>
      <c r="AO2812" s="31"/>
      <c r="AP2812" s="31"/>
      <c r="AQ2812" s="31"/>
      <c r="AR2812" s="31"/>
      <c r="AS2812" s="31"/>
      <c r="AT2812" s="31"/>
      <c r="AU2812" s="31"/>
      <c r="AV2812" s="31"/>
      <c r="AW2812" s="31"/>
      <c r="AX2812" s="31"/>
      <c r="AY2812" s="31"/>
      <c r="AZ2812" s="31"/>
      <c r="BA2812" s="31"/>
    </row>
    <row r="2813" spans="1:53" x14ac:dyDescent="0.2">
      <c r="A2813" s="32"/>
      <c r="B2813" s="31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  <c r="AD2813" s="31"/>
      <c r="AE2813" s="31"/>
      <c r="AF2813" s="31"/>
      <c r="AG2813" s="31"/>
      <c r="AH2813" s="31"/>
      <c r="AI2813" s="31"/>
      <c r="AJ2813" s="31"/>
      <c r="AK2813" s="31"/>
      <c r="AL2813" s="31"/>
      <c r="AM2813" s="31"/>
      <c r="AN2813" s="31"/>
      <c r="AO2813" s="31"/>
      <c r="AP2813" s="31"/>
      <c r="AQ2813" s="31"/>
      <c r="AR2813" s="31"/>
      <c r="AS2813" s="31"/>
      <c r="AT2813" s="31"/>
      <c r="AU2813" s="31"/>
      <c r="AV2813" s="31"/>
      <c r="AW2813" s="31"/>
      <c r="AX2813" s="31"/>
      <c r="AY2813" s="31"/>
      <c r="AZ2813" s="31"/>
      <c r="BA2813" s="31"/>
    </row>
    <row r="2814" spans="1:53" x14ac:dyDescent="0.2">
      <c r="A2814" s="32"/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1"/>
      <c r="AP2814" s="31"/>
      <c r="AQ2814" s="31"/>
      <c r="AR2814" s="31"/>
      <c r="AS2814" s="31"/>
      <c r="AT2814" s="31"/>
      <c r="AU2814" s="31"/>
      <c r="AV2814" s="31"/>
      <c r="AW2814" s="31"/>
      <c r="AX2814" s="31"/>
      <c r="AY2814" s="31"/>
      <c r="AZ2814" s="31"/>
      <c r="BA2814" s="31"/>
    </row>
    <row r="2815" spans="1:53" x14ac:dyDescent="0.2">
      <c r="A2815" s="32"/>
      <c r="B2815" s="31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</row>
    <row r="2816" spans="1:53" x14ac:dyDescent="0.2">
      <c r="A2816" s="32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  <c r="AD2816" s="31"/>
      <c r="AE2816" s="31"/>
      <c r="AF2816" s="31"/>
      <c r="AG2816" s="31"/>
      <c r="AH2816" s="31"/>
      <c r="AI2816" s="31"/>
      <c r="AJ2816" s="31"/>
      <c r="AK2816" s="31"/>
      <c r="AL2816" s="31"/>
      <c r="AM2816" s="31"/>
      <c r="AN2816" s="31"/>
      <c r="AO2816" s="31"/>
      <c r="AP2816" s="31"/>
      <c r="AQ2816" s="31"/>
      <c r="AR2816" s="31"/>
      <c r="AS2816" s="31"/>
      <c r="AT2816" s="31"/>
      <c r="AU2816" s="31"/>
      <c r="AV2816" s="31"/>
      <c r="AW2816" s="31"/>
      <c r="AX2816" s="31"/>
      <c r="AY2816" s="31"/>
      <c r="AZ2816" s="31"/>
      <c r="BA2816" s="31"/>
    </row>
    <row r="2817" spans="1:53" x14ac:dyDescent="0.2">
      <c r="A2817" s="32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  <c r="AD2817" s="31"/>
      <c r="AE2817" s="31"/>
      <c r="AF2817" s="31"/>
      <c r="AG2817" s="31"/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1"/>
      <c r="AR2817" s="31"/>
      <c r="AS2817" s="31"/>
      <c r="AT2817" s="31"/>
      <c r="AU2817" s="31"/>
      <c r="AV2817" s="31"/>
      <c r="AW2817" s="31"/>
      <c r="AX2817" s="31"/>
      <c r="AY2817" s="31"/>
      <c r="AZ2817" s="31"/>
      <c r="BA2817" s="31"/>
    </row>
    <row r="2818" spans="1:53" x14ac:dyDescent="0.2">
      <c r="A2818" s="32"/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  <c r="AD2818" s="31"/>
      <c r="AE2818" s="31"/>
      <c r="AF2818" s="31"/>
      <c r="AG2818" s="31"/>
      <c r="AH2818" s="31"/>
      <c r="AI2818" s="31"/>
      <c r="AJ2818" s="31"/>
      <c r="AK2818" s="31"/>
      <c r="AL2818" s="31"/>
      <c r="AM2818" s="31"/>
      <c r="AN2818" s="31"/>
      <c r="AO2818" s="31"/>
      <c r="AP2818" s="31"/>
      <c r="AQ2818" s="31"/>
      <c r="AR2818" s="31"/>
      <c r="AS2818" s="31"/>
      <c r="AT2818" s="31"/>
      <c r="AU2818" s="31"/>
      <c r="AV2818" s="31"/>
      <c r="AW2818" s="31"/>
      <c r="AX2818" s="31"/>
      <c r="AY2818" s="31"/>
      <c r="AZ2818" s="31"/>
      <c r="BA2818" s="31"/>
    </row>
    <row r="2819" spans="1:53" x14ac:dyDescent="0.2">
      <c r="A2819" s="32"/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1"/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</row>
    <row r="2820" spans="1:53" x14ac:dyDescent="0.2">
      <c r="A2820" s="32"/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1"/>
      <c r="AV2820" s="31"/>
      <c r="AW2820" s="31"/>
      <c r="AX2820" s="31"/>
      <c r="AY2820" s="31"/>
      <c r="AZ2820" s="31"/>
      <c r="BA2820" s="31"/>
    </row>
    <row r="2821" spans="1:53" x14ac:dyDescent="0.2">
      <c r="A2821" s="32"/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  <c r="AD2821" s="31"/>
      <c r="AE2821" s="31"/>
      <c r="AF2821" s="31"/>
      <c r="AG2821" s="31"/>
      <c r="AH2821" s="31"/>
      <c r="AI2821" s="31"/>
      <c r="AJ2821" s="31"/>
      <c r="AK2821" s="31"/>
      <c r="AL2821" s="31"/>
      <c r="AM2821" s="31"/>
      <c r="AN2821" s="31"/>
      <c r="AO2821" s="31"/>
      <c r="AP2821" s="31"/>
      <c r="AQ2821" s="31"/>
      <c r="AR2821" s="31"/>
      <c r="AS2821" s="31"/>
      <c r="AT2821" s="31"/>
      <c r="AU2821" s="31"/>
      <c r="AV2821" s="31"/>
      <c r="AW2821" s="31"/>
      <c r="AX2821" s="31"/>
      <c r="AY2821" s="31"/>
      <c r="AZ2821" s="31"/>
      <c r="BA2821" s="31"/>
    </row>
    <row r="2822" spans="1:53" x14ac:dyDescent="0.2">
      <c r="A2822" s="32"/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  <c r="AD2822" s="31"/>
      <c r="AE2822" s="31"/>
      <c r="AF2822" s="31"/>
      <c r="AG2822" s="31"/>
      <c r="AH2822" s="31"/>
      <c r="AI2822" s="31"/>
      <c r="AJ2822" s="31"/>
      <c r="AK2822" s="31"/>
      <c r="AL2822" s="31"/>
      <c r="AM2822" s="31"/>
      <c r="AN2822" s="31"/>
      <c r="AO2822" s="31"/>
      <c r="AP2822" s="31"/>
      <c r="AQ2822" s="31"/>
      <c r="AR2822" s="31"/>
      <c r="AS2822" s="31"/>
      <c r="AT2822" s="31"/>
      <c r="AU2822" s="31"/>
      <c r="AV2822" s="31"/>
      <c r="AW2822" s="31"/>
      <c r="AX2822" s="31"/>
      <c r="AY2822" s="31"/>
      <c r="AZ2822" s="31"/>
      <c r="BA2822" s="31"/>
    </row>
    <row r="2823" spans="1:53" x14ac:dyDescent="0.2">
      <c r="A2823" s="32"/>
      <c r="B2823" s="31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  <c r="AD2823" s="31"/>
      <c r="AE2823" s="31"/>
      <c r="AF2823" s="31"/>
      <c r="AG2823" s="31"/>
      <c r="AH2823" s="31"/>
      <c r="AI2823" s="31"/>
      <c r="AJ2823" s="31"/>
      <c r="AK2823" s="31"/>
      <c r="AL2823" s="31"/>
      <c r="AM2823" s="31"/>
      <c r="AN2823" s="31"/>
      <c r="AO2823" s="31"/>
      <c r="AP2823" s="31"/>
      <c r="AQ2823" s="31"/>
      <c r="AR2823" s="31"/>
      <c r="AS2823" s="31"/>
      <c r="AT2823" s="31"/>
      <c r="AU2823" s="31"/>
      <c r="AV2823" s="31"/>
      <c r="AW2823" s="31"/>
      <c r="AX2823" s="31"/>
      <c r="AY2823" s="31"/>
      <c r="AZ2823" s="31"/>
      <c r="BA2823" s="31"/>
    </row>
    <row r="2824" spans="1:53" x14ac:dyDescent="0.2">
      <c r="A2824" s="32"/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31"/>
      <c r="AE2824" s="31"/>
      <c r="AF2824" s="31"/>
      <c r="AG2824" s="31"/>
      <c r="AH2824" s="31"/>
      <c r="AI2824" s="31"/>
      <c r="AJ2824" s="31"/>
      <c r="AK2824" s="31"/>
      <c r="AL2824" s="31"/>
      <c r="AM2824" s="31"/>
      <c r="AN2824" s="31"/>
      <c r="AO2824" s="31"/>
      <c r="AP2824" s="31"/>
      <c r="AQ2824" s="31"/>
      <c r="AR2824" s="31"/>
      <c r="AS2824" s="31"/>
      <c r="AT2824" s="31"/>
      <c r="AU2824" s="31"/>
      <c r="AV2824" s="31"/>
      <c r="AW2824" s="31"/>
      <c r="AX2824" s="31"/>
      <c r="AY2824" s="31"/>
      <c r="AZ2824" s="31"/>
      <c r="BA2824" s="31"/>
    </row>
    <row r="2825" spans="1:53" x14ac:dyDescent="0.2">
      <c r="A2825" s="32"/>
      <c r="B2825" s="31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31"/>
      <c r="AG2825" s="31"/>
      <c r="AH2825" s="31"/>
      <c r="AI2825" s="31"/>
      <c r="AJ2825" s="31"/>
      <c r="AK2825" s="31"/>
      <c r="AL2825" s="31"/>
      <c r="AM2825" s="31"/>
      <c r="AN2825" s="31"/>
      <c r="AO2825" s="31"/>
      <c r="AP2825" s="31"/>
      <c r="AQ2825" s="31"/>
      <c r="AR2825" s="31"/>
      <c r="AS2825" s="31"/>
      <c r="AT2825" s="31"/>
      <c r="AU2825" s="31"/>
      <c r="AV2825" s="31"/>
      <c r="AW2825" s="31"/>
      <c r="AX2825" s="31"/>
      <c r="AY2825" s="31"/>
      <c r="AZ2825" s="31"/>
      <c r="BA2825" s="31"/>
    </row>
    <row r="2826" spans="1:53" x14ac:dyDescent="0.2">
      <c r="A2826" s="32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31"/>
      <c r="AG2826" s="31"/>
      <c r="AH2826" s="31"/>
      <c r="AI2826" s="31"/>
      <c r="AJ2826" s="31"/>
      <c r="AK2826" s="31"/>
      <c r="AL2826" s="31"/>
      <c r="AM2826" s="31"/>
      <c r="AN2826" s="31"/>
      <c r="AO2826" s="31"/>
      <c r="AP2826" s="31"/>
      <c r="AQ2826" s="31"/>
      <c r="AR2826" s="31"/>
      <c r="AS2826" s="31"/>
      <c r="AT2826" s="31"/>
      <c r="AU2826" s="31"/>
      <c r="AV2826" s="31"/>
      <c r="AW2826" s="31"/>
      <c r="AX2826" s="31"/>
      <c r="AY2826" s="31"/>
      <c r="AZ2826" s="31"/>
      <c r="BA2826" s="31"/>
    </row>
    <row r="2827" spans="1:53" x14ac:dyDescent="0.2">
      <c r="A2827" s="32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31"/>
      <c r="AG2827" s="31"/>
      <c r="AH2827" s="31"/>
      <c r="AI2827" s="31"/>
      <c r="AJ2827" s="31"/>
      <c r="AK2827" s="31"/>
      <c r="AL2827" s="31"/>
      <c r="AM2827" s="31"/>
      <c r="AN2827" s="31"/>
      <c r="AO2827" s="31"/>
      <c r="AP2827" s="31"/>
      <c r="AQ2827" s="31"/>
      <c r="AR2827" s="31"/>
      <c r="AS2827" s="31"/>
      <c r="AT2827" s="31"/>
      <c r="AU2827" s="31"/>
      <c r="AV2827" s="31"/>
      <c r="AW2827" s="31"/>
      <c r="AX2827" s="31"/>
      <c r="AY2827" s="31"/>
      <c r="AZ2827" s="31"/>
      <c r="BA2827" s="31"/>
    </row>
    <row r="2828" spans="1:53" x14ac:dyDescent="0.2">
      <c r="A2828" s="32"/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31"/>
      <c r="AF2828" s="31"/>
      <c r="AG2828" s="31"/>
      <c r="AH2828" s="31"/>
      <c r="AI2828" s="31"/>
      <c r="AJ2828" s="31"/>
      <c r="AK2828" s="31"/>
      <c r="AL2828" s="31"/>
      <c r="AM2828" s="31"/>
      <c r="AN2828" s="31"/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1"/>
      <c r="BA2828" s="31"/>
    </row>
    <row r="2829" spans="1:53" x14ac:dyDescent="0.2">
      <c r="A2829" s="32"/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  <c r="AD2829" s="31"/>
      <c r="AE2829" s="31"/>
      <c r="AF2829" s="31"/>
      <c r="AG2829" s="31"/>
      <c r="AH2829" s="31"/>
      <c r="AI2829" s="31"/>
      <c r="AJ2829" s="31"/>
      <c r="AK2829" s="31"/>
      <c r="AL2829" s="31"/>
      <c r="AM2829" s="31"/>
      <c r="AN2829" s="31"/>
      <c r="AO2829" s="31"/>
      <c r="AP2829" s="31"/>
      <c r="AQ2829" s="31"/>
      <c r="AR2829" s="31"/>
      <c r="AS2829" s="31"/>
      <c r="AT2829" s="31"/>
      <c r="AU2829" s="31"/>
      <c r="AV2829" s="31"/>
      <c r="AW2829" s="31"/>
      <c r="AX2829" s="31"/>
      <c r="AY2829" s="31"/>
      <c r="AZ2829" s="31"/>
      <c r="BA2829" s="31"/>
    </row>
    <row r="2830" spans="1:53" x14ac:dyDescent="0.2">
      <c r="A2830" s="32"/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1"/>
      <c r="AD2830" s="31"/>
      <c r="AE2830" s="31"/>
      <c r="AF2830" s="31"/>
      <c r="AG2830" s="31"/>
      <c r="AH2830" s="31"/>
      <c r="AI2830" s="31"/>
      <c r="AJ2830" s="31"/>
      <c r="AK2830" s="31"/>
      <c r="AL2830" s="31"/>
      <c r="AM2830" s="31"/>
      <c r="AN2830" s="31"/>
      <c r="AO2830" s="31"/>
      <c r="AP2830" s="31"/>
      <c r="AQ2830" s="31"/>
      <c r="AR2830" s="31"/>
      <c r="AS2830" s="31"/>
      <c r="AT2830" s="31"/>
      <c r="AU2830" s="31"/>
      <c r="AV2830" s="31"/>
      <c r="AW2830" s="31"/>
      <c r="AX2830" s="31"/>
      <c r="AY2830" s="31"/>
      <c r="AZ2830" s="31"/>
      <c r="BA2830" s="31"/>
    </row>
    <row r="2831" spans="1:53" x14ac:dyDescent="0.2">
      <c r="A2831" s="32"/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1"/>
      <c r="AD2831" s="31"/>
      <c r="AE2831" s="31"/>
      <c r="AF2831" s="31"/>
      <c r="AG2831" s="31"/>
      <c r="AH2831" s="31"/>
      <c r="AI2831" s="31"/>
      <c r="AJ2831" s="31"/>
      <c r="AK2831" s="31"/>
      <c r="AL2831" s="31"/>
      <c r="AM2831" s="31"/>
      <c r="AN2831" s="31"/>
      <c r="AO2831" s="31"/>
      <c r="AP2831" s="31"/>
      <c r="AQ2831" s="31"/>
      <c r="AR2831" s="31"/>
      <c r="AS2831" s="31"/>
      <c r="AT2831" s="31"/>
      <c r="AU2831" s="31"/>
      <c r="AV2831" s="31"/>
      <c r="AW2831" s="31"/>
      <c r="AX2831" s="31"/>
      <c r="AY2831" s="31"/>
      <c r="AZ2831" s="31"/>
      <c r="BA2831" s="31"/>
    </row>
    <row r="2832" spans="1:53" x14ac:dyDescent="0.2">
      <c r="A2832" s="32"/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1"/>
      <c r="AD2832" s="31"/>
      <c r="AE2832" s="31"/>
      <c r="AF2832" s="31"/>
      <c r="AG2832" s="31"/>
      <c r="AH2832" s="31"/>
      <c r="AI2832" s="31"/>
      <c r="AJ2832" s="31"/>
      <c r="AK2832" s="31"/>
      <c r="AL2832" s="31"/>
      <c r="AM2832" s="31"/>
      <c r="AN2832" s="31"/>
      <c r="AO2832" s="31"/>
      <c r="AP2832" s="31"/>
      <c r="AQ2832" s="31"/>
      <c r="AR2832" s="31"/>
      <c r="AS2832" s="31"/>
      <c r="AT2832" s="31"/>
      <c r="AU2832" s="31"/>
      <c r="AV2832" s="31"/>
      <c r="AW2832" s="31"/>
      <c r="AX2832" s="31"/>
      <c r="AY2832" s="31"/>
      <c r="AZ2832" s="31"/>
      <c r="BA2832" s="31"/>
    </row>
    <row r="2833" spans="1:53" x14ac:dyDescent="0.2">
      <c r="A2833" s="32"/>
      <c r="B2833" s="31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</row>
    <row r="2834" spans="1:53" x14ac:dyDescent="0.2">
      <c r="A2834" s="32"/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1"/>
      <c r="AD2834" s="31"/>
      <c r="AE2834" s="31"/>
      <c r="AF2834" s="31"/>
      <c r="AG2834" s="31"/>
      <c r="AH2834" s="31"/>
      <c r="AI2834" s="31"/>
      <c r="AJ2834" s="31"/>
      <c r="AK2834" s="31"/>
      <c r="AL2834" s="31"/>
      <c r="AM2834" s="31"/>
      <c r="AN2834" s="31"/>
      <c r="AO2834" s="31"/>
      <c r="AP2834" s="31"/>
      <c r="AQ2834" s="31"/>
      <c r="AR2834" s="31"/>
      <c r="AS2834" s="31"/>
      <c r="AT2834" s="31"/>
      <c r="AU2834" s="31"/>
      <c r="AV2834" s="31"/>
      <c r="AW2834" s="31"/>
      <c r="AX2834" s="31"/>
      <c r="AY2834" s="31"/>
      <c r="AZ2834" s="31"/>
      <c r="BA2834" s="31"/>
    </row>
    <row r="2835" spans="1:53" x14ac:dyDescent="0.2">
      <c r="A2835" s="32"/>
      <c r="B2835" s="31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1"/>
      <c r="AD2835" s="31"/>
      <c r="AE2835" s="31"/>
      <c r="AF2835" s="31"/>
      <c r="AG2835" s="31"/>
      <c r="AH2835" s="31"/>
      <c r="AI2835" s="31"/>
      <c r="AJ2835" s="31"/>
      <c r="AK2835" s="31"/>
      <c r="AL2835" s="31"/>
      <c r="AM2835" s="31"/>
      <c r="AN2835" s="31"/>
      <c r="AO2835" s="31"/>
      <c r="AP2835" s="31"/>
      <c r="AQ2835" s="31"/>
      <c r="AR2835" s="31"/>
      <c r="AS2835" s="31"/>
      <c r="AT2835" s="31"/>
      <c r="AU2835" s="31"/>
      <c r="AV2835" s="31"/>
      <c r="AW2835" s="31"/>
      <c r="AX2835" s="31"/>
      <c r="AY2835" s="31"/>
      <c r="AZ2835" s="31"/>
      <c r="BA2835" s="31"/>
    </row>
    <row r="2836" spans="1:53" x14ac:dyDescent="0.2">
      <c r="A2836" s="32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1"/>
      <c r="AS2836" s="31"/>
      <c r="AT2836" s="31"/>
      <c r="AU2836" s="31"/>
      <c r="AV2836" s="31"/>
      <c r="AW2836" s="31"/>
      <c r="AX2836" s="31"/>
      <c r="AY2836" s="31"/>
      <c r="AZ2836" s="31"/>
      <c r="BA2836" s="31"/>
    </row>
    <row r="2837" spans="1:53" x14ac:dyDescent="0.2">
      <c r="A2837" s="32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1"/>
      <c r="AD2837" s="31"/>
      <c r="AE2837" s="31"/>
      <c r="AF2837" s="31"/>
      <c r="AG2837" s="31"/>
      <c r="AH2837" s="31"/>
      <c r="AI2837" s="31"/>
      <c r="AJ2837" s="31"/>
      <c r="AK2837" s="31"/>
      <c r="AL2837" s="31"/>
      <c r="AM2837" s="31"/>
      <c r="AN2837" s="31"/>
      <c r="AO2837" s="31"/>
      <c r="AP2837" s="31"/>
      <c r="AQ2837" s="31"/>
      <c r="AR2837" s="31"/>
      <c r="AS2837" s="31"/>
      <c r="AT2837" s="31"/>
      <c r="AU2837" s="31"/>
      <c r="AV2837" s="31"/>
      <c r="AW2837" s="31"/>
      <c r="AX2837" s="31"/>
      <c r="AY2837" s="31"/>
      <c r="AZ2837" s="31"/>
      <c r="BA2837" s="31"/>
    </row>
    <row r="2838" spans="1:53" x14ac:dyDescent="0.2">
      <c r="A2838" s="32"/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  <c r="AD2838" s="31"/>
      <c r="AE2838" s="31"/>
      <c r="AF2838" s="31"/>
      <c r="AG2838" s="31"/>
      <c r="AH2838" s="31"/>
      <c r="AI2838" s="31"/>
      <c r="AJ2838" s="31"/>
      <c r="AK2838" s="31"/>
      <c r="AL2838" s="31"/>
      <c r="AM2838" s="31"/>
      <c r="AN2838" s="31"/>
      <c r="AO2838" s="31"/>
      <c r="AP2838" s="31"/>
      <c r="AQ2838" s="31"/>
      <c r="AR2838" s="31"/>
      <c r="AS2838" s="31"/>
      <c r="AT2838" s="31"/>
      <c r="AU2838" s="31"/>
      <c r="AV2838" s="31"/>
      <c r="AW2838" s="31"/>
      <c r="AX2838" s="31"/>
      <c r="AY2838" s="31"/>
      <c r="AZ2838" s="31"/>
      <c r="BA2838" s="31"/>
    </row>
    <row r="2839" spans="1:53" x14ac:dyDescent="0.2">
      <c r="A2839" s="32"/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  <c r="AD2839" s="31"/>
      <c r="AE2839" s="31"/>
      <c r="AF2839" s="31"/>
      <c r="AG2839" s="31"/>
      <c r="AH2839" s="31"/>
      <c r="AI2839" s="31"/>
      <c r="AJ2839" s="31"/>
      <c r="AK2839" s="31"/>
      <c r="AL2839" s="31"/>
      <c r="AM2839" s="31"/>
      <c r="AN2839" s="31"/>
      <c r="AO2839" s="31"/>
      <c r="AP2839" s="31"/>
      <c r="AQ2839" s="31"/>
      <c r="AR2839" s="31"/>
      <c r="AS2839" s="31"/>
      <c r="AT2839" s="31"/>
      <c r="AU2839" s="31"/>
      <c r="AV2839" s="31"/>
      <c r="AW2839" s="31"/>
      <c r="AX2839" s="31"/>
      <c r="AY2839" s="31"/>
      <c r="AZ2839" s="31"/>
      <c r="BA2839" s="31"/>
    </row>
    <row r="2840" spans="1:53" x14ac:dyDescent="0.2">
      <c r="A2840" s="32"/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1"/>
      <c r="AD2840" s="31"/>
      <c r="AE2840" s="31"/>
      <c r="AF2840" s="31"/>
      <c r="AG2840" s="31"/>
      <c r="AH2840" s="31"/>
      <c r="AI2840" s="31"/>
      <c r="AJ2840" s="31"/>
      <c r="AK2840" s="31"/>
      <c r="AL2840" s="31"/>
      <c r="AM2840" s="31"/>
      <c r="AN2840" s="31"/>
      <c r="AO2840" s="31"/>
      <c r="AP2840" s="31"/>
      <c r="AQ2840" s="31"/>
      <c r="AR2840" s="31"/>
      <c r="AS2840" s="31"/>
      <c r="AT2840" s="31"/>
      <c r="AU2840" s="31"/>
      <c r="AV2840" s="31"/>
      <c r="AW2840" s="31"/>
      <c r="AX2840" s="31"/>
      <c r="AY2840" s="31"/>
      <c r="AZ2840" s="31"/>
      <c r="BA2840" s="31"/>
    </row>
    <row r="2841" spans="1:53" x14ac:dyDescent="0.2">
      <c r="A2841" s="32"/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1"/>
      <c r="AD2841" s="31"/>
      <c r="AE2841" s="31"/>
      <c r="AF2841" s="31"/>
      <c r="AG2841" s="31"/>
      <c r="AH2841" s="31"/>
      <c r="AI2841" s="31"/>
      <c r="AJ2841" s="31"/>
      <c r="AK2841" s="31"/>
      <c r="AL2841" s="31"/>
      <c r="AM2841" s="31"/>
      <c r="AN2841" s="31"/>
      <c r="AO2841" s="31"/>
      <c r="AP2841" s="31"/>
      <c r="AQ2841" s="31"/>
      <c r="AR2841" s="31"/>
      <c r="AS2841" s="31"/>
      <c r="AT2841" s="31"/>
      <c r="AU2841" s="31"/>
      <c r="AV2841" s="31"/>
      <c r="AW2841" s="31"/>
      <c r="AX2841" s="31"/>
      <c r="AY2841" s="31"/>
      <c r="AZ2841" s="31"/>
      <c r="BA2841" s="31"/>
    </row>
    <row r="2842" spans="1:53" x14ac:dyDescent="0.2">
      <c r="A2842" s="32"/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1"/>
      <c r="AD2842" s="31"/>
      <c r="AE2842" s="31"/>
      <c r="AF2842" s="31"/>
      <c r="AG2842" s="31"/>
      <c r="AH2842" s="31"/>
      <c r="AI2842" s="31"/>
      <c r="AJ2842" s="31"/>
      <c r="AK2842" s="31"/>
      <c r="AL2842" s="31"/>
      <c r="AM2842" s="31"/>
      <c r="AN2842" s="31"/>
      <c r="AO2842" s="31"/>
      <c r="AP2842" s="31"/>
      <c r="AQ2842" s="31"/>
      <c r="AR2842" s="31"/>
      <c r="AS2842" s="31"/>
      <c r="AT2842" s="31"/>
      <c r="AU2842" s="31"/>
      <c r="AV2842" s="31"/>
      <c r="AW2842" s="31"/>
      <c r="AX2842" s="31"/>
      <c r="AY2842" s="31"/>
      <c r="AZ2842" s="31"/>
      <c r="BA2842" s="31"/>
    </row>
    <row r="2843" spans="1:53" x14ac:dyDescent="0.2">
      <c r="A2843" s="32"/>
      <c r="B2843" s="31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1"/>
      <c r="AD2843" s="31"/>
      <c r="AE2843" s="31"/>
      <c r="AF2843" s="31"/>
      <c r="AG2843" s="31"/>
      <c r="AH2843" s="31"/>
      <c r="AI2843" s="31"/>
      <c r="AJ2843" s="31"/>
      <c r="AK2843" s="31"/>
      <c r="AL2843" s="31"/>
      <c r="AM2843" s="31"/>
      <c r="AN2843" s="31"/>
      <c r="AO2843" s="31"/>
      <c r="AP2843" s="31"/>
      <c r="AQ2843" s="31"/>
      <c r="AR2843" s="31"/>
      <c r="AS2843" s="31"/>
      <c r="AT2843" s="31"/>
      <c r="AU2843" s="31"/>
      <c r="AV2843" s="31"/>
      <c r="AW2843" s="31"/>
      <c r="AX2843" s="31"/>
      <c r="AY2843" s="31"/>
      <c r="AZ2843" s="31"/>
      <c r="BA2843" s="31"/>
    </row>
    <row r="2844" spans="1:53" x14ac:dyDescent="0.2">
      <c r="A2844" s="32"/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1"/>
      <c r="AD2844" s="31"/>
      <c r="AE2844" s="31"/>
      <c r="AF2844" s="31"/>
      <c r="AG2844" s="31"/>
      <c r="AH2844" s="31"/>
      <c r="AI2844" s="31"/>
      <c r="AJ2844" s="31"/>
      <c r="AK2844" s="31"/>
      <c r="AL2844" s="31"/>
      <c r="AM2844" s="31"/>
      <c r="AN2844" s="31"/>
      <c r="AO2844" s="31"/>
      <c r="AP2844" s="31"/>
      <c r="AQ2844" s="31"/>
      <c r="AR2844" s="31"/>
      <c r="AS2844" s="31"/>
      <c r="AT2844" s="31"/>
      <c r="AU2844" s="31"/>
      <c r="AV2844" s="31"/>
      <c r="AW2844" s="31"/>
      <c r="AX2844" s="31"/>
      <c r="AY2844" s="31"/>
      <c r="AZ2844" s="31"/>
      <c r="BA2844" s="31"/>
    </row>
    <row r="2845" spans="1:53" x14ac:dyDescent="0.2">
      <c r="A2845" s="32"/>
      <c r="B2845" s="31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1"/>
      <c r="AD2845" s="31"/>
      <c r="AE2845" s="31"/>
      <c r="AF2845" s="31"/>
      <c r="AG2845" s="31"/>
      <c r="AH2845" s="31"/>
      <c r="AI2845" s="31"/>
      <c r="AJ2845" s="31"/>
      <c r="AK2845" s="31"/>
      <c r="AL2845" s="31"/>
      <c r="AM2845" s="31"/>
      <c r="AN2845" s="31"/>
      <c r="AO2845" s="31"/>
      <c r="AP2845" s="31"/>
      <c r="AQ2845" s="31"/>
      <c r="AR2845" s="31"/>
      <c r="AS2845" s="31"/>
      <c r="AT2845" s="31"/>
      <c r="AU2845" s="31"/>
      <c r="AV2845" s="31"/>
      <c r="AW2845" s="31"/>
      <c r="AX2845" s="31"/>
      <c r="AY2845" s="31"/>
      <c r="AZ2845" s="31"/>
      <c r="BA2845" s="31"/>
    </row>
    <row r="2846" spans="1:53" x14ac:dyDescent="0.2">
      <c r="A2846" s="32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1"/>
      <c r="AD2846" s="31"/>
      <c r="AE2846" s="31"/>
      <c r="AF2846" s="31"/>
      <c r="AG2846" s="31"/>
      <c r="AH2846" s="31"/>
      <c r="AI2846" s="31"/>
      <c r="AJ2846" s="31"/>
      <c r="AK2846" s="31"/>
      <c r="AL2846" s="31"/>
      <c r="AM2846" s="31"/>
      <c r="AN2846" s="31"/>
      <c r="AO2846" s="31"/>
      <c r="AP2846" s="31"/>
      <c r="AQ2846" s="31"/>
      <c r="AR2846" s="31"/>
      <c r="AS2846" s="31"/>
      <c r="AT2846" s="31"/>
      <c r="AU2846" s="31"/>
      <c r="AV2846" s="31"/>
      <c r="AW2846" s="31"/>
      <c r="AX2846" s="31"/>
      <c r="AY2846" s="31"/>
      <c r="AZ2846" s="31"/>
      <c r="BA2846" s="31"/>
    </row>
    <row r="2847" spans="1:53" x14ac:dyDescent="0.2">
      <c r="A2847" s="32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1"/>
      <c r="AS2847" s="31"/>
      <c r="AT2847" s="31"/>
      <c r="AU2847" s="31"/>
      <c r="AV2847" s="31"/>
      <c r="AW2847" s="31"/>
      <c r="AX2847" s="31"/>
      <c r="AY2847" s="31"/>
      <c r="AZ2847" s="31"/>
      <c r="BA2847" s="31"/>
    </row>
    <row r="2848" spans="1:53" x14ac:dyDescent="0.2">
      <c r="A2848" s="32"/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1"/>
      <c r="AD2848" s="31"/>
      <c r="AE2848" s="31"/>
      <c r="AF2848" s="31"/>
      <c r="AG2848" s="31"/>
      <c r="AH2848" s="31"/>
      <c r="AI2848" s="31"/>
      <c r="AJ2848" s="31"/>
      <c r="AK2848" s="31"/>
      <c r="AL2848" s="31"/>
      <c r="AM2848" s="31"/>
      <c r="AN2848" s="31"/>
      <c r="AO2848" s="31"/>
      <c r="AP2848" s="31"/>
      <c r="AQ2848" s="31"/>
      <c r="AR2848" s="31"/>
      <c r="AS2848" s="31"/>
      <c r="AT2848" s="31"/>
      <c r="AU2848" s="31"/>
      <c r="AV2848" s="31"/>
      <c r="AW2848" s="31"/>
      <c r="AX2848" s="31"/>
      <c r="AY2848" s="31"/>
      <c r="AZ2848" s="31"/>
      <c r="BA2848" s="31"/>
    </row>
    <row r="2849" spans="1:53" x14ac:dyDescent="0.2">
      <c r="A2849" s="32"/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1"/>
      <c r="AD2849" s="31"/>
      <c r="AE2849" s="31"/>
      <c r="AF2849" s="31"/>
      <c r="AG2849" s="31"/>
      <c r="AH2849" s="31"/>
      <c r="AI2849" s="31"/>
      <c r="AJ2849" s="31"/>
      <c r="AK2849" s="31"/>
      <c r="AL2849" s="31"/>
      <c r="AM2849" s="31"/>
      <c r="AN2849" s="31"/>
      <c r="AO2849" s="31"/>
      <c r="AP2849" s="31"/>
      <c r="AQ2849" s="31"/>
      <c r="AR2849" s="31"/>
      <c r="AS2849" s="31"/>
      <c r="AT2849" s="31"/>
      <c r="AU2849" s="31"/>
      <c r="AV2849" s="31"/>
      <c r="AW2849" s="31"/>
      <c r="AX2849" s="31"/>
      <c r="AY2849" s="31"/>
      <c r="AZ2849" s="31"/>
      <c r="BA2849" s="31"/>
    </row>
    <row r="2850" spans="1:53" x14ac:dyDescent="0.2">
      <c r="A2850" s="32"/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1"/>
      <c r="AD2850" s="31"/>
      <c r="AE2850" s="31"/>
      <c r="AF2850" s="31"/>
      <c r="AG2850" s="31"/>
      <c r="AH2850" s="31"/>
      <c r="AI2850" s="31"/>
      <c r="AJ2850" s="31"/>
      <c r="AK2850" s="31"/>
      <c r="AL2850" s="31"/>
      <c r="AM2850" s="31"/>
      <c r="AN2850" s="31"/>
      <c r="AO2850" s="31"/>
      <c r="AP2850" s="31"/>
      <c r="AQ2850" s="31"/>
      <c r="AR2850" s="31"/>
      <c r="AS2850" s="31"/>
      <c r="AT2850" s="31"/>
      <c r="AU2850" s="31"/>
      <c r="AV2850" s="31"/>
      <c r="AW2850" s="31"/>
      <c r="AX2850" s="31"/>
      <c r="AY2850" s="31"/>
      <c r="AZ2850" s="31"/>
      <c r="BA2850" s="31"/>
    </row>
    <row r="2851" spans="1:53" x14ac:dyDescent="0.2">
      <c r="A2851" s="32"/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1"/>
      <c r="AP2851" s="31"/>
      <c r="AQ2851" s="31"/>
      <c r="AR2851" s="31"/>
      <c r="AS2851" s="31"/>
      <c r="AT2851" s="31"/>
      <c r="AU2851" s="31"/>
      <c r="AV2851" s="31"/>
      <c r="AW2851" s="31"/>
      <c r="AX2851" s="31"/>
      <c r="AY2851" s="31"/>
      <c r="AZ2851" s="31"/>
      <c r="BA2851" s="31"/>
    </row>
    <row r="2852" spans="1:53" x14ac:dyDescent="0.2">
      <c r="A2852" s="32"/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1"/>
      <c r="AD2852" s="31"/>
      <c r="AE2852" s="31"/>
      <c r="AF2852" s="31"/>
      <c r="AG2852" s="31"/>
      <c r="AH2852" s="31"/>
      <c r="AI2852" s="31"/>
      <c r="AJ2852" s="31"/>
      <c r="AK2852" s="31"/>
      <c r="AL2852" s="31"/>
      <c r="AM2852" s="31"/>
      <c r="AN2852" s="31"/>
      <c r="AO2852" s="31"/>
      <c r="AP2852" s="31"/>
      <c r="AQ2852" s="31"/>
      <c r="AR2852" s="31"/>
      <c r="AS2852" s="31"/>
      <c r="AT2852" s="31"/>
      <c r="AU2852" s="31"/>
      <c r="AV2852" s="31"/>
      <c r="AW2852" s="31"/>
      <c r="AX2852" s="31"/>
      <c r="AY2852" s="31"/>
      <c r="AZ2852" s="31"/>
      <c r="BA2852" s="31"/>
    </row>
    <row r="2853" spans="1:53" x14ac:dyDescent="0.2">
      <c r="A2853" s="32"/>
      <c r="B2853" s="31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1"/>
      <c r="AD2853" s="31"/>
      <c r="AE2853" s="31"/>
      <c r="AF2853" s="31"/>
      <c r="AG2853" s="31"/>
      <c r="AH2853" s="31"/>
      <c r="AI2853" s="31"/>
      <c r="AJ2853" s="31"/>
      <c r="AK2853" s="31"/>
      <c r="AL2853" s="31"/>
      <c r="AM2853" s="31"/>
      <c r="AN2853" s="31"/>
      <c r="AO2853" s="31"/>
      <c r="AP2853" s="31"/>
      <c r="AQ2853" s="31"/>
      <c r="AR2853" s="31"/>
      <c r="AS2853" s="31"/>
      <c r="AT2853" s="31"/>
      <c r="AU2853" s="31"/>
      <c r="AV2853" s="31"/>
      <c r="AW2853" s="31"/>
      <c r="AX2853" s="31"/>
      <c r="AY2853" s="31"/>
      <c r="AZ2853" s="31"/>
      <c r="BA2853" s="31"/>
    </row>
    <row r="2854" spans="1:53" x14ac:dyDescent="0.2">
      <c r="A2854" s="32"/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1"/>
      <c r="AD2854" s="31"/>
      <c r="AE2854" s="31"/>
      <c r="AF2854" s="31"/>
      <c r="AG2854" s="31"/>
      <c r="AH2854" s="31"/>
      <c r="AI2854" s="31"/>
      <c r="AJ2854" s="31"/>
      <c r="AK2854" s="31"/>
      <c r="AL2854" s="31"/>
      <c r="AM2854" s="31"/>
      <c r="AN2854" s="31"/>
      <c r="AO2854" s="31"/>
      <c r="AP2854" s="31"/>
      <c r="AQ2854" s="31"/>
      <c r="AR2854" s="31"/>
      <c r="AS2854" s="31"/>
      <c r="AT2854" s="31"/>
      <c r="AU2854" s="31"/>
      <c r="AV2854" s="31"/>
      <c r="AW2854" s="31"/>
      <c r="AX2854" s="31"/>
      <c r="AY2854" s="31"/>
      <c r="AZ2854" s="31"/>
      <c r="BA2854" s="31"/>
    </row>
    <row r="2855" spans="1:53" x14ac:dyDescent="0.2">
      <c r="A2855" s="32"/>
      <c r="B2855" s="31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1"/>
      <c r="AD2855" s="31"/>
      <c r="AE2855" s="31"/>
      <c r="AF2855" s="31"/>
      <c r="AG2855" s="31"/>
      <c r="AH2855" s="31"/>
      <c r="AI2855" s="31"/>
      <c r="AJ2855" s="31"/>
      <c r="AK2855" s="31"/>
      <c r="AL2855" s="31"/>
      <c r="AM2855" s="31"/>
      <c r="AN2855" s="31"/>
      <c r="AO2855" s="31"/>
      <c r="AP2855" s="31"/>
      <c r="AQ2855" s="31"/>
      <c r="AR2855" s="31"/>
      <c r="AS2855" s="31"/>
      <c r="AT2855" s="31"/>
      <c r="AU2855" s="31"/>
      <c r="AV2855" s="31"/>
      <c r="AW2855" s="31"/>
      <c r="AX2855" s="31"/>
      <c r="AY2855" s="31"/>
      <c r="AZ2855" s="31"/>
      <c r="BA2855" s="31"/>
    </row>
    <row r="2856" spans="1:53" x14ac:dyDescent="0.2">
      <c r="A2856" s="32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1"/>
      <c r="AD2856" s="31"/>
      <c r="AE2856" s="31"/>
      <c r="AF2856" s="31"/>
      <c r="AG2856" s="31"/>
      <c r="AH2856" s="31"/>
      <c r="AI2856" s="31"/>
      <c r="AJ2856" s="31"/>
      <c r="AK2856" s="31"/>
      <c r="AL2856" s="31"/>
      <c r="AM2856" s="31"/>
      <c r="AN2856" s="31"/>
      <c r="AO2856" s="31"/>
      <c r="AP2856" s="31"/>
      <c r="AQ2856" s="31"/>
      <c r="AR2856" s="31"/>
      <c r="AS2856" s="31"/>
      <c r="AT2856" s="31"/>
      <c r="AU2856" s="31"/>
      <c r="AV2856" s="31"/>
      <c r="AW2856" s="31"/>
      <c r="AX2856" s="31"/>
      <c r="AY2856" s="31"/>
      <c r="AZ2856" s="31"/>
      <c r="BA2856" s="31"/>
    </row>
    <row r="2857" spans="1:53" x14ac:dyDescent="0.2">
      <c r="A2857" s="32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1"/>
      <c r="AD2857" s="31"/>
      <c r="AE2857" s="31"/>
      <c r="AF2857" s="31"/>
      <c r="AG2857" s="31"/>
      <c r="AH2857" s="31"/>
      <c r="AI2857" s="31"/>
      <c r="AJ2857" s="31"/>
      <c r="AK2857" s="31"/>
      <c r="AL2857" s="31"/>
      <c r="AM2857" s="31"/>
      <c r="AN2857" s="31"/>
      <c r="AO2857" s="31"/>
      <c r="AP2857" s="31"/>
      <c r="AQ2857" s="31"/>
      <c r="AR2857" s="31"/>
      <c r="AS2857" s="31"/>
      <c r="AT2857" s="31"/>
      <c r="AU2857" s="31"/>
      <c r="AV2857" s="31"/>
      <c r="AW2857" s="31"/>
      <c r="AX2857" s="31"/>
      <c r="AY2857" s="31"/>
      <c r="AZ2857" s="31"/>
      <c r="BA2857" s="31"/>
    </row>
    <row r="2858" spans="1:53" x14ac:dyDescent="0.2">
      <c r="A2858" s="32"/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1"/>
      <c r="AD2858" s="31"/>
      <c r="AE2858" s="31"/>
      <c r="AF2858" s="31"/>
      <c r="AG2858" s="31"/>
      <c r="AH2858" s="31"/>
      <c r="AI2858" s="31"/>
      <c r="AJ2858" s="31"/>
      <c r="AK2858" s="31"/>
      <c r="AL2858" s="31"/>
      <c r="AM2858" s="31"/>
      <c r="AN2858" s="31"/>
      <c r="AO2858" s="31"/>
      <c r="AP2858" s="31"/>
      <c r="AQ2858" s="31"/>
      <c r="AR2858" s="31"/>
      <c r="AS2858" s="31"/>
      <c r="AT2858" s="31"/>
      <c r="AU2858" s="31"/>
      <c r="AV2858" s="31"/>
      <c r="AW2858" s="31"/>
      <c r="AX2858" s="31"/>
      <c r="AY2858" s="31"/>
      <c r="AZ2858" s="31"/>
      <c r="BA2858" s="31"/>
    </row>
    <row r="2859" spans="1:53" x14ac:dyDescent="0.2">
      <c r="A2859" s="32"/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  <c r="AD2859" s="31"/>
      <c r="AE2859" s="31"/>
      <c r="AF2859" s="31"/>
      <c r="AG2859" s="31"/>
      <c r="AH2859" s="31"/>
      <c r="AI2859" s="31"/>
      <c r="AJ2859" s="31"/>
      <c r="AK2859" s="31"/>
      <c r="AL2859" s="31"/>
      <c r="AM2859" s="31"/>
      <c r="AN2859" s="31"/>
      <c r="AO2859" s="31"/>
      <c r="AP2859" s="31"/>
      <c r="AQ2859" s="31"/>
      <c r="AR2859" s="31"/>
      <c r="AS2859" s="31"/>
      <c r="AT2859" s="31"/>
      <c r="AU2859" s="31"/>
      <c r="AV2859" s="31"/>
      <c r="AW2859" s="31"/>
      <c r="AX2859" s="31"/>
      <c r="AY2859" s="31"/>
      <c r="AZ2859" s="31"/>
      <c r="BA2859" s="31"/>
    </row>
    <row r="2860" spans="1:53" x14ac:dyDescent="0.2">
      <c r="A2860" s="32"/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  <c r="AD2860" s="31"/>
      <c r="AE2860" s="31"/>
      <c r="AF2860" s="31"/>
      <c r="AG2860" s="31"/>
      <c r="AH2860" s="31"/>
      <c r="AI2860" s="31"/>
      <c r="AJ2860" s="31"/>
      <c r="AK2860" s="31"/>
      <c r="AL2860" s="31"/>
      <c r="AM2860" s="31"/>
      <c r="AN2860" s="31"/>
      <c r="AO2860" s="31"/>
      <c r="AP2860" s="31"/>
      <c r="AQ2860" s="31"/>
      <c r="AR2860" s="31"/>
      <c r="AS2860" s="31"/>
      <c r="AT2860" s="31"/>
      <c r="AU2860" s="31"/>
      <c r="AV2860" s="31"/>
      <c r="AW2860" s="31"/>
      <c r="AX2860" s="31"/>
      <c r="AY2860" s="31"/>
      <c r="AZ2860" s="31"/>
      <c r="BA2860" s="31"/>
    </row>
    <row r="2861" spans="1:53" x14ac:dyDescent="0.2">
      <c r="A2861" s="32"/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  <c r="AD2861" s="31"/>
      <c r="AE2861" s="31"/>
      <c r="AF2861" s="31"/>
      <c r="AG2861" s="31"/>
      <c r="AH2861" s="31"/>
      <c r="AI2861" s="31"/>
      <c r="AJ2861" s="31"/>
      <c r="AK2861" s="31"/>
      <c r="AL2861" s="31"/>
      <c r="AM2861" s="31"/>
      <c r="AN2861" s="31"/>
      <c r="AO2861" s="31"/>
      <c r="AP2861" s="31"/>
      <c r="AQ2861" s="31"/>
      <c r="AR2861" s="31"/>
      <c r="AS2861" s="31"/>
      <c r="AT2861" s="31"/>
      <c r="AU2861" s="31"/>
      <c r="AV2861" s="31"/>
      <c r="AW2861" s="31"/>
      <c r="AX2861" s="31"/>
      <c r="AY2861" s="31"/>
      <c r="AZ2861" s="31"/>
      <c r="BA2861" s="31"/>
    </row>
    <row r="2862" spans="1:53" x14ac:dyDescent="0.2">
      <c r="A2862" s="32"/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  <c r="AD2862" s="31"/>
      <c r="AE2862" s="31"/>
      <c r="AF2862" s="31"/>
      <c r="AG2862" s="31"/>
      <c r="AH2862" s="31"/>
      <c r="AI2862" s="31"/>
      <c r="AJ2862" s="31"/>
      <c r="AK2862" s="31"/>
      <c r="AL2862" s="31"/>
      <c r="AM2862" s="31"/>
      <c r="AN2862" s="31"/>
      <c r="AO2862" s="31"/>
      <c r="AP2862" s="31"/>
      <c r="AQ2862" s="31"/>
      <c r="AR2862" s="31"/>
      <c r="AS2862" s="31"/>
      <c r="AT2862" s="31"/>
      <c r="AU2862" s="31"/>
      <c r="AV2862" s="31"/>
      <c r="AW2862" s="31"/>
      <c r="AX2862" s="31"/>
      <c r="AY2862" s="31"/>
      <c r="AZ2862" s="31"/>
      <c r="BA2862" s="31"/>
    </row>
    <row r="2863" spans="1:53" x14ac:dyDescent="0.2">
      <c r="A2863" s="32"/>
      <c r="B2863" s="31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  <c r="AD2863" s="31"/>
      <c r="AE2863" s="31"/>
      <c r="AF2863" s="31"/>
      <c r="AG2863" s="31"/>
      <c r="AH2863" s="31"/>
      <c r="AI2863" s="31"/>
      <c r="AJ2863" s="31"/>
      <c r="AK2863" s="31"/>
      <c r="AL2863" s="31"/>
      <c r="AM2863" s="31"/>
      <c r="AN2863" s="31"/>
      <c r="AO2863" s="31"/>
      <c r="AP2863" s="31"/>
      <c r="AQ2863" s="31"/>
      <c r="AR2863" s="31"/>
      <c r="AS2863" s="31"/>
      <c r="AT2863" s="31"/>
      <c r="AU2863" s="31"/>
      <c r="AV2863" s="31"/>
      <c r="AW2863" s="31"/>
      <c r="AX2863" s="31"/>
      <c r="AY2863" s="31"/>
      <c r="AZ2863" s="31"/>
      <c r="BA2863" s="31"/>
    </row>
    <row r="2864" spans="1:53" x14ac:dyDescent="0.2">
      <c r="A2864" s="32"/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  <c r="AI2864" s="31"/>
      <c r="AJ2864" s="31"/>
      <c r="AK2864" s="31"/>
      <c r="AL2864" s="31"/>
      <c r="AM2864" s="31"/>
      <c r="AN2864" s="31"/>
      <c r="AO2864" s="31"/>
      <c r="AP2864" s="31"/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1"/>
      <c r="BA2864" s="31"/>
    </row>
    <row r="2865" spans="1:53" x14ac:dyDescent="0.2">
      <c r="A2865" s="32"/>
      <c r="B2865" s="31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  <c r="AD2865" s="31"/>
      <c r="AE2865" s="31"/>
      <c r="AF2865" s="31"/>
      <c r="AG2865" s="31"/>
      <c r="AH2865" s="31"/>
      <c r="AI2865" s="31"/>
      <c r="AJ2865" s="31"/>
      <c r="AK2865" s="31"/>
      <c r="AL2865" s="31"/>
      <c r="AM2865" s="31"/>
      <c r="AN2865" s="31"/>
      <c r="AO2865" s="31"/>
      <c r="AP2865" s="31"/>
      <c r="AQ2865" s="31"/>
      <c r="AR2865" s="31"/>
      <c r="AS2865" s="31"/>
      <c r="AT2865" s="31"/>
      <c r="AU2865" s="31"/>
      <c r="AV2865" s="31"/>
      <c r="AW2865" s="31"/>
      <c r="AX2865" s="31"/>
      <c r="AY2865" s="31"/>
      <c r="AZ2865" s="31"/>
      <c r="BA2865" s="31"/>
    </row>
    <row r="2866" spans="1:53" x14ac:dyDescent="0.2">
      <c r="A2866" s="32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  <c r="AD2866" s="31"/>
      <c r="AE2866" s="31"/>
      <c r="AF2866" s="31"/>
      <c r="AG2866" s="31"/>
      <c r="AH2866" s="31"/>
      <c r="AI2866" s="31"/>
      <c r="AJ2866" s="31"/>
      <c r="AK2866" s="31"/>
      <c r="AL2866" s="31"/>
      <c r="AM2866" s="31"/>
      <c r="AN2866" s="31"/>
      <c r="AO2866" s="31"/>
      <c r="AP2866" s="31"/>
      <c r="AQ2866" s="31"/>
      <c r="AR2866" s="31"/>
      <c r="AS2866" s="31"/>
      <c r="AT2866" s="31"/>
      <c r="AU2866" s="31"/>
      <c r="AV2866" s="31"/>
      <c r="AW2866" s="31"/>
      <c r="AX2866" s="31"/>
      <c r="AY2866" s="31"/>
      <c r="AZ2866" s="31"/>
      <c r="BA2866" s="31"/>
    </row>
    <row r="2867" spans="1:53" x14ac:dyDescent="0.2">
      <c r="A2867" s="32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1"/>
      <c r="AD2867" s="31"/>
      <c r="AE2867" s="31"/>
      <c r="AF2867" s="31"/>
      <c r="AG2867" s="31"/>
      <c r="AH2867" s="31"/>
      <c r="AI2867" s="31"/>
      <c r="AJ2867" s="31"/>
      <c r="AK2867" s="31"/>
      <c r="AL2867" s="31"/>
      <c r="AM2867" s="31"/>
      <c r="AN2867" s="31"/>
      <c r="AO2867" s="31"/>
      <c r="AP2867" s="31"/>
      <c r="AQ2867" s="31"/>
      <c r="AR2867" s="31"/>
      <c r="AS2867" s="31"/>
      <c r="AT2867" s="31"/>
      <c r="AU2867" s="31"/>
      <c r="AV2867" s="31"/>
      <c r="AW2867" s="31"/>
      <c r="AX2867" s="31"/>
      <c r="AY2867" s="31"/>
      <c r="AZ2867" s="31"/>
      <c r="BA2867" s="31"/>
    </row>
    <row r="2868" spans="1:53" x14ac:dyDescent="0.2">
      <c r="A2868" s="32"/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1"/>
      <c r="AD2868" s="31"/>
      <c r="AE2868" s="31"/>
      <c r="AF2868" s="31"/>
      <c r="AG2868" s="31"/>
      <c r="AH2868" s="31"/>
      <c r="AI2868" s="31"/>
      <c r="AJ2868" s="31"/>
      <c r="AK2868" s="31"/>
      <c r="AL2868" s="31"/>
      <c r="AM2868" s="31"/>
      <c r="AN2868" s="31"/>
      <c r="AO2868" s="31"/>
      <c r="AP2868" s="31"/>
      <c r="AQ2868" s="31"/>
      <c r="AR2868" s="31"/>
      <c r="AS2868" s="31"/>
      <c r="AT2868" s="31"/>
      <c r="AU2868" s="31"/>
      <c r="AV2868" s="31"/>
      <c r="AW2868" s="31"/>
      <c r="AX2868" s="31"/>
      <c r="AY2868" s="31"/>
      <c r="AZ2868" s="31"/>
      <c r="BA2868" s="31"/>
    </row>
    <row r="2869" spans="1:53" x14ac:dyDescent="0.2">
      <c r="A2869" s="32"/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1"/>
      <c r="AD2869" s="31"/>
      <c r="AE2869" s="31"/>
      <c r="AF2869" s="31"/>
      <c r="AG2869" s="31"/>
      <c r="AH2869" s="31"/>
      <c r="AI2869" s="31"/>
      <c r="AJ2869" s="31"/>
      <c r="AK2869" s="31"/>
      <c r="AL2869" s="31"/>
      <c r="AM2869" s="31"/>
      <c r="AN2869" s="31"/>
      <c r="AO2869" s="31"/>
      <c r="AP2869" s="31"/>
      <c r="AQ2869" s="31"/>
      <c r="AR2869" s="31"/>
      <c r="AS2869" s="31"/>
      <c r="AT2869" s="31"/>
      <c r="AU2869" s="31"/>
      <c r="AV2869" s="31"/>
      <c r="AW2869" s="31"/>
      <c r="AX2869" s="31"/>
      <c r="AY2869" s="31"/>
      <c r="AZ2869" s="31"/>
      <c r="BA2869" s="31"/>
    </row>
    <row r="2870" spans="1:53" x14ac:dyDescent="0.2">
      <c r="A2870" s="32"/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1"/>
      <c r="AD2870" s="31"/>
      <c r="AE2870" s="31"/>
      <c r="AF2870" s="31"/>
      <c r="AG2870" s="31"/>
      <c r="AH2870" s="31"/>
      <c r="AI2870" s="31"/>
      <c r="AJ2870" s="31"/>
      <c r="AK2870" s="31"/>
      <c r="AL2870" s="31"/>
      <c r="AM2870" s="31"/>
      <c r="AN2870" s="31"/>
      <c r="AO2870" s="31"/>
      <c r="AP2870" s="31"/>
      <c r="AQ2870" s="31"/>
      <c r="AR2870" s="31"/>
      <c r="AS2870" s="31"/>
      <c r="AT2870" s="31"/>
      <c r="AU2870" s="31"/>
      <c r="AV2870" s="31"/>
      <c r="AW2870" s="31"/>
      <c r="AX2870" s="31"/>
      <c r="AY2870" s="31"/>
      <c r="AZ2870" s="31"/>
      <c r="BA2870" s="31"/>
    </row>
    <row r="2871" spans="1:53" x14ac:dyDescent="0.2">
      <c r="A2871" s="32"/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1"/>
      <c r="AD2871" s="31"/>
      <c r="AE2871" s="31"/>
      <c r="AF2871" s="31"/>
      <c r="AG2871" s="31"/>
      <c r="AH2871" s="31"/>
      <c r="AI2871" s="31"/>
      <c r="AJ2871" s="31"/>
      <c r="AK2871" s="31"/>
      <c r="AL2871" s="31"/>
      <c r="AM2871" s="31"/>
      <c r="AN2871" s="31"/>
      <c r="AO2871" s="31"/>
      <c r="AP2871" s="31"/>
      <c r="AQ2871" s="31"/>
      <c r="AR2871" s="31"/>
      <c r="AS2871" s="31"/>
      <c r="AT2871" s="31"/>
      <c r="AU2871" s="31"/>
      <c r="AV2871" s="31"/>
      <c r="AW2871" s="31"/>
      <c r="AX2871" s="31"/>
      <c r="AY2871" s="31"/>
      <c r="AZ2871" s="31"/>
      <c r="BA2871" s="31"/>
    </row>
    <row r="2872" spans="1:53" x14ac:dyDescent="0.2">
      <c r="A2872" s="32"/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1"/>
      <c r="AT2872" s="31"/>
      <c r="AU2872" s="31"/>
      <c r="AV2872" s="31"/>
      <c r="AW2872" s="31"/>
      <c r="AX2872" s="31"/>
      <c r="AY2872" s="31"/>
      <c r="AZ2872" s="31"/>
      <c r="BA2872" s="31"/>
    </row>
    <row r="2873" spans="1:53" x14ac:dyDescent="0.2">
      <c r="A2873" s="32"/>
      <c r="B2873" s="31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  <c r="AD2873" s="31"/>
      <c r="AE2873" s="31"/>
      <c r="AF2873" s="31"/>
      <c r="AG2873" s="31"/>
      <c r="AH2873" s="31"/>
      <c r="AI2873" s="31"/>
      <c r="AJ2873" s="31"/>
      <c r="AK2873" s="31"/>
      <c r="AL2873" s="31"/>
      <c r="AM2873" s="31"/>
      <c r="AN2873" s="31"/>
      <c r="AO2873" s="31"/>
      <c r="AP2873" s="31"/>
      <c r="AQ2873" s="31"/>
      <c r="AR2873" s="31"/>
      <c r="AS2873" s="31"/>
      <c r="AT2873" s="31"/>
      <c r="AU2873" s="31"/>
      <c r="AV2873" s="31"/>
      <c r="AW2873" s="31"/>
      <c r="AX2873" s="31"/>
      <c r="AY2873" s="31"/>
      <c r="AZ2873" s="31"/>
      <c r="BA2873" s="31"/>
    </row>
    <row r="2874" spans="1:53" x14ac:dyDescent="0.2">
      <c r="A2874" s="32"/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</row>
    <row r="2875" spans="1:53" x14ac:dyDescent="0.2">
      <c r="A2875" s="32"/>
      <c r="B2875" s="31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  <c r="AD2875" s="31"/>
      <c r="AE2875" s="31"/>
      <c r="AF2875" s="31"/>
      <c r="AG2875" s="31"/>
      <c r="AH2875" s="31"/>
      <c r="AI2875" s="31"/>
      <c r="AJ2875" s="31"/>
      <c r="AK2875" s="31"/>
      <c r="AL2875" s="31"/>
      <c r="AM2875" s="31"/>
      <c r="AN2875" s="31"/>
      <c r="AO2875" s="31"/>
      <c r="AP2875" s="31"/>
      <c r="AQ2875" s="31"/>
      <c r="AR2875" s="31"/>
      <c r="AS2875" s="31"/>
      <c r="AT2875" s="31"/>
      <c r="AU2875" s="31"/>
      <c r="AV2875" s="31"/>
      <c r="AW2875" s="31"/>
      <c r="AX2875" s="31"/>
      <c r="AY2875" s="31"/>
      <c r="AZ2875" s="31"/>
      <c r="BA2875" s="31"/>
    </row>
    <row r="2876" spans="1:53" x14ac:dyDescent="0.2">
      <c r="A2876" s="32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1"/>
      <c r="AD2876" s="31"/>
      <c r="AE2876" s="31"/>
      <c r="AF2876" s="31"/>
      <c r="AG2876" s="31"/>
      <c r="AH2876" s="31"/>
      <c r="AI2876" s="31"/>
      <c r="AJ2876" s="31"/>
      <c r="AK2876" s="31"/>
      <c r="AL2876" s="31"/>
      <c r="AM2876" s="31"/>
      <c r="AN2876" s="31"/>
      <c r="AO2876" s="31"/>
      <c r="AP2876" s="31"/>
      <c r="AQ2876" s="31"/>
      <c r="AR2876" s="31"/>
      <c r="AS2876" s="31"/>
      <c r="AT2876" s="31"/>
      <c r="AU2876" s="31"/>
      <c r="AV2876" s="31"/>
      <c r="AW2876" s="31"/>
      <c r="AX2876" s="31"/>
      <c r="AY2876" s="31"/>
      <c r="AZ2876" s="31"/>
      <c r="BA2876" s="31"/>
    </row>
    <row r="2877" spans="1:53" x14ac:dyDescent="0.2">
      <c r="A2877" s="32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1"/>
      <c r="AD2877" s="31"/>
      <c r="AE2877" s="31"/>
      <c r="AF2877" s="31"/>
      <c r="AG2877" s="31"/>
      <c r="AH2877" s="31"/>
      <c r="AI2877" s="31"/>
      <c r="AJ2877" s="31"/>
      <c r="AK2877" s="31"/>
      <c r="AL2877" s="31"/>
      <c r="AM2877" s="31"/>
      <c r="AN2877" s="31"/>
      <c r="AO2877" s="31"/>
      <c r="AP2877" s="31"/>
      <c r="AQ2877" s="31"/>
      <c r="AR2877" s="31"/>
      <c r="AS2877" s="31"/>
      <c r="AT2877" s="31"/>
      <c r="AU2877" s="31"/>
      <c r="AV2877" s="31"/>
      <c r="AW2877" s="31"/>
      <c r="AX2877" s="31"/>
      <c r="AY2877" s="31"/>
      <c r="AZ2877" s="31"/>
      <c r="BA2877" s="31"/>
    </row>
    <row r="2878" spans="1:53" x14ac:dyDescent="0.2">
      <c r="A2878" s="32"/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1"/>
      <c r="AD2878" s="31"/>
      <c r="AE2878" s="31"/>
      <c r="AF2878" s="31"/>
      <c r="AG2878" s="31"/>
      <c r="AH2878" s="31"/>
      <c r="AI2878" s="31"/>
      <c r="AJ2878" s="31"/>
      <c r="AK2878" s="31"/>
      <c r="AL2878" s="31"/>
      <c r="AM2878" s="31"/>
      <c r="AN2878" s="31"/>
      <c r="AO2878" s="31"/>
      <c r="AP2878" s="31"/>
      <c r="AQ2878" s="31"/>
      <c r="AR2878" s="31"/>
      <c r="AS2878" s="31"/>
      <c r="AT2878" s="31"/>
      <c r="AU2878" s="31"/>
      <c r="AV2878" s="31"/>
      <c r="AW2878" s="31"/>
      <c r="AX2878" s="31"/>
      <c r="AY2878" s="31"/>
      <c r="AZ2878" s="31"/>
      <c r="BA2878" s="31"/>
    </row>
    <row r="2879" spans="1:53" x14ac:dyDescent="0.2">
      <c r="A2879" s="32"/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1"/>
      <c r="AD2879" s="31"/>
      <c r="AE2879" s="31"/>
      <c r="AF2879" s="31"/>
      <c r="AG2879" s="31"/>
      <c r="AH2879" s="31"/>
      <c r="AI2879" s="31"/>
      <c r="AJ2879" s="31"/>
      <c r="AK2879" s="31"/>
      <c r="AL2879" s="31"/>
      <c r="AM2879" s="31"/>
      <c r="AN2879" s="31"/>
      <c r="AO2879" s="31"/>
      <c r="AP2879" s="31"/>
      <c r="AQ2879" s="31"/>
      <c r="AR2879" s="31"/>
      <c r="AS2879" s="31"/>
      <c r="AT2879" s="31"/>
      <c r="AU2879" s="31"/>
      <c r="AV2879" s="31"/>
      <c r="AW2879" s="31"/>
      <c r="AX2879" s="31"/>
      <c r="AY2879" s="31"/>
      <c r="AZ2879" s="31"/>
      <c r="BA2879" s="31"/>
    </row>
    <row r="2880" spans="1:53" x14ac:dyDescent="0.2">
      <c r="A2880" s="32"/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1"/>
      <c r="AD2880" s="31"/>
      <c r="AE2880" s="31"/>
      <c r="AF2880" s="31"/>
      <c r="AG2880" s="31"/>
      <c r="AH2880" s="31"/>
      <c r="AI2880" s="31"/>
      <c r="AJ2880" s="31"/>
      <c r="AK2880" s="31"/>
      <c r="AL2880" s="31"/>
      <c r="AM2880" s="31"/>
      <c r="AN2880" s="31"/>
      <c r="AO2880" s="31"/>
      <c r="AP2880" s="31"/>
      <c r="AQ2880" s="31"/>
      <c r="AR2880" s="31"/>
      <c r="AS2880" s="31"/>
      <c r="AT2880" s="31"/>
      <c r="AU2880" s="31"/>
      <c r="AV2880" s="31"/>
      <c r="AW2880" s="31"/>
      <c r="AX2880" s="31"/>
      <c r="AY2880" s="31"/>
      <c r="AZ2880" s="31"/>
      <c r="BA2880" s="31"/>
    </row>
    <row r="2881" spans="1:53" x14ac:dyDescent="0.2">
      <c r="A2881" s="32"/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1"/>
      <c r="AF2881" s="31"/>
      <c r="AG2881" s="31"/>
      <c r="AH2881" s="31"/>
      <c r="AI2881" s="31"/>
      <c r="AJ2881" s="31"/>
      <c r="AK2881" s="31"/>
      <c r="AL2881" s="31"/>
      <c r="AM2881" s="31"/>
      <c r="AN2881" s="31"/>
      <c r="AO2881" s="31"/>
      <c r="AP2881" s="31"/>
      <c r="AQ2881" s="31"/>
      <c r="AR2881" s="31"/>
      <c r="AS2881" s="31"/>
      <c r="AT2881" s="31"/>
      <c r="AU2881" s="31"/>
      <c r="AV2881" s="31"/>
      <c r="AW2881" s="31"/>
      <c r="AX2881" s="31"/>
      <c r="AY2881" s="31"/>
      <c r="AZ2881" s="31"/>
      <c r="BA2881" s="31"/>
    </row>
    <row r="2882" spans="1:53" x14ac:dyDescent="0.2">
      <c r="A2882" s="32"/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1"/>
      <c r="AD2882" s="31"/>
      <c r="AE2882" s="31"/>
      <c r="AF2882" s="31"/>
      <c r="AG2882" s="31"/>
      <c r="AH2882" s="31"/>
      <c r="AI2882" s="31"/>
      <c r="AJ2882" s="31"/>
      <c r="AK2882" s="31"/>
      <c r="AL2882" s="31"/>
      <c r="AM2882" s="31"/>
      <c r="AN2882" s="31"/>
      <c r="AO2882" s="31"/>
      <c r="AP2882" s="31"/>
      <c r="AQ2882" s="31"/>
      <c r="AR2882" s="31"/>
      <c r="AS2882" s="31"/>
      <c r="AT2882" s="31"/>
      <c r="AU2882" s="31"/>
      <c r="AV2882" s="31"/>
      <c r="AW2882" s="31"/>
      <c r="AX2882" s="31"/>
      <c r="AY2882" s="31"/>
      <c r="AZ2882" s="31"/>
      <c r="BA2882" s="31"/>
    </row>
    <row r="2883" spans="1:53" x14ac:dyDescent="0.2">
      <c r="A2883" s="32"/>
      <c r="B2883" s="31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1"/>
      <c r="AD2883" s="31"/>
      <c r="AE2883" s="31"/>
      <c r="AF2883" s="31"/>
      <c r="AG2883" s="31"/>
      <c r="AH2883" s="31"/>
      <c r="AI2883" s="31"/>
      <c r="AJ2883" s="31"/>
      <c r="AK2883" s="31"/>
      <c r="AL2883" s="31"/>
      <c r="AM2883" s="31"/>
      <c r="AN2883" s="31"/>
      <c r="AO2883" s="31"/>
      <c r="AP2883" s="31"/>
      <c r="AQ2883" s="31"/>
      <c r="AR2883" s="31"/>
      <c r="AS2883" s="31"/>
      <c r="AT2883" s="31"/>
      <c r="AU2883" s="31"/>
      <c r="AV2883" s="31"/>
      <c r="AW2883" s="31"/>
      <c r="AX2883" s="31"/>
      <c r="AY2883" s="31"/>
      <c r="AZ2883" s="31"/>
      <c r="BA2883" s="31"/>
    </row>
    <row r="2884" spans="1:53" x14ac:dyDescent="0.2">
      <c r="A2884" s="32"/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1"/>
      <c r="AD2884" s="31"/>
      <c r="AE2884" s="31"/>
      <c r="AF2884" s="31"/>
      <c r="AG2884" s="31"/>
      <c r="AH2884" s="31"/>
      <c r="AI2884" s="31"/>
      <c r="AJ2884" s="31"/>
      <c r="AK2884" s="31"/>
      <c r="AL2884" s="31"/>
      <c r="AM2884" s="31"/>
      <c r="AN2884" s="31"/>
      <c r="AO2884" s="31"/>
      <c r="AP2884" s="31"/>
      <c r="AQ2884" s="31"/>
      <c r="AR2884" s="31"/>
      <c r="AS2884" s="31"/>
      <c r="AT2884" s="31"/>
      <c r="AU2884" s="31"/>
      <c r="AV2884" s="31"/>
      <c r="AW2884" s="31"/>
      <c r="AX2884" s="31"/>
      <c r="AY2884" s="31"/>
      <c r="AZ2884" s="31"/>
      <c r="BA2884" s="31"/>
    </row>
    <row r="2885" spans="1:53" x14ac:dyDescent="0.2">
      <c r="A2885" s="32"/>
      <c r="B2885" s="31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1"/>
      <c r="AD2885" s="31"/>
      <c r="AE2885" s="31"/>
      <c r="AF2885" s="31"/>
      <c r="AG2885" s="31"/>
      <c r="AH2885" s="31"/>
      <c r="AI2885" s="31"/>
      <c r="AJ2885" s="31"/>
      <c r="AK2885" s="31"/>
      <c r="AL2885" s="31"/>
      <c r="AM2885" s="31"/>
      <c r="AN2885" s="31"/>
      <c r="AO2885" s="31"/>
      <c r="AP2885" s="31"/>
      <c r="AQ2885" s="31"/>
      <c r="AR2885" s="31"/>
      <c r="AS2885" s="31"/>
      <c r="AT2885" s="31"/>
      <c r="AU2885" s="31"/>
      <c r="AV2885" s="31"/>
      <c r="AW2885" s="31"/>
      <c r="AX2885" s="31"/>
      <c r="AY2885" s="31"/>
      <c r="AZ2885" s="31"/>
      <c r="BA2885" s="31"/>
    </row>
    <row r="2886" spans="1:53" x14ac:dyDescent="0.2">
      <c r="A2886" s="32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1"/>
      <c r="AD2886" s="31"/>
      <c r="AE2886" s="31"/>
      <c r="AF2886" s="31"/>
      <c r="AG2886" s="31"/>
      <c r="AH2886" s="31"/>
      <c r="AI2886" s="31"/>
      <c r="AJ2886" s="31"/>
      <c r="AK2886" s="31"/>
      <c r="AL2886" s="31"/>
      <c r="AM2886" s="31"/>
      <c r="AN2886" s="31"/>
      <c r="AO2886" s="31"/>
      <c r="AP2886" s="31"/>
      <c r="AQ2886" s="31"/>
      <c r="AR2886" s="31"/>
      <c r="AS2886" s="31"/>
      <c r="AT2886" s="31"/>
      <c r="AU2886" s="31"/>
      <c r="AV2886" s="31"/>
      <c r="AW2886" s="31"/>
      <c r="AX2886" s="31"/>
      <c r="AY2886" s="31"/>
      <c r="AZ2886" s="31"/>
      <c r="BA2886" s="31"/>
    </row>
    <row r="2887" spans="1:53" x14ac:dyDescent="0.2">
      <c r="A2887" s="32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1"/>
      <c r="AD2887" s="31"/>
      <c r="AE2887" s="31"/>
      <c r="AF2887" s="31"/>
      <c r="AG2887" s="31"/>
      <c r="AH2887" s="31"/>
      <c r="AI2887" s="31"/>
      <c r="AJ2887" s="31"/>
      <c r="AK2887" s="31"/>
      <c r="AL2887" s="31"/>
      <c r="AM2887" s="31"/>
      <c r="AN2887" s="31"/>
      <c r="AO2887" s="31"/>
      <c r="AP2887" s="31"/>
      <c r="AQ2887" s="31"/>
      <c r="AR2887" s="31"/>
      <c r="AS2887" s="31"/>
      <c r="AT2887" s="31"/>
      <c r="AU2887" s="31"/>
      <c r="AV2887" s="31"/>
      <c r="AW2887" s="31"/>
      <c r="AX2887" s="31"/>
      <c r="AY2887" s="31"/>
      <c r="AZ2887" s="31"/>
      <c r="BA2887" s="31"/>
    </row>
    <row r="2888" spans="1:53" x14ac:dyDescent="0.2">
      <c r="A2888" s="32"/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1"/>
      <c r="AD2888" s="31"/>
      <c r="AE2888" s="31"/>
      <c r="AF2888" s="31"/>
      <c r="AG2888" s="31"/>
      <c r="AH2888" s="31"/>
      <c r="AI2888" s="31"/>
      <c r="AJ2888" s="31"/>
      <c r="AK2888" s="31"/>
      <c r="AL2888" s="31"/>
      <c r="AM2888" s="31"/>
      <c r="AN2888" s="31"/>
      <c r="AO2888" s="31"/>
      <c r="AP2888" s="31"/>
      <c r="AQ2888" s="31"/>
      <c r="AR2888" s="31"/>
      <c r="AS2888" s="31"/>
      <c r="AT2888" s="31"/>
      <c r="AU2888" s="31"/>
      <c r="AV2888" s="31"/>
      <c r="AW2888" s="31"/>
      <c r="AX2888" s="31"/>
      <c r="AY2888" s="31"/>
      <c r="AZ2888" s="31"/>
      <c r="BA2888" s="31"/>
    </row>
    <row r="2889" spans="1:53" x14ac:dyDescent="0.2">
      <c r="A2889" s="32"/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1"/>
      <c r="AD2889" s="31"/>
      <c r="AE2889" s="31"/>
      <c r="AF2889" s="31"/>
      <c r="AG2889" s="31"/>
      <c r="AH2889" s="31"/>
      <c r="AI2889" s="31"/>
      <c r="AJ2889" s="31"/>
      <c r="AK2889" s="31"/>
      <c r="AL2889" s="31"/>
      <c r="AM2889" s="31"/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</row>
    <row r="2890" spans="1:53" x14ac:dyDescent="0.2">
      <c r="A2890" s="32"/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1"/>
      <c r="AD2890" s="31"/>
      <c r="AE2890" s="31"/>
      <c r="AF2890" s="31"/>
      <c r="AG2890" s="31"/>
      <c r="AH2890" s="31"/>
      <c r="AI2890" s="31"/>
      <c r="AJ2890" s="31"/>
      <c r="AK2890" s="31"/>
      <c r="AL2890" s="31"/>
      <c r="AM2890" s="31"/>
      <c r="AN2890" s="31"/>
      <c r="AO2890" s="31"/>
      <c r="AP2890" s="31"/>
      <c r="AQ2890" s="31"/>
      <c r="AR2890" s="31"/>
      <c r="AS2890" s="31"/>
      <c r="AT2890" s="31"/>
      <c r="AU2890" s="31"/>
      <c r="AV2890" s="31"/>
      <c r="AW2890" s="31"/>
      <c r="AX2890" s="31"/>
      <c r="AY2890" s="31"/>
      <c r="AZ2890" s="31"/>
      <c r="BA2890" s="31"/>
    </row>
    <row r="2891" spans="1:53" x14ac:dyDescent="0.2">
      <c r="A2891" s="32"/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1"/>
      <c r="AD2891" s="31"/>
      <c r="AE2891" s="31"/>
      <c r="AF2891" s="31"/>
      <c r="AG2891" s="31"/>
      <c r="AH2891" s="31"/>
      <c r="AI2891" s="31"/>
      <c r="AJ2891" s="31"/>
      <c r="AK2891" s="31"/>
      <c r="AL2891" s="31"/>
      <c r="AM2891" s="31"/>
      <c r="AN2891" s="31"/>
      <c r="AO2891" s="31"/>
      <c r="AP2891" s="31"/>
      <c r="AQ2891" s="31"/>
      <c r="AR2891" s="31"/>
      <c r="AS2891" s="31"/>
      <c r="AT2891" s="31"/>
      <c r="AU2891" s="31"/>
      <c r="AV2891" s="31"/>
      <c r="AW2891" s="31"/>
      <c r="AX2891" s="31"/>
      <c r="AY2891" s="31"/>
      <c r="AZ2891" s="31"/>
      <c r="BA2891" s="31"/>
    </row>
    <row r="2892" spans="1:53" x14ac:dyDescent="0.2">
      <c r="A2892" s="32"/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1"/>
      <c r="AD2892" s="31"/>
      <c r="AE2892" s="31"/>
      <c r="AF2892" s="31"/>
      <c r="AG2892" s="31"/>
      <c r="AH2892" s="31"/>
      <c r="AI2892" s="31"/>
      <c r="AJ2892" s="31"/>
      <c r="AK2892" s="31"/>
      <c r="AL2892" s="31"/>
      <c r="AM2892" s="31"/>
      <c r="AN2892" s="31"/>
      <c r="AO2892" s="31"/>
      <c r="AP2892" s="31"/>
      <c r="AQ2892" s="31"/>
      <c r="AR2892" s="31"/>
      <c r="AS2892" s="31"/>
      <c r="AT2892" s="31"/>
      <c r="AU2892" s="31"/>
      <c r="AV2892" s="31"/>
      <c r="AW2892" s="31"/>
      <c r="AX2892" s="31"/>
      <c r="AY2892" s="31"/>
      <c r="AZ2892" s="31"/>
      <c r="BA2892" s="31"/>
    </row>
    <row r="2893" spans="1:53" x14ac:dyDescent="0.2">
      <c r="A2893" s="32"/>
      <c r="B2893" s="31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1"/>
      <c r="AP2893" s="31"/>
      <c r="AQ2893" s="31"/>
      <c r="AR2893" s="31"/>
      <c r="AS2893" s="31"/>
      <c r="AT2893" s="31"/>
      <c r="AU2893" s="31"/>
      <c r="AV2893" s="31"/>
      <c r="AW2893" s="31"/>
      <c r="AX2893" s="31"/>
      <c r="AY2893" s="31"/>
      <c r="AZ2893" s="31"/>
      <c r="BA2893" s="31"/>
    </row>
    <row r="2894" spans="1:53" x14ac:dyDescent="0.2">
      <c r="A2894" s="32"/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1"/>
      <c r="AD2894" s="31"/>
      <c r="AE2894" s="31"/>
      <c r="AF2894" s="31"/>
      <c r="AG2894" s="31"/>
      <c r="AH2894" s="31"/>
      <c r="AI2894" s="31"/>
      <c r="AJ2894" s="31"/>
      <c r="AK2894" s="31"/>
      <c r="AL2894" s="31"/>
      <c r="AM2894" s="31"/>
      <c r="AN2894" s="31"/>
      <c r="AO2894" s="31"/>
      <c r="AP2894" s="31"/>
      <c r="AQ2894" s="31"/>
      <c r="AR2894" s="31"/>
      <c r="AS2894" s="31"/>
      <c r="AT2894" s="31"/>
      <c r="AU2894" s="31"/>
      <c r="AV2894" s="31"/>
      <c r="AW2894" s="31"/>
      <c r="AX2894" s="31"/>
      <c r="AY2894" s="31"/>
      <c r="AZ2894" s="31"/>
      <c r="BA2894" s="31"/>
    </row>
    <row r="2895" spans="1:53" x14ac:dyDescent="0.2">
      <c r="A2895" s="32"/>
      <c r="B2895" s="31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1"/>
      <c r="AD2895" s="31"/>
      <c r="AE2895" s="31"/>
      <c r="AF2895" s="31"/>
      <c r="AG2895" s="31"/>
      <c r="AH2895" s="31"/>
      <c r="AI2895" s="31"/>
      <c r="AJ2895" s="31"/>
      <c r="AK2895" s="31"/>
      <c r="AL2895" s="31"/>
      <c r="AM2895" s="31"/>
      <c r="AN2895" s="31"/>
      <c r="AO2895" s="31"/>
      <c r="AP2895" s="31"/>
      <c r="AQ2895" s="31"/>
      <c r="AR2895" s="31"/>
      <c r="AS2895" s="31"/>
      <c r="AT2895" s="31"/>
      <c r="AU2895" s="31"/>
      <c r="AV2895" s="31"/>
      <c r="AW2895" s="31"/>
      <c r="AX2895" s="31"/>
      <c r="AY2895" s="31"/>
      <c r="AZ2895" s="31"/>
      <c r="BA2895" s="31"/>
    </row>
    <row r="2896" spans="1:53" x14ac:dyDescent="0.2">
      <c r="A2896" s="32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1"/>
      <c r="AD2896" s="31"/>
      <c r="AE2896" s="31"/>
      <c r="AF2896" s="31"/>
      <c r="AG2896" s="31"/>
      <c r="AH2896" s="31"/>
      <c r="AI2896" s="31"/>
      <c r="AJ2896" s="31"/>
      <c r="AK2896" s="31"/>
      <c r="AL2896" s="31"/>
      <c r="AM2896" s="31"/>
      <c r="AN2896" s="31"/>
      <c r="AO2896" s="31"/>
      <c r="AP2896" s="31"/>
      <c r="AQ2896" s="31"/>
      <c r="AR2896" s="31"/>
      <c r="AS2896" s="31"/>
      <c r="AT2896" s="31"/>
      <c r="AU2896" s="31"/>
      <c r="AV2896" s="31"/>
      <c r="AW2896" s="31"/>
      <c r="AX2896" s="31"/>
      <c r="AY2896" s="31"/>
      <c r="AZ2896" s="31"/>
      <c r="BA2896" s="31"/>
    </row>
    <row r="2897" spans="1:53" x14ac:dyDescent="0.2">
      <c r="A2897" s="32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1"/>
      <c r="AD2897" s="31"/>
      <c r="AE2897" s="31"/>
      <c r="AF2897" s="31"/>
      <c r="AG2897" s="31"/>
      <c r="AH2897" s="31"/>
      <c r="AI2897" s="31"/>
      <c r="AJ2897" s="31"/>
      <c r="AK2897" s="31"/>
      <c r="AL2897" s="31"/>
      <c r="AM2897" s="31"/>
      <c r="AN2897" s="31"/>
      <c r="AO2897" s="31"/>
      <c r="AP2897" s="31"/>
      <c r="AQ2897" s="31"/>
      <c r="AR2897" s="31"/>
      <c r="AS2897" s="31"/>
      <c r="AT2897" s="31"/>
      <c r="AU2897" s="31"/>
      <c r="AV2897" s="31"/>
      <c r="AW2897" s="31"/>
      <c r="AX2897" s="31"/>
      <c r="AY2897" s="31"/>
      <c r="AZ2897" s="31"/>
      <c r="BA2897" s="31"/>
    </row>
    <row r="2898" spans="1:53" x14ac:dyDescent="0.2">
      <c r="A2898" s="32"/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1"/>
      <c r="AD2898" s="31"/>
      <c r="AE2898" s="31"/>
      <c r="AF2898" s="31"/>
      <c r="AG2898" s="31"/>
      <c r="AH2898" s="31"/>
      <c r="AI2898" s="31"/>
      <c r="AJ2898" s="31"/>
      <c r="AK2898" s="31"/>
      <c r="AL2898" s="31"/>
      <c r="AM2898" s="31"/>
      <c r="AN2898" s="31"/>
      <c r="AO2898" s="31"/>
      <c r="AP2898" s="31"/>
      <c r="AQ2898" s="31"/>
      <c r="AR2898" s="31"/>
      <c r="AS2898" s="31"/>
      <c r="AT2898" s="31"/>
      <c r="AU2898" s="31"/>
      <c r="AV2898" s="31"/>
      <c r="AW2898" s="31"/>
      <c r="AX2898" s="31"/>
      <c r="AY2898" s="31"/>
      <c r="AZ2898" s="31"/>
      <c r="BA2898" s="31"/>
    </row>
    <row r="2899" spans="1:53" x14ac:dyDescent="0.2">
      <c r="A2899" s="32"/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1"/>
      <c r="AD2899" s="31"/>
      <c r="AE2899" s="31"/>
      <c r="AF2899" s="31"/>
      <c r="AG2899" s="31"/>
      <c r="AH2899" s="31"/>
      <c r="AI2899" s="31"/>
      <c r="AJ2899" s="31"/>
      <c r="AK2899" s="31"/>
      <c r="AL2899" s="31"/>
      <c r="AM2899" s="31"/>
      <c r="AN2899" s="31"/>
      <c r="AO2899" s="31"/>
      <c r="AP2899" s="31"/>
      <c r="AQ2899" s="31"/>
      <c r="AR2899" s="31"/>
      <c r="AS2899" s="31"/>
      <c r="AT2899" s="31"/>
      <c r="AU2899" s="31"/>
      <c r="AV2899" s="31"/>
      <c r="AW2899" s="31"/>
      <c r="AX2899" s="31"/>
      <c r="AY2899" s="31"/>
      <c r="AZ2899" s="31"/>
      <c r="BA2899" s="31"/>
    </row>
    <row r="2900" spans="1:53" x14ac:dyDescent="0.2">
      <c r="A2900" s="32"/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1"/>
      <c r="AP2900" s="31"/>
      <c r="AQ2900" s="31"/>
      <c r="AR2900" s="31"/>
      <c r="AS2900" s="31"/>
      <c r="AT2900" s="31"/>
      <c r="AU2900" s="31"/>
      <c r="AV2900" s="31"/>
      <c r="AW2900" s="31"/>
      <c r="AX2900" s="31"/>
      <c r="AY2900" s="31"/>
      <c r="AZ2900" s="31"/>
      <c r="BA2900" s="31"/>
    </row>
    <row r="2901" spans="1:53" x14ac:dyDescent="0.2">
      <c r="A2901" s="32"/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1"/>
      <c r="AD2901" s="31"/>
      <c r="AE2901" s="31"/>
      <c r="AF2901" s="31"/>
      <c r="AG2901" s="31"/>
      <c r="AH2901" s="31"/>
      <c r="AI2901" s="31"/>
      <c r="AJ2901" s="31"/>
      <c r="AK2901" s="31"/>
      <c r="AL2901" s="31"/>
      <c r="AM2901" s="31"/>
      <c r="AN2901" s="31"/>
      <c r="AO2901" s="31"/>
      <c r="AP2901" s="31"/>
      <c r="AQ2901" s="31"/>
      <c r="AR2901" s="31"/>
      <c r="AS2901" s="31"/>
      <c r="AT2901" s="31"/>
      <c r="AU2901" s="31"/>
      <c r="AV2901" s="31"/>
      <c r="AW2901" s="31"/>
      <c r="AX2901" s="31"/>
      <c r="AY2901" s="31"/>
      <c r="AZ2901" s="31"/>
      <c r="BA2901" s="31"/>
    </row>
    <row r="2902" spans="1:53" x14ac:dyDescent="0.2">
      <c r="A2902" s="32"/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1"/>
      <c r="AD2902" s="31"/>
      <c r="AE2902" s="31"/>
      <c r="AF2902" s="31"/>
      <c r="AG2902" s="31"/>
      <c r="AH2902" s="31"/>
      <c r="AI2902" s="31"/>
      <c r="AJ2902" s="31"/>
      <c r="AK2902" s="31"/>
      <c r="AL2902" s="31"/>
      <c r="AM2902" s="31"/>
      <c r="AN2902" s="31"/>
      <c r="AO2902" s="31"/>
      <c r="AP2902" s="31"/>
      <c r="AQ2902" s="31"/>
      <c r="AR2902" s="31"/>
      <c r="AS2902" s="31"/>
      <c r="AT2902" s="31"/>
      <c r="AU2902" s="31"/>
      <c r="AV2902" s="31"/>
      <c r="AW2902" s="31"/>
      <c r="AX2902" s="31"/>
      <c r="AY2902" s="31"/>
      <c r="AZ2902" s="31"/>
      <c r="BA2902" s="31"/>
    </row>
    <row r="2903" spans="1:53" x14ac:dyDescent="0.2">
      <c r="A2903" s="32"/>
      <c r="B2903" s="31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  <c r="AD2903" s="31"/>
      <c r="AE2903" s="31"/>
      <c r="AF2903" s="31"/>
      <c r="AG2903" s="31"/>
      <c r="AH2903" s="31"/>
      <c r="AI2903" s="31"/>
      <c r="AJ2903" s="31"/>
      <c r="AK2903" s="31"/>
      <c r="AL2903" s="31"/>
      <c r="AM2903" s="31"/>
      <c r="AN2903" s="31"/>
      <c r="AO2903" s="31"/>
      <c r="AP2903" s="31"/>
      <c r="AQ2903" s="31"/>
      <c r="AR2903" s="31"/>
      <c r="AS2903" s="31"/>
      <c r="AT2903" s="31"/>
      <c r="AU2903" s="31"/>
      <c r="AV2903" s="31"/>
      <c r="AW2903" s="31"/>
      <c r="AX2903" s="31"/>
      <c r="AY2903" s="31"/>
      <c r="AZ2903" s="31"/>
      <c r="BA2903" s="31"/>
    </row>
    <row r="2904" spans="1:53" x14ac:dyDescent="0.2">
      <c r="A2904" s="32"/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1"/>
      <c r="AD2904" s="31"/>
      <c r="AE2904" s="31"/>
      <c r="AF2904" s="31"/>
      <c r="AG2904" s="31"/>
      <c r="AH2904" s="31"/>
      <c r="AI2904" s="31"/>
      <c r="AJ2904" s="31"/>
      <c r="AK2904" s="31"/>
      <c r="AL2904" s="31"/>
      <c r="AM2904" s="31"/>
      <c r="AN2904" s="31"/>
      <c r="AO2904" s="31"/>
      <c r="AP2904" s="31"/>
      <c r="AQ2904" s="31"/>
      <c r="AR2904" s="31"/>
      <c r="AS2904" s="31"/>
      <c r="AT2904" s="31"/>
      <c r="AU2904" s="31"/>
      <c r="AV2904" s="31"/>
      <c r="AW2904" s="31"/>
      <c r="AX2904" s="31"/>
      <c r="AY2904" s="31"/>
      <c r="AZ2904" s="31"/>
      <c r="BA2904" s="31"/>
    </row>
    <row r="2905" spans="1:53" x14ac:dyDescent="0.2">
      <c r="A2905" s="32"/>
      <c r="B2905" s="31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1"/>
      <c r="AD2905" s="31"/>
      <c r="AE2905" s="31"/>
      <c r="AF2905" s="31"/>
      <c r="AG2905" s="31"/>
      <c r="AH2905" s="31"/>
      <c r="AI2905" s="31"/>
      <c r="AJ2905" s="31"/>
      <c r="AK2905" s="31"/>
      <c r="AL2905" s="31"/>
      <c r="AM2905" s="31"/>
      <c r="AN2905" s="31"/>
      <c r="AO2905" s="31"/>
      <c r="AP2905" s="31"/>
      <c r="AQ2905" s="31"/>
      <c r="AR2905" s="31"/>
      <c r="AS2905" s="31"/>
      <c r="AT2905" s="31"/>
      <c r="AU2905" s="31"/>
      <c r="AV2905" s="31"/>
      <c r="AW2905" s="31"/>
      <c r="AX2905" s="31"/>
      <c r="AY2905" s="31"/>
      <c r="AZ2905" s="31"/>
      <c r="BA2905" s="31"/>
    </row>
    <row r="2906" spans="1:53" x14ac:dyDescent="0.2">
      <c r="A2906" s="32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1"/>
      <c r="AD2906" s="31"/>
      <c r="AE2906" s="31"/>
      <c r="AF2906" s="31"/>
      <c r="AG2906" s="31"/>
      <c r="AH2906" s="31"/>
      <c r="AI2906" s="31"/>
      <c r="AJ2906" s="31"/>
      <c r="AK2906" s="31"/>
      <c r="AL2906" s="31"/>
      <c r="AM2906" s="31"/>
      <c r="AN2906" s="31"/>
      <c r="AO2906" s="31"/>
      <c r="AP2906" s="31"/>
      <c r="AQ2906" s="31"/>
      <c r="AR2906" s="31"/>
      <c r="AS2906" s="31"/>
      <c r="AT2906" s="31"/>
      <c r="AU2906" s="31"/>
      <c r="AV2906" s="31"/>
      <c r="AW2906" s="31"/>
      <c r="AX2906" s="31"/>
      <c r="AY2906" s="31"/>
      <c r="AZ2906" s="31"/>
      <c r="BA2906" s="31"/>
    </row>
    <row r="2907" spans="1:53" x14ac:dyDescent="0.2">
      <c r="A2907" s="32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1"/>
      <c r="AD2907" s="31"/>
      <c r="AE2907" s="31"/>
      <c r="AF2907" s="31"/>
      <c r="AG2907" s="31"/>
      <c r="AH2907" s="31"/>
      <c r="AI2907" s="31"/>
      <c r="AJ2907" s="31"/>
      <c r="AK2907" s="31"/>
      <c r="AL2907" s="31"/>
      <c r="AM2907" s="31"/>
      <c r="AN2907" s="31"/>
      <c r="AO2907" s="31"/>
      <c r="AP2907" s="31"/>
      <c r="AQ2907" s="31"/>
      <c r="AR2907" s="31"/>
      <c r="AS2907" s="31"/>
      <c r="AT2907" s="31"/>
      <c r="AU2907" s="31"/>
      <c r="AV2907" s="31"/>
      <c r="AW2907" s="31"/>
      <c r="AX2907" s="31"/>
      <c r="AY2907" s="31"/>
      <c r="AZ2907" s="31"/>
      <c r="BA2907" s="31"/>
    </row>
    <row r="2908" spans="1:53" x14ac:dyDescent="0.2">
      <c r="A2908" s="32"/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1"/>
      <c r="AD2908" s="31"/>
      <c r="AE2908" s="31"/>
      <c r="AF2908" s="31"/>
      <c r="AG2908" s="31"/>
      <c r="AH2908" s="31"/>
      <c r="AI2908" s="31"/>
      <c r="AJ2908" s="31"/>
      <c r="AK2908" s="31"/>
      <c r="AL2908" s="31"/>
      <c r="AM2908" s="31"/>
      <c r="AN2908" s="31"/>
      <c r="AO2908" s="31"/>
      <c r="AP2908" s="31"/>
      <c r="AQ2908" s="31"/>
      <c r="AR2908" s="31"/>
      <c r="AS2908" s="31"/>
      <c r="AT2908" s="31"/>
      <c r="AU2908" s="31"/>
      <c r="AV2908" s="31"/>
      <c r="AW2908" s="31"/>
      <c r="AX2908" s="31"/>
      <c r="AY2908" s="31"/>
      <c r="AZ2908" s="31"/>
      <c r="BA2908" s="31"/>
    </row>
    <row r="2909" spans="1:53" x14ac:dyDescent="0.2">
      <c r="A2909" s="32"/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1"/>
      <c r="AD2909" s="31"/>
      <c r="AE2909" s="31"/>
      <c r="AF2909" s="31"/>
      <c r="AG2909" s="31"/>
      <c r="AH2909" s="31"/>
      <c r="AI2909" s="31"/>
      <c r="AJ2909" s="31"/>
      <c r="AK2909" s="31"/>
      <c r="AL2909" s="31"/>
      <c r="AM2909" s="31"/>
      <c r="AN2909" s="31"/>
      <c r="AO2909" s="31"/>
      <c r="AP2909" s="31"/>
      <c r="AQ2909" s="31"/>
      <c r="AR2909" s="31"/>
      <c r="AS2909" s="31"/>
      <c r="AT2909" s="31"/>
      <c r="AU2909" s="31"/>
      <c r="AV2909" s="31"/>
      <c r="AW2909" s="31"/>
      <c r="AX2909" s="31"/>
      <c r="AY2909" s="31"/>
      <c r="AZ2909" s="31"/>
      <c r="BA2909" s="31"/>
    </row>
    <row r="2910" spans="1:53" x14ac:dyDescent="0.2">
      <c r="A2910" s="32"/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1"/>
      <c r="AN2910" s="31"/>
      <c r="AO2910" s="31"/>
      <c r="AP2910" s="31"/>
      <c r="AQ2910" s="31"/>
      <c r="AR2910" s="31"/>
      <c r="AS2910" s="31"/>
      <c r="AT2910" s="31"/>
      <c r="AU2910" s="31"/>
      <c r="AV2910" s="31"/>
      <c r="AW2910" s="31"/>
      <c r="AX2910" s="31"/>
      <c r="AY2910" s="31"/>
      <c r="AZ2910" s="31"/>
      <c r="BA2910" s="31"/>
    </row>
    <row r="2911" spans="1:53" x14ac:dyDescent="0.2">
      <c r="A2911" s="32"/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1"/>
      <c r="AO2911" s="31"/>
      <c r="AP2911" s="31"/>
      <c r="AQ2911" s="31"/>
      <c r="AR2911" s="31"/>
      <c r="AS2911" s="31"/>
      <c r="AT2911" s="31"/>
      <c r="AU2911" s="31"/>
      <c r="AV2911" s="31"/>
      <c r="AW2911" s="31"/>
      <c r="AX2911" s="31"/>
      <c r="AY2911" s="31"/>
      <c r="AZ2911" s="31"/>
      <c r="BA2911" s="31"/>
    </row>
    <row r="2912" spans="1:53" x14ac:dyDescent="0.2">
      <c r="A2912" s="32"/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1"/>
      <c r="AN2912" s="31"/>
      <c r="AO2912" s="31"/>
      <c r="AP2912" s="31"/>
      <c r="AQ2912" s="31"/>
      <c r="AR2912" s="31"/>
      <c r="AS2912" s="31"/>
      <c r="AT2912" s="31"/>
      <c r="AU2912" s="31"/>
      <c r="AV2912" s="31"/>
      <c r="AW2912" s="31"/>
      <c r="AX2912" s="31"/>
      <c r="AY2912" s="31"/>
      <c r="AZ2912" s="31"/>
      <c r="BA2912" s="31"/>
    </row>
    <row r="2913" spans="1:53" x14ac:dyDescent="0.2">
      <c r="A2913" s="32"/>
      <c r="B2913" s="31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1"/>
      <c r="AN2913" s="31"/>
      <c r="AO2913" s="31"/>
      <c r="AP2913" s="31"/>
      <c r="AQ2913" s="31"/>
      <c r="AR2913" s="31"/>
      <c r="AS2913" s="31"/>
      <c r="AT2913" s="31"/>
      <c r="AU2913" s="31"/>
      <c r="AV2913" s="31"/>
      <c r="AW2913" s="31"/>
      <c r="AX2913" s="31"/>
      <c r="AY2913" s="31"/>
      <c r="AZ2913" s="31"/>
      <c r="BA2913" s="31"/>
    </row>
    <row r="2914" spans="1:53" x14ac:dyDescent="0.2">
      <c r="A2914" s="32"/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1"/>
      <c r="AN2914" s="31"/>
      <c r="AO2914" s="31"/>
      <c r="AP2914" s="31"/>
      <c r="AQ2914" s="31"/>
      <c r="AR2914" s="31"/>
      <c r="AS2914" s="31"/>
      <c r="AT2914" s="31"/>
      <c r="AU2914" s="31"/>
      <c r="AV2914" s="31"/>
      <c r="AW2914" s="31"/>
      <c r="AX2914" s="31"/>
      <c r="AY2914" s="31"/>
      <c r="AZ2914" s="31"/>
      <c r="BA2914" s="31"/>
    </row>
    <row r="2915" spans="1:53" x14ac:dyDescent="0.2">
      <c r="A2915" s="32"/>
      <c r="B2915" s="31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1"/>
      <c r="AN2915" s="31"/>
      <c r="AO2915" s="31"/>
      <c r="AP2915" s="31"/>
      <c r="AQ2915" s="31"/>
      <c r="AR2915" s="31"/>
      <c r="AS2915" s="31"/>
      <c r="AT2915" s="31"/>
      <c r="AU2915" s="31"/>
      <c r="AV2915" s="31"/>
      <c r="AW2915" s="31"/>
      <c r="AX2915" s="31"/>
      <c r="AY2915" s="31"/>
      <c r="AZ2915" s="31"/>
      <c r="BA2915" s="31"/>
    </row>
    <row r="2916" spans="1:53" x14ac:dyDescent="0.2">
      <c r="A2916" s="32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  <c r="AD2916" s="31"/>
      <c r="AE2916" s="31"/>
      <c r="AF2916" s="31"/>
      <c r="AG2916" s="31"/>
      <c r="AH2916" s="31"/>
      <c r="AI2916" s="31"/>
      <c r="AJ2916" s="31"/>
      <c r="AK2916" s="31"/>
      <c r="AL2916" s="31"/>
      <c r="AM2916" s="31"/>
      <c r="AN2916" s="31"/>
      <c r="AO2916" s="31"/>
      <c r="AP2916" s="31"/>
      <c r="AQ2916" s="31"/>
      <c r="AR2916" s="31"/>
      <c r="AS2916" s="31"/>
      <c r="AT2916" s="31"/>
      <c r="AU2916" s="31"/>
      <c r="AV2916" s="31"/>
      <c r="AW2916" s="31"/>
      <c r="AX2916" s="31"/>
      <c r="AY2916" s="31"/>
      <c r="AZ2916" s="31"/>
      <c r="BA2916" s="31"/>
    </row>
    <row r="2917" spans="1:53" x14ac:dyDescent="0.2">
      <c r="A2917" s="32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  <c r="AD2917" s="31"/>
      <c r="AE2917" s="31"/>
      <c r="AF2917" s="31"/>
      <c r="AG2917" s="31"/>
      <c r="AH2917" s="31"/>
      <c r="AI2917" s="31"/>
      <c r="AJ2917" s="31"/>
      <c r="AK2917" s="31"/>
      <c r="AL2917" s="31"/>
      <c r="AM2917" s="31"/>
      <c r="AN2917" s="31"/>
      <c r="AO2917" s="31"/>
      <c r="AP2917" s="31"/>
      <c r="AQ2917" s="31"/>
      <c r="AR2917" s="31"/>
      <c r="AS2917" s="31"/>
      <c r="AT2917" s="31"/>
      <c r="AU2917" s="31"/>
      <c r="AV2917" s="31"/>
      <c r="AW2917" s="31"/>
      <c r="AX2917" s="31"/>
      <c r="AY2917" s="31"/>
      <c r="AZ2917" s="31"/>
      <c r="BA2917" s="31"/>
    </row>
    <row r="2918" spans="1:53" x14ac:dyDescent="0.2">
      <c r="A2918" s="32"/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  <c r="AD2918" s="31"/>
      <c r="AE2918" s="31"/>
      <c r="AF2918" s="31"/>
      <c r="AG2918" s="31"/>
      <c r="AH2918" s="31"/>
      <c r="AI2918" s="31"/>
      <c r="AJ2918" s="31"/>
      <c r="AK2918" s="31"/>
      <c r="AL2918" s="31"/>
      <c r="AM2918" s="31"/>
      <c r="AN2918" s="31"/>
      <c r="AO2918" s="31"/>
      <c r="AP2918" s="31"/>
      <c r="AQ2918" s="31"/>
      <c r="AR2918" s="31"/>
      <c r="AS2918" s="31"/>
      <c r="AT2918" s="31"/>
      <c r="AU2918" s="31"/>
      <c r="AV2918" s="31"/>
      <c r="AW2918" s="31"/>
      <c r="AX2918" s="31"/>
      <c r="AY2918" s="31"/>
      <c r="AZ2918" s="31"/>
      <c r="BA2918" s="31"/>
    </row>
    <row r="2919" spans="1:53" x14ac:dyDescent="0.2">
      <c r="A2919" s="32"/>
      <c r="B2919" s="31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1"/>
      <c r="AD2919" s="31"/>
      <c r="AE2919" s="31"/>
      <c r="AF2919" s="31"/>
      <c r="AG2919" s="31"/>
      <c r="AH2919" s="31"/>
      <c r="AI2919" s="31"/>
      <c r="AJ2919" s="31"/>
      <c r="AK2919" s="31"/>
      <c r="AL2919" s="31"/>
      <c r="AM2919" s="31"/>
      <c r="AN2919" s="31"/>
      <c r="AO2919" s="31"/>
      <c r="AP2919" s="31"/>
      <c r="AQ2919" s="31"/>
      <c r="AR2919" s="31"/>
      <c r="AS2919" s="31"/>
      <c r="AT2919" s="31"/>
      <c r="AU2919" s="31"/>
      <c r="AV2919" s="31"/>
      <c r="AW2919" s="31"/>
      <c r="AX2919" s="31"/>
      <c r="AY2919" s="31"/>
      <c r="AZ2919" s="31"/>
      <c r="BA2919" s="31"/>
    </row>
    <row r="2920" spans="1:53" x14ac:dyDescent="0.2">
      <c r="A2920" s="32"/>
      <c r="B2920" s="31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1"/>
      <c r="AD2920" s="31"/>
      <c r="AE2920" s="31"/>
      <c r="AF2920" s="31"/>
      <c r="AG2920" s="31"/>
      <c r="AH2920" s="31"/>
      <c r="AI2920" s="31"/>
      <c r="AJ2920" s="31"/>
      <c r="AK2920" s="31"/>
      <c r="AL2920" s="31"/>
      <c r="AM2920" s="31"/>
      <c r="AN2920" s="31"/>
      <c r="AO2920" s="31"/>
      <c r="AP2920" s="31"/>
      <c r="AQ2920" s="31"/>
      <c r="AR2920" s="31"/>
      <c r="AS2920" s="31"/>
      <c r="AT2920" s="31"/>
      <c r="AU2920" s="31"/>
      <c r="AV2920" s="31"/>
      <c r="AW2920" s="31"/>
      <c r="AX2920" s="31"/>
      <c r="AY2920" s="31"/>
      <c r="AZ2920" s="31"/>
      <c r="BA2920" s="31"/>
    </row>
    <row r="2921" spans="1:53" x14ac:dyDescent="0.2">
      <c r="A2921" s="32"/>
      <c r="B2921" s="31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1"/>
      <c r="AD2921" s="31"/>
      <c r="AE2921" s="31"/>
      <c r="AF2921" s="31"/>
      <c r="AG2921" s="31"/>
      <c r="AH2921" s="31"/>
      <c r="AI2921" s="31"/>
      <c r="AJ2921" s="31"/>
      <c r="AK2921" s="31"/>
      <c r="AL2921" s="31"/>
      <c r="AM2921" s="31"/>
      <c r="AN2921" s="31"/>
      <c r="AO2921" s="31"/>
      <c r="AP2921" s="31"/>
      <c r="AQ2921" s="31"/>
      <c r="AR2921" s="31"/>
      <c r="AS2921" s="31"/>
      <c r="AT2921" s="31"/>
      <c r="AU2921" s="31"/>
      <c r="AV2921" s="31"/>
      <c r="AW2921" s="31"/>
      <c r="AX2921" s="31"/>
      <c r="AY2921" s="31"/>
      <c r="AZ2921" s="31"/>
      <c r="BA2921" s="31"/>
    </row>
    <row r="2922" spans="1:53" x14ac:dyDescent="0.2">
      <c r="A2922" s="32"/>
      <c r="B2922" s="31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1"/>
      <c r="AD2922" s="31"/>
      <c r="AE2922" s="31"/>
      <c r="AF2922" s="31"/>
      <c r="AG2922" s="31"/>
      <c r="AH2922" s="31"/>
      <c r="AI2922" s="31"/>
      <c r="AJ2922" s="31"/>
      <c r="AK2922" s="31"/>
      <c r="AL2922" s="31"/>
      <c r="AM2922" s="31"/>
      <c r="AN2922" s="31"/>
      <c r="AO2922" s="31"/>
      <c r="AP2922" s="31"/>
      <c r="AQ2922" s="31"/>
      <c r="AR2922" s="31"/>
      <c r="AS2922" s="31"/>
      <c r="AT2922" s="31"/>
      <c r="AU2922" s="31"/>
      <c r="AV2922" s="31"/>
      <c r="AW2922" s="31"/>
      <c r="AX2922" s="31"/>
      <c r="AY2922" s="31"/>
      <c r="AZ2922" s="31"/>
      <c r="BA2922" s="31"/>
    </row>
    <row r="2923" spans="1:53" x14ac:dyDescent="0.2">
      <c r="A2923" s="32"/>
      <c r="B2923" s="31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1"/>
      <c r="AD2923" s="31"/>
      <c r="AE2923" s="31"/>
      <c r="AF2923" s="31"/>
      <c r="AG2923" s="31"/>
      <c r="AH2923" s="31"/>
      <c r="AI2923" s="31"/>
      <c r="AJ2923" s="31"/>
      <c r="AK2923" s="31"/>
      <c r="AL2923" s="31"/>
      <c r="AM2923" s="31"/>
      <c r="AN2923" s="31"/>
      <c r="AO2923" s="31"/>
      <c r="AP2923" s="31"/>
      <c r="AQ2923" s="31"/>
      <c r="AR2923" s="31"/>
      <c r="AS2923" s="31"/>
      <c r="AT2923" s="31"/>
      <c r="AU2923" s="31"/>
      <c r="AV2923" s="31"/>
      <c r="AW2923" s="31"/>
      <c r="AX2923" s="31"/>
      <c r="AY2923" s="31"/>
      <c r="AZ2923" s="31"/>
      <c r="BA2923" s="31"/>
    </row>
    <row r="2924" spans="1:53" x14ac:dyDescent="0.2">
      <c r="A2924" s="32"/>
      <c r="B2924" s="31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1"/>
      <c r="AU2924" s="31"/>
      <c r="AV2924" s="31"/>
      <c r="AW2924" s="31"/>
      <c r="AX2924" s="31"/>
      <c r="AY2924" s="31"/>
      <c r="AZ2924" s="31"/>
      <c r="BA2924" s="31"/>
    </row>
    <row r="2925" spans="1:53" x14ac:dyDescent="0.2">
      <c r="A2925" s="32"/>
      <c r="B2925" s="31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1"/>
      <c r="AU2925" s="31"/>
      <c r="AV2925" s="31"/>
      <c r="AW2925" s="31"/>
      <c r="AX2925" s="31"/>
      <c r="AY2925" s="31"/>
      <c r="AZ2925" s="31"/>
      <c r="BA2925" s="31"/>
    </row>
    <row r="2926" spans="1:53" x14ac:dyDescent="0.2">
      <c r="A2926" s="32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1"/>
      <c r="AD2926" s="31"/>
      <c r="AE2926" s="31"/>
      <c r="AF2926" s="31"/>
      <c r="AG2926" s="31"/>
      <c r="AH2926" s="31"/>
      <c r="AI2926" s="31"/>
      <c r="AJ2926" s="31"/>
      <c r="AK2926" s="31"/>
      <c r="AL2926" s="31"/>
      <c r="AM2926" s="31"/>
      <c r="AN2926" s="31"/>
      <c r="AO2926" s="31"/>
      <c r="AP2926" s="31"/>
      <c r="AQ2926" s="31"/>
      <c r="AR2926" s="31"/>
      <c r="AS2926" s="31"/>
      <c r="AT2926" s="31"/>
      <c r="AU2926" s="31"/>
      <c r="AV2926" s="31"/>
      <c r="AW2926" s="31"/>
      <c r="AX2926" s="31"/>
      <c r="AY2926" s="31"/>
      <c r="AZ2926" s="31"/>
      <c r="BA2926" s="31"/>
    </row>
    <row r="2927" spans="1:53" x14ac:dyDescent="0.2">
      <c r="A2927" s="32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  <c r="AD2927" s="31"/>
      <c r="AE2927" s="31"/>
      <c r="AF2927" s="31"/>
      <c r="AG2927" s="31"/>
      <c r="AH2927" s="31"/>
      <c r="AI2927" s="31"/>
      <c r="AJ2927" s="31"/>
      <c r="AK2927" s="31"/>
      <c r="AL2927" s="31"/>
      <c r="AM2927" s="31"/>
      <c r="AN2927" s="31"/>
      <c r="AO2927" s="31"/>
      <c r="AP2927" s="31"/>
      <c r="AQ2927" s="31"/>
      <c r="AR2927" s="31"/>
      <c r="AS2927" s="31"/>
      <c r="AT2927" s="31"/>
      <c r="AU2927" s="31"/>
      <c r="AV2927" s="31"/>
      <c r="AW2927" s="31"/>
      <c r="AX2927" s="31"/>
      <c r="AY2927" s="31"/>
      <c r="AZ2927" s="31"/>
      <c r="BA2927" s="31"/>
    </row>
    <row r="2928" spans="1:53" x14ac:dyDescent="0.2">
      <c r="A2928" s="32"/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1"/>
      <c r="AD2928" s="31"/>
      <c r="AE2928" s="31"/>
      <c r="AF2928" s="31"/>
      <c r="AG2928" s="31"/>
      <c r="AH2928" s="31"/>
      <c r="AI2928" s="31"/>
      <c r="AJ2928" s="31"/>
      <c r="AK2928" s="31"/>
      <c r="AL2928" s="31"/>
      <c r="AM2928" s="31"/>
      <c r="AN2928" s="31"/>
      <c r="AO2928" s="31"/>
      <c r="AP2928" s="31"/>
      <c r="AQ2928" s="31"/>
      <c r="AR2928" s="31"/>
      <c r="AS2928" s="31"/>
      <c r="AT2928" s="31"/>
      <c r="AU2928" s="31"/>
      <c r="AV2928" s="31"/>
      <c r="AW2928" s="31"/>
      <c r="AX2928" s="31"/>
      <c r="AY2928" s="31"/>
      <c r="AZ2928" s="31"/>
      <c r="BA2928" s="31"/>
    </row>
    <row r="2929" spans="1:53" x14ac:dyDescent="0.2">
      <c r="A2929" s="32"/>
      <c r="B2929" s="31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  <c r="AD2929" s="31"/>
      <c r="AE2929" s="31"/>
      <c r="AF2929" s="31"/>
      <c r="AG2929" s="31"/>
      <c r="AH2929" s="31"/>
      <c r="AI2929" s="31"/>
      <c r="AJ2929" s="31"/>
      <c r="AK2929" s="31"/>
      <c r="AL2929" s="31"/>
      <c r="AM2929" s="31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</row>
    <row r="2930" spans="1:53" x14ac:dyDescent="0.2">
      <c r="A2930" s="32"/>
      <c r="B2930" s="31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1"/>
      <c r="AD2930" s="31"/>
      <c r="AE2930" s="31"/>
      <c r="AF2930" s="31"/>
      <c r="AG2930" s="31"/>
      <c r="AH2930" s="31"/>
      <c r="AI2930" s="31"/>
      <c r="AJ2930" s="31"/>
      <c r="AK2930" s="31"/>
      <c r="AL2930" s="31"/>
      <c r="AM2930" s="31"/>
      <c r="AN2930" s="31"/>
      <c r="AO2930" s="31"/>
      <c r="AP2930" s="31"/>
      <c r="AQ2930" s="31"/>
      <c r="AR2930" s="31"/>
      <c r="AS2930" s="31"/>
      <c r="AT2930" s="31"/>
      <c r="AU2930" s="31"/>
      <c r="AV2930" s="31"/>
      <c r="AW2930" s="31"/>
      <c r="AX2930" s="31"/>
      <c r="AY2930" s="31"/>
      <c r="AZ2930" s="31"/>
      <c r="BA2930" s="31"/>
    </row>
    <row r="2931" spans="1:53" x14ac:dyDescent="0.2">
      <c r="A2931" s="32"/>
      <c r="B2931" s="31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1"/>
      <c r="AD2931" s="31"/>
      <c r="AE2931" s="31"/>
      <c r="AF2931" s="31"/>
      <c r="AG2931" s="31"/>
      <c r="AH2931" s="31"/>
      <c r="AI2931" s="31"/>
      <c r="AJ2931" s="31"/>
      <c r="AK2931" s="31"/>
      <c r="AL2931" s="31"/>
      <c r="AM2931" s="31"/>
      <c r="AN2931" s="31"/>
      <c r="AO2931" s="31"/>
      <c r="AP2931" s="31"/>
      <c r="AQ2931" s="31"/>
      <c r="AR2931" s="31"/>
      <c r="AS2931" s="31"/>
      <c r="AT2931" s="31"/>
      <c r="AU2931" s="31"/>
      <c r="AV2931" s="31"/>
      <c r="AW2931" s="31"/>
      <c r="AX2931" s="31"/>
      <c r="AY2931" s="31"/>
      <c r="AZ2931" s="31"/>
      <c r="BA2931" s="31"/>
    </row>
    <row r="2932" spans="1:53" x14ac:dyDescent="0.2">
      <c r="A2932" s="32"/>
      <c r="B2932" s="31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1"/>
      <c r="AD2932" s="31"/>
      <c r="AE2932" s="31"/>
      <c r="AF2932" s="31"/>
      <c r="AG2932" s="31"/>
      <c r="AH2932" s="31"/>
      <c r="AI2932" s="31"/>
      <c r="AJ2932" s="31"/>
      <c r="AK2932" s="31"/>
      <c r="AL2932" s="31"/>
      <c r="AM2932" s="31"/>
      <c r="AN2932" s="31"/>
      <c r="AO2932" s="31"/>
      <c r="AP2932" s="31"/>
      <c r="AQ2932" s="31"/>
      <c r="AR2932" s="31"/>
      <c r="AS2932" s="31"/>
      <c r="AT2932" s="31"/>
      <c r="AU2932" s="31"/>
      <c r="AV2932" s="31"/>
      <c r="AW2932" s="31"/>
      <c r="AX2932" s="31"/>
      <c r="AY2932" s="31"/>
      <c r="AZ2932" s="31"/>
      <c r="BA2932" s="31"/>
    </row>
    <row r="2933" spans="1:53" x14ac:dyDescent="0.2">
      <c r="A2933" s="32"/>
      <c r="B2933" s="31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  <c r="AD2933" s="31"/>
      <c r="AE2933" s="31"/>
      <c r="AF2933" s="31"/>
      <c r="AG2933" s="31"/>
      <c r="AH2933" s="31"/>
      <c r="AI2933" s="31"/>
      <c r="AJ2933" s="31"/>
      <c r="AK2933" s="31"/>
      <c r="AL2933" s="31"/>
      <c r="AM2933" s="31"/>
      <c r="AN2933" s="31"/>
      <c r="AO2933" s="31"/>
      <c r="AP2933" s="31"/>
      <c r="AQ2933" s="31"/>
      <c r="AR2933" s="31"/>
      <c r="AS2933" s="31"/>
      <c r="AT2933" s="31"/>
      <c r="AU2933" s="31"/>
      <c r="AV2933" s="31"/>
      <c r="AW2933" s="31"/>
      <c r="AX2933" s="31"/>
      <c r="AY2933" s="31"/>
      <c r="AZ2933" s="31"/>
      <c r="BA2933" s="31"/>
    </row>
    <row r="2934" spans="1:53" x14ac:dyDescent="0.2">
      <c r="A2934" s="32"/>
      <c r="B2934" s="31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1"/>
      <c r="AD2934" s="31"/>
      <c r="AE2934" s="31"/>
      <c r="AF2934" s="31"/>
      <c r="AG2934" s="31"/>
      <c r="AH2934" s="31"/>
      <c r="AI2934" s="31"/>
      <c r="AJ2934" s="31"/>
      <c r="AK2934" s="31"/>
      <c r="AL2934" s="31"/>
      <c r="AM2934" s="31"/>
      <c r="AN2934" s="31"/>
      <c r="AO2934" s="31"/>
      <c r="AP2934" s="31"/>
      <c r="AQ2934" s="31"/>
      <c r="AR2934" s="31"/>
      <c r="AS2934" s="31"/>
      <c r="AT2934" s="31"/>
      <c r="AU2934" s="31"/>
      <c r="AV2934" s="31"/>
      <c r="AW2934" s="31"/>
      <c r="AX2934" s="31"/>
      <c r="AY2934" s="31"/>
      <c r="AZ2934" s="31"/>
      <c r="BA2934" s="31"/>
    </row>
    <row r="2935" spans="1:53" x14ac:dyDescent="0.2">
      <c r="A2935" s="32"/>
      <c r="B2935" s="31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1"/>
      <c r="AD2935" s="31"/>
      <c r="AE2935" s="31"/>
      <c r="AF2935" s="31"/>
      <c r="AG2935" s="31"/>
      <c r="AH2935" s="31"/>
      <c r="AI2935" s="31"/>
      <c r="AJ2935" s="31"/>
      <c r="AK2935" s="31"/>
      <c r="AL2935" s="31"/>
      <c r="AM2935" s="31"/>
      <c r="AN2935" s="31"/>
      <c r="AO2935" s="31"/>
      <c r="AP2935" s="31"/>
      <c r="AQ2935" s="31"/>
      <c r="AR2935" s="31"/>
      <c r="AS2935" s="31"/>
      <c r="AT2935" s="31"/>
      <c r="AU2935" s="31"/>
      <c r="AV2935" s="31"/>
      <c r="AW2935" s="31"/>
      <c r="AX2935" s="31"/>
      <c r="AY2935" s="31"/>
      <c r="AZ2935" s="31"/>
      <c r="BA2935" s="31"/>
    </row>
    <row r="2936" spans="1:53" x14ac:dyDescent="0.2">
      <c r="A2936" s="32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1"/>
      <c r="AD2936" s="31"/>
      <c r="AE2936" s="31"/>
      <c r="AF2936" s="31"/>
      <c r="AG2936" s="31"/>
      <c r="AH2936" s="31"/>
      <c r="AI2936" s="31"/>
      <c r="AJ2936" s="31"/>
      <c r="AK2936" s="31"/>
      <c r="AL2936" s="31"/>
      <c r="AM2936" s="31"/>
      <c r="AN2936" s="31"/>
      <c r="AO2936" s="31"/>
      <c r="AP2936" s="31"/>
      <c r="AQ2936" s="31"/>
      <c r="AR2936" s="31"/>
      <c r="AS2936" s="31"/>
      <c r="AT2936" s="31"/>
      <c r="AU2936" s="31"/>
      <c r="AV2936" s="31"/>
      <c r="AW2936" s="31"/>
      <c r="AX2936" s="31"/>
      <c r="AY2936" s="31"/>
      <c r="AZ2936" s="31"/>
      <c r="BA2936" s="31"/>
    </row>
    <row r="2937" spans="1:53" x14ac:dyDescent="0.2">
      <c r="A2937" s="32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1"/>
      <c r="AD2937" s="31"/>
      <c r="AE2937" s="31"/>
      <c r="AF2937" s="31"/>
      <c r="AG2937" s="31"/>
      <c r="AH2937" s="31"/>
      <c r="AI2937" s="31"/>
      <c r="AJ2937" s="31"/>
      <c r="AK2937" s="31"/>
      <c r="AL2937" s="31"/>
      <c r="AM2937" s="31"/>
      <c r="AN2937" s="31"/>
      <c r="AO2937" s="31"/>
      <c r="AP2937" s="31"/>
      <c r="AQ2937" s="31"/>
      <c r="AR2937" s="31"/>
      <c r="AS2937" s="31"/>
      <c r="AT2937" s="31"/>
      <c r="AU2937" s="31"/>
      <c r="AV2937" s="31"/>
      <c r="AW2937" s="31"/>
      <c r="AX2937" s="31"/>
      <c r="AY2937" s="31"/>
      <c r="AZ2937" s="31"/>
      <c r="BA2937" s="31"/>
    </row>
    <row r="2938" spans="1:53" x14ac:dyDescent="0.2">
      <c r="A2938" s="32"/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1"/>
      <c r="AD2938" s="31"/>
      <c r="AE2938" s="31"/>
      <c r="AF2938" s="31"/>
      <c r="AG2938" s="31"/>
      <c r="AH2938" s="31"/>
      <c r="AI2938" s="31"/>
      <c r="AJ2938" s="31"/>
      <c r="AK2938" s="31"/>
      <c r="AL2938" s="31"/>
      <c r="AM2938" s="31"/>
      <c r="AN2938" s="31"/>
      <c r="AO2938" s="31"/>
      <c r="AP2938" s="31"/>
      <c r="AQ2938" s="31"/>
      <c r="AR2938" s="31"/>
      <c r="AS2938" s="31"/>
      <c r="AT2938" s="31"/>
      <c r="AU2938" s="31"/>
      <c r="AV2938" s="31"/>
      <c r="AW2938" s="31"/>
      <c r="AX2938" s="31"/>
      <c r="AY2938" s="31"/>
      <c r="AZ2938" s="31"/>
      <c r="BA2938" s="31"/>
    </row>
    <row r="2939" spans="1:53" x14ac:dyDescent="0.2">
      <c r="A2939" s="32"/>
      <c r="B2939" s="31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1"/>
      <c r="AD2939" s="31"/>
      <c r="AE2939" s="31"/>
      <c r="AF2939" s="31"/>
      <c r="AG2939" s="31"/>
      <c r="AH2939" s="31"/>
      <c r="AI2939" s="31"/>
      <c r="AJ2939" s="31"/>
      <c r="AK2939" s="31"/>
      <c r="AL2939" s="31"/>
      <c r="AM2939" s="31"/>
      <c r="AN2939" s="31"/>
      <c r="AO2939" s="31"/>
      <c r="AP2939" s="31"/>
      <c r="AQ2939" s="31"/>
      <c r="AR2939" s="31"/>
      <c r="AS2939" s="31"/>
      <c r="AT2939" s="31"/>
      <c r="AU2939" s="31"/>
      <c r="AV2939" s="31"/>
      <c r="AW2939" s="31"/>
      <c r="AX2939" s="31"/>
      <c r="AY2939" s="31"/>
      <c r="AZ2939" s="31"/>
      <c r="BA2939" s="31"/>
    </row>
    <row r="2940" spans="1:53" x14ac:dyDescent="0.2">
      <c r="A2940" s="32"/>
      <c r="B2940" s="31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1"/>
      <c r="AD2940" s="31"/>
      <c r="AE2940" s="31"/>
      <c r="AF2940" s="31"/>
      <c r="AG2940" s="31"/>
      <c r="AH2940" s="31"/>
      <c r="AI2940" s="31"/>
      <c r="AJ2940" s="31"/>
      <c r="AK2940" s="31"/>
      <c r="AL2940" s="31"/>
      <c r="AM2940" s="31"/>
      <c r="AN2940" s="31"/>
      <c r="AO2940" s="31"/>
      <c r="AP2940" s="31"/>
      <c r="AQ2940" s="31"/>
      <c r="AR2940" s="31"/>
      <c r="AS2940" s="31"/>
      <c r="AT2940" s="31"/>
      <c r="AU2940" s="31"/>
      <c r="AV2940" s="31"/>
      <c r="AW2940" s="31"/>
      <c r="AX2940" s="31"/>
      <c r="AY2940" s="31"/>
      <c r="AZ2940" s="31"/>
      <c r="BA2940" s="31"/>
    </row>
    <row r="2941" spans="1:53" x14ac:dyDescent="0.2">
      <c r="A2941" s="32"/>
      <c r="B2941" s="31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1"/>
      <c r="AD2941" s="31"/>
      <c r="AE2941" s="31"/>
      <c r="AF2941" s="31"/>
      <c r="AG2941" s="31"/>
      <c r="AH2941" s="31"/>
      <c r="AI2941" s="31"/>
      <c r="AJ2941" s="31"/>
      <c r="AK2941" s="31"/>
      <c r="AL2941" s="31"/>
      <c r="AM2941" s="31"/>
      <c r="AN2941" s="31"/>
      <c r="AO2941" s="31"/>
      <c r="AP2941" s="31"/>
      <c r="AQ2941" s="31"/>
      <c r="AR2941" s="31"/>
      <c r="AS2941" s="31"/>
      <c r="AT2941" s="31"/>
      <c r="AU2941" s="31"/>
      <c r="AV2941" s="31"/>
      <c r="AW2941" s="31"/>
      <c r="AX2941" s="31"/>
      <c r="AY2941" s="31"/>
      <c r="AZ2941" s="31"/>
      <c r="BA2941" s="31"/>
    </row>
    <row r="2942" spans="1:53" x14ac:dyDescent="0.2">
      <c r="A2942" s="32"/>
      <c r="B2942" s="31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1"/>
      <c r="AD2942" s="31"/>
      <c r="AE2942" s="31"/>
      <c r="AF2942" s="31"/>
      <c r="AG2942" s="31"/>
      <c r="AH2942" s="31"/>
      <c r="AI2942" s="31"/>
      <c r="AJ2942" s="31"/>
      <c r="AK2942" s="31"/>
      <c r="AL2942" s="31"/>
      <c r="AM2942" s="31"/>
      <c r="AN2942" s="31"/>
      <c r="AO2942" s="31"/>
      <c r="AP2942" s="31"/>
      <c r="AQ2942" s="31"/>
      <c r="AR2942" s="31"/>
      <c r="AS2942" s="31"/>
      <c r="AT2942" s="31"/>
      <c r="AU2942" s="31"/>
      <c r="AV2942" s="31"/>
      <c r="AW2942" s="31"/>
      <c r="AX2942" s="31"/>
      <c r="AY2942" s="31"/>
      <c r="AZ2942" s="31"/>
      <c r="BA2942" s="31"/>
    </row>
    <row r="2943" spans="1:53" x14ac:dyDescent="0.2">
      <c r="A2943" s="32"/>
      <c r="B2943" s="31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1"/>
      <c r="AD2943" s="31"/>
      <c r="AE2943" s="31"/>
      <c r="AF2943" s="31"/>
      <c r="AG2943" s="31"/>
      <c r="AH2943" s="31"/>
      <c r="AI2943" s="31"/>
      <c r="AJ2943" s="31"/>
      <c r="AK2943" s="31"/>
      <c r="AL2943" s="31"/>
      <c r="AM2943" s="31"/>
      <c r="AN2943" s="31"/>
      <c r="AO2943" s="31"/>
      <c r="AP2943" s="31"/>
      <c r="AQ2943" s="31"/>
      <c r="AR2943" s="31"/>
      <c r="AS2943" s="31"/>
      <c r="AT2943" s="31"/>
      <c r="AU2943" s="31"/>
      <c r="AV2943" s="31"/>
      <c r="AW2943" s="31"/>
      <c r="AX2943" s="31"/>
      <c r="AY2943" s="31"/>
      <c r="AZ2943" s="31"/>
      <c r="BA2943" s="31"/>
    </row>
    <row r="2944" spans="1:53" x14ac:dyDescent="0.2">
      <c r="A2944" s="32"/>
      <c r="B2944" s="31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1"/>
      <c r="AD2944" s="31"/>
      <c r="AE2944" s="31"/>
      <c r="AF2944" s="31"/>
      <c r="AG2944" s="31"/>
      <c r="AH2944" s="31"/>
      <c r="AI2944" s="31"/>
      <c r="AJ2944" s="31"/>
      <c r="AK2944" s="31"/>
      <c r="AL2944" s="31"/>
      <c r="AM2944" s="31"/>
      <c r="AN2944" s="31"/>
      <c r="AO2944" s="31"/>
      <c r="AP2944" s="31"/>
      <c r="AQ2944" s="31"/>
      <c r="AR2944" s="31"/>
      <c r="AS2944" s="31"/>
      <c r="AT2944" s="31"/>
      <c r="AU2944" s="31"/>
      <c r="AV2944" s="31"/>
      <c r="AW2944" s="31"/>
      <c r="AX2944" s="31"/>
      <c r="AY2944" s="31"/>
      <c r="AZ2944" s="31"/>
      <c r="BA2944" s="31"/>
    </row>
    <row r="2945" spans="1:53" x14ac:dyDescent="0.2">
      <c r="A2945" s="32"/>
      <c r="B2945" s="31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1"/>
      <c r="AD2945" s="31"/>
      <c r="AE2945" s="31"/>
      <c r="AF2945" s="31"/>
      <c r="AG2945" s="31"/>
      <c r="AH2945" s="31"/>
      <c r="AI2945" s="31"/>
      <c r="AJ2945" s="31"/>
      <c r="AK2945" s="31"/>
      <c r="AL2945" s="31"/>
      <c r="AM2945" s="31"/>
      <c r="AN2945" s="31"/>
      <c r="AO2945" s="31"/>
      <c r="AP2945" s="31"/>
      <c r="AQ2945" s="31"/>
      <c r="AR2945" s="31"/>
      <c r="AS2945" s="31"/>
      <c r="AT2945" s="31"/>
      <c r="AU2945" s="31"/>
      <c r="AV2945" s="31"/>
      <c r="AW2945" s="31"/>
      <c r="AX2945" s="31"/>
      <c r="AY2945" s="31"/>
      <c r="AZ2945" s="31"/>
      <c r="BA2945" s="31"/>
    </row>
    <row r="2946" spans="1:53" x14ac:dyDescent="0.2">
      <c r="A2946" s="32"/>
      <c r="B2946" s="31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1"/>
      <c r="AD2946" s="31"/>
      <c r="AE2946" s="31"/>
      <c r="AF2946" s="31"/>
      <c r="AG2946" s="31"/>
      <c r="AH2946" s="31"/>
      <c r="AI2946" s="31"/>
      <c r="AJ2946" s="31"/>
      <c r="AK2946" s="31"/>
      <c r="AL2946" s="31"/>
      <c r="AM2946" s="31"/>
      <c r="AN2946" s="31"/>
      <c r="AO2946" s="31"/>
      <c r="AP2946" s="31"/>
      <c r="AQ2946" s="31"/>
      <c r="AR2946" s="31"/>
      <c r="AS2946" s="31"/>
      <c r="AT2946" s="31"/>
      <c r="AU2946" s="31"/>
      <c r="AV2946" s="31"/>
      <c r="AW2946" s="31"/>
      <c r="AX2946" s="31"/>
      <c r="AY2946" s="31"/>
      <c r="AZ2946" s="31"/>
      <c r="BA2946" s="31"/>
    </row>
    <row r="2947" spans="1:53" x14ac:dyDescent="0.2">
      <c r="A2947" s="32"/>
      <c r="B2947" s="31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1"/>
      <c r="AD2947" s="31"/>
      <c r="AE2947" s="31"/>
      <c r="AF2947" s="31"/>
      <c r="AG2947" s="31"/>
      <c r="AH2947" s="31"/>
      <c r="AI2947" s="31"/>
      <c r="AJ2947" s="31"/>
      <c r="AK2947" s="31"/>
      <c r="AL2947" s="31"/>
      <c r="AM2947" s="31"/>
      <c r="AN2947" s="31"/>
      <c r="AO2947" s="31"/>
      <c r="AP2947" s="31"/>
      <c r="AQ2947" s="31"/>
      <c r="AR2947" s="31"/>
      <c r="AS2947" s="31"/>
      <c r="AT2947" s="31"/>
      <c r="AU2947" s="31"/>
      <c r="AV2947" s="31"/>
      <c r="AW2947" s="31"/>
      <c r="AX2947" s="31"/>
      <c r="AY2947" s="31"/>
      <c r="AZ2947" s="31"/>
      <c r="BA2947" s="31"/>
    </row>
    <row r="2948" spans="1:53" x14ac:dyDescent="0.2">
      <c r="A2948" s="32"/>
      <c r="B2948" s="31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1"/>
      <c r="AD2948" s="31"/>
      <c r="AE2948" s="31"/>
      <c r="AF2948" s="31"/>
      <c r="AG2948" s="31"/>
      <c r="AH2948" s="31"/>
      <c r="AI2948" s="31"/>
      <c r="AJ2948" s="31"/>
      <c r="AK2948" s="31"/>
      <c r="AL2948" s="31"/>
      <c r="AM2948" s="31"/>
      <c r="AN2948" s="31"/>
      <c r="AO2948" s="31"/>
      <c r="AP2948" s="31"/>
      <c r="AQ2948" s="31"/>
      <c r="AR2948" s="31"/>
      <c r="AS2948" s="31"/>
      <c r="AT2948" s="31"/>
      <c r="AU2948" s="31"/>
      <c r="AV2948" s="31"/>
      <c r="AW2948" s="31"/>
      <c r="AX2948" s="31"/>
      <c r="AY2948" s="31"/>
      <c r="AZ2948" s="31"/>
      <c r="BA2948" s="31"/>
    </row>
    <row r="2949" spans="1:53" x14ac:dyDescent="0.2">
      <c r="A2949" s="32"/>
      <c r="B2949" s="31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1"/>
      <c r="AD2949" s="31"/>
      <c r="AE2949" s="31"/>
      <c r="AF2949" s="31"/>
      <c r="AG2949" s="31"/>
      <c r="AH2949" s="31"/>
      <c r="AI2949" s="31"/>
      <c r="AJ2949" s="31"/>
      <c r="AK2949" s="31"/>
      <c r="AL2949" s="31"/>
      <c r="AM2949" s="31"/>
      <c r="AN2949" s="31"/>
      <c r="AO2949" s="31"/>
      <c r="AP2949" s="31"/>
      <c r="AQ2949" s="31"/>
      <c r="AR2949" s="31"/>
      <c r="AS2949" s="31"/>
      <c r="AT2949" s="31"/>
      <c r="AU2949" s="31"/>
      <c r="AV2949" s="31"/>
      <c r="AW2949" s="31"/>
      <c r="AX2949" s="31"/>
      <c r="AY2949" s="31"/>
      <c r="AZ2949" s="31"/>
      <c r="BA2949" s="31"/>
    </row>
    <row r="2950" spans="1:53" x14ac:dyDescent="0.2">
      <c r="A2950" s="32"/>
      <c r="B2950" s="31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1"/>
      <c r="AD2950" s="31"/>
      <c r="AE2950" s="31"/>
      <c r="AF2950" s="31"/>
      <c r="AG2950" s="31"/>
      <c r="AH2950" s="31"/>
      <c r="AI2950" s="31"/>
      <c r="AJ2950" s="31"/>
      <c r="AK2950" s="31"/>
      <c r="AL2950" s="31"/>
      <c r="AM2950" s="31"/>
      <c r="AN2950" s="31"/>
      <c r="AO2950" s="31"/>
      <c r="AP2950" s="31"/>
      <c r="AQ2950" s="31"/>
      <c r="AR2950" s="31"/>
      <c r="AS2950" s="31"/>
      <c r="AT2950" s="31"/>
      <c r="AU2950" s="31"/>
      <c r="AV2950" s="31"/>
      <c r="AW2950" s="31"/>
      <c r="AX2950" s="31"/>
      <c r="AY2950" s="31"/>
      <c r="AZ2950" s="31"/>
      <c r="BA2950" s="31"/>
    </row>
    <row r="2951" spans="1:53" x14ac:dyDescent="0.2">
      <c r="A2951" s="32"/>
      <c r="B2951" s="31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1"/>
      <c r="AD2951" s="31"/>
      <c r="AE2951" s="31"/>
      <c r="AF2951" s="31"/>
      <c r="AG2951" s="31"/>
      <c r="AH2951" s="31"/>
      <c r="AI2951" s="31"/>
      <c r="AJ2951" s="31"/>
      <c r="AK2951" s="31"/>
      <c r="AL2951" s="31"/>
      <c r="AM2951" s="31"/>
      <c r="AN2951" s="31"/>
      <c r="AO2951" s="31"/>
      <c r="AP2951" s="31"/>
      <c r="AQ2951" s="31"/>
      <c r="AR2951" s="31"/>
      <c r="AS2951" s="31"/>
      <c r="AT2951" s="31"/>
      <c r="AU2951" s="31"/>
      <c r="AV2951" s="31"/>
      <c r="AW2951" s="31"/>
      <c r="AX2951" s="31"/>
      <c r="AY2951" s="31"/>
      <c r="AZ2951" s="31"/>
      <c r="BA2951" s="31"/>
    </row>
    <row r="2952" spans="1:53" x14ac:dyDescent="0.2">
      <c r="A2952" s="32"/>
      <c r="B2952" s="31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1"/>
      <c r="AD2952" s="31"/>
      <c r="AE2952" s="31"/>
      <c r="AF2952" s="31"/>
      <c r="AG2952" s="31"/>
      <c r="AH2952" s="31"/>
      <c r="AI2952" s="31"/>
      <c r="AJ2952" s="31"/>
      <c r="AK2952" s="31"/>
      <c r="AL2952" s="31"/>
      <c r="AM2952" s="31"/>
      <c r="AN2952" s="31"/>
      <c r="AO2952" s="31"/>
      <c r="AP2952" s="31"/>
      <c r="AQ2952" s="31"/>
      <c r="AR2952" s="31"/>
      <c r="AS2952" s="31"/>
      <c r="AT2952" s="31"/>
      <c r="AU2952" s="31"/>
      <c r="AV2952" s="31"/>
      <c r="AW2952" s="31"/>
      <c r="AX2952" s="31"/>
      <c r="AY2952" s="31"/>
      <c r="AZ2952" s="31"/>
      <c r="BA2952" s="31"/>
    </row>
    <row r="2953" spans="1:53" x14ac:dyDescent="0.2">
      <c r="A2953" s="32"/>
      <c r="B2953" s="31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1"/>
      <c r="AD2953" s="31"/>
      <c r="AE2953" s="31"/>
      <c r="AF2953" s="31"/>
      <c r="AG2953" s="31"/>
      <c r="AH2953" s="31"/>
      <c r="AI2953" s="31"/>
      <c r="AJ2953" s="31"/>
      <c r="AK2953" s="31"/>
      <c r="AL2953" s="31"/>
      <c r="AM2953" s="31"/>
      <c r="AN2953" s="31"/>
      <c r="AO2953" s="31"/>
      <c r="AP2953" s="31"/>
      <c r="AQ2953" s="31"/>
      <c r="AR2953" s="31"/>
      <c r="AS2953" s="31"/>
      <c r="AT2953" s="31"/>
      <c r="AU2953" s="31"/>
      <c r="AV2953" s="31"/>
      <c r="AW2953" s="31"/>
      <c r="AX2953" s="31"/>
      <c r="AY2953" s="31"/>
      <c r="AZ2953" s="31"/>
      <c r="BA2953" s="31"/>
    </row>
    <row r="2954" spans="1:53" x14ac:dyDescent="0.2">
      <c r="A2954" s="32"/>
      <c r="B2954" s="31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1"/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1"/>
      <c r="BA2954" s="31"/>
    </row>
    <row r="2955" spans="1:53" x14ac:dyDescent="0.2">
      <c r="A2955" s="32"/>
      <c r="B2955" s="31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1"/>
      <c r="AD2955" s="31"/>
      <c r="AE2955" s="31"/>
      <c r="AF2955" s="31"/>
      <c r="AG2955" s="31"/>
      <c r="AH2955" s="31"/>
      <c r="AI2955" s="31"/>
      <c r="AJ2955" s="31"/>
      <c r="AK2955" s="31"/>
      <c r="AL2955" s="31"/>
      <c r="AM2955" s="31"/>
      <c r="AN2955" s="31"/>
      <c r="AO2955" s="31"/>
      <c r="AP2955" s="31"/>
      <c r="AQ2955" s="31"/>
      <c r="AR2955" s="31"/>
      <c r="AS2955" s="31"/>
      <c r="AT2955" s="31"/>
      <c r="AU2955" s="31"/>
      <c r="AV2955" s="31"/>
      <c r="AW2955" s="31"/>
      <c r="AX2955" s="31"/>
      <c r="AY2955" s="31"/>
      <c r="AZ2955" s="31"/>
      <c r="BA2955" s="31"/>
    </row>
    <row r="2956" spans="1:53" x14ac:dyDescent="0.2">
      <c r="A2956" s="32"/>
      <c r="B2956" s="31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1"/>
      <c r="AD2956" s="31"/>
      <c r="AE2956" s="31"/>
      <c r="AF2956" s="31"/>
      <c r="AG2956" s="31"/>
      <c r="AH2956" s="31"/>
      <c r="AI2956" s="31"/>
      <c r="AJ2956" s="31"/>
      <c r="AK2956" s="31"/>
      <c r="AL2956" s="31"/>
      <c r="AM2956" s="31"/>
      <c r="AN2956" s="31"/>
      <c r="AO2956" s="31"/>
      <c r="AP2956" s="31"/>
      <c r="AQ2956" s="31"/>
      <c r="AR2956" s="31"/>
      <c r="AS2956" s="31"/>
      <c r="AT2956" s="31"/>
      <c r="AU2956" s="31"/>
      <c r="AV2956" s="31"/>
      <c r="AW2956" s="31"/>
      <c r="AX2956" s="31"/>
      <c r="AY2956" s="31"/>
      <c r="AZ2956" s="31"/>
      <c r="BA2956" s="31"/>
    </row>
    <row r="2957" spans="1:53" x14ac:dyDescent="0.2">
      <c r="A2957" s="32"/>
      <c r="B2957" s="31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1"/>
      <c r="AD2957" s="31"/>
      <c r="AE2957" s="31"/>
      <c r="AF2957" s="31"/>
      <c r="AG2957" s="31"/>
      <c r="AH2957" s="31"/>
      <c r="AI2957" s="31"/>
      <c r="AJ2957" s="31"/>
      <c r="AK2957" s="31"/>
      <c r="AL2957" s="31"/>
      <c r="AM2957" s="31"/>
      <c r="AN2957" s="31"/>
      <c r="AO2957" s="31"/>
      <c r="AP2957" s="31"/>
      <c r="AQ2957" s="31"/>
      <c r="AR2957" s="31"/>
      <c r="AS2957" s="31"/>
      <c r="AT2957" s="31"/>
      <c r="AU2957" s="31"/>
      <c r="AV2957" s="31"/>
      <c r="AW2957" s="31"/>
      <c r="AX2957" s="31"/>
      <c r="AY2957" s="31"/>
      <c r="AZ2957" s="31"/>
      <c r="BA2957" s="31"/>
    </row>
    <row r="2958" spans="1:53" x14ac:dyDescent="0.2">
      <c r="A2958" s="32"/>
      <c r="B2958" s="31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1"/>
      <c r="AD2958" s="31"/>
      <c r="AE2958" s="31"/>
      <c r="AF2958" s="31"/>
      <c r="AG2958" s="31"/>
      <c r="AH2958" s="31"/>
      <c r="AI2958" s="31"/>
      <c r="AJ2958" s="31"/>
      <c r="AK2958" s="31"/>
      <c r="AL2958" s="31"/>
      <c r="AM2958" s="31"/>
      <c r="AN2958" s="31"/>
      <c r="AO2958" s="31"/>
      <c r="AP2958" s="31"/>
      <c r="AQ2958" s="31"/>
      <c r="AR2958" s="31"/>
      <c r="AS2958" s="31"/>
      <c r="AT2958" s="31"/>
      <c r="AU2958" s="31"/>
      <c r="AV2958" s="31"/>
      <c r="AW2958" s="31"/>
      <c r="AX2958" s="31"/>
      <c r="AY2958" s="31"/>
      <c r="AZ2958" s="31"/>
      <c r="BA2958" s="31"/>
    </row>
    <row r="2959" spans="1:53" x14ac:dyDescent="0.2">
      <c r="A2959" s="32"/>
      <c r="B2959" s="31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1"/>
      <c r="AD2959" s="31"/>
      <c r="AE2959" s="31"/>
      <c r="AF2959" s="31"/>
      <c r="AG2959" s="31"/>
      <c r="AH2959" s="31"/>
      <c r="AI2959" s="31"/>
      <c r="AJ2959" s="31"/>
      <c r="AK2959" s="31"/>
      <c r="AL2959" s="31"/>
      <c r="AM2959" s="31"/>
      <c r="AN2959" s="31"/>
      <c r="AO2959" s="31"/>
      <c r="AP2959" s="31"/>
      <c r="AQ2959" s="31"/>
      <c r="AR2959" s="31"/>
      <c r="AS2959" s="31"/>
      <c r="AT2959" s="31"/>
      <c r="AU2959" s="31"/>
      <c r="AV2959" s="31"/>
      <c r="AW2959" s="31"/>
      <c r="AX2959" s="31"/>
      <c r="AY2959" s="31"/>
      <c r="AZ2959" s="31"/>
      <c r="BA2959" s="31"/>
    </row>
    <row r="2960" spans="1:53" x14ac:dyDescent="0.2">
      <c r="A2960" s="32"/>
      <c r="B2960" s="31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1"/>
      <c r="AD2960" s="31"/>
      <c r="AE2960" s="31"/>
      <c r="AF2960" s="31"/>
      <c r="AG2960" s="31"/>
      <c r="AH2960" s="31"/>
      <c r="AI2960" s="31"/>
      <c r="AJ2960" s="31"/>
      <c r="AK2960" s="31"/>
      <c r="AL2960" s="31"/>
      <c r="AM2960" s="31"/>
      <c r="AN2960" s="31"/>
      <c r="AO2960" s="31"/>
      <c r="AP2960" s="31"/>
      <c r="AQ2960" s="31"/>
      <c r="AR2960" s="31"/>
      <c r="AS2960" s="31"/>
      <c r="AT2960" s="31"/>
      <c r="AU2960" s="31"/>
      <c r="AV2960" s="31"/>
      <c r="AW2960" s="31"/>
      <c r="AX2960" s="31"/>
      <c r="AY2960" s="31"/>
      <c r="AZ2960" s="31"/>
      <c r="BA2960" s="31"/>
    </row>
    <row r="2961" spans="1:53" x14ac:dyDescent="0.2">
      <c r="A2961" s="32"/>
      <c r="B2961" s="31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1"/>
      <c r="AD2961" s="31"/>
      <c r="AE2961" s="31"/>
      <c r="AF2961" s="31"/>
      <c r="AG2961" s="31"/>
      <c r="AH2961" s="31"/>
      <c r="AI2961" s="31"/>
      <c r="AJ2961" s="31"/>
      <c r="AK2961" s="31"/>
      <c r="AL2961" s="31"/>
      <c r="AM2961" s="31"/>
      <c r="AN2961" s="31"/>
      <c r="AO2961" s="31"/>
      <c r="AP2961" s="31"/>
      <c r="AQ2961" s="31"/>
      <c r="AR2961" s="31"/>
      <c r="AS2961" s="31"/>
      <c r="AT2961" s="31"/>
      <c r="AU2961" s="31"/>
      <c r="AV2961" s="31"/>
      <c r="AW2961" s="31"/>
      <c r="AX2961" s="31"/>
      <c r="AY2961" s="31"/>
      <c r="AZ2961" s="31"/>
      <c r="BA2961" s="31"/>
    </row>
    <row r="2962" spans="1:53" x14ac:dyDescent="0.2">
      <c r="A2962" s="32"/>
      <c r="B2962" s="31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1"/>
      <c r="AD2962" s="31"/>
      <c r="AE2962" s="31"/>
      <c r="AF2962" s="31"/>
      <c r="AG2962" s="31"/>
      <c r="AH2962" s="31"/>
      <c r="AI2962" s="31"/>
      <c r="AJ2962" s="31"/>
      <c r="AK2962" s="31"/>
      <c r="AL2962" s="31"/>
      <c r="AM2962" s="31"/>
      <c r="AN2962" s="31"/>
      <c r="AO2962" s="31"/>
      <c r="AP2962" s="31"/>
      <c r="AQ2962" s="31"/>
      <c r="AR2962" s="31"/>
      <c r="AS2962" s="31"/>
      <c r="AT2962" s="31"/>
      <c r="AU2962" s="31"/>
      <c r="AV2962" s="31"/>
      <c r="AW2962" s="31"/>
      <c r="AX2962" s="31"/>
      <c r="AY2962" s="31"/>
      <c r="AZ2962" s="31"/>
      <c r="BA2962" s="31"/>
    </row>
    <row r="2963" spans="1:53" x14ac:dyDescent="0.2">
      <c r="A2963" s="32"/>
      <c r="B2963" s="31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  <c r="AD2963" s="31"/>
      <c r="AE2963" s="31"/>
      <c r="AF2963" s="31"/>
      <c r="AG2963" s="31"/>
      <c r="AH2963" s="31"/>
      <c r="AI2963" s="31"/>
      <c r="AJ2963" s="31"/>
      <c r="AK2963" s="31"/>
      <c r="AL2963" s="31"/>
      <c r="AM2963" s="31"/>
      <c r="AN2963" s="31"/>
      <c r="AO2963" s="31"/>
      <c r="AP2963" s="31"/>
      <c r="AQ2963" s="31"/>
      <c r="AR2963" s="31"/>
      <c r="AS2963" s="31"/>
      <c r="AT2963" s="31"/>
      <c r="AU2963" s="31"/>
      <c r="AV2963" s="31"/>
      <c r="AW2963" s="31"/>
      <c r="AX2963" s="31"/>
      <c r="AY2963" s="31"/>
      <c r="AZ2963" s="31"/>
      <c r="BA2963" s="31"/>
    </row>
    <row r="2964" spans="1:53" x14ac:dyDescent="0.2">
      <c r="A2964" s="32"/>
      <c r="B2964" s="31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  <c r="AD2964" s="31"/>
      <c r="AE2964" s="31"/>
      <c r="AF2964" s="31"/>
      <c r="AG2964" s="31"/>
      <c r="AH2964" s="31"/>
      <c r="AI2964" s="31"/>
      <c r="AJ2964" s="31"/>
      <c r="AK2964" s="31"/>
      <c r="AL2964" s="31"/>
      <c r="AM2964" s="31"/>
      <c r="AN2964" s="31"/>
      <c r="AO2964" s="31"/>
      <c r="AP2964" s="31"/>
      <c r="AQ2964" s="31"/>
      <c r="AR2964" s="31"/>
      <c r="AS2964" s="31"/>
      <c r="AT2964" s="31"/>
      <c r="AU2964" s="31"/>
      <c r="AV2964" s="31"/>
      <c r="AW2964" s="31"/>
      <c r="AX2964" s="31"/>
      <c r="AY2964" s="31"/>
      <c r="AZ2964" s="31"/>
      <c r="BA2964" s="31"/>
    </row>
    <row r="2965" spans="1:53" x14ac:dyDescent="0.2">
      <c r="A2965" s="32"/>
      <c r="B2965" s="31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  <c r="AD2965" s="31"/>
      <c r="AE2965" s="31"/>
      <c r="AF2965" s="31"/>
      <c r="AG2965" s="31"/>
      <c r="AH2965" s="31"/>
      <c r="AI2965" s="31"/>
      <c r="AJ2965" s="31"/>
      <c r="AK2965" s="31"/>
      <c r="AL2965" s="31"/>
      <c r="AM2965" s="31"/>
      <c r="AN2965" s="31"/>
      <c r="AO2965" s="31"/>
      <c r="AP2965" s="31"/>
      <c r="AQ2965" s="31"/>
      <c r="AR2965" s="31"/>
      <c r="AS2965" s="31"/>
      <c r="AT2965" s="31"/>
      <c r="AU2965" s="31"/>
      <c r="AV2965" s="31"/>
      <c r="AW2965" s="31"/>
      <c r="AX2965" s="31"/>
      <c r="AY2965" s="31"/>
      <c r="AZ2965" s="31"/>
      <c r="BA2965" s="31"/>
    </row>
    <row r="2966" spans="1:53" x14ac:dyDescent="0.2">
      <c r="A2966" s="32"/>
      <c r="B2966" s="31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  <c r="AI2966" s="31"/>
      <c r="AJ2966" s="31"/>
      <c r="AK2966" s="31"/>
      <c r="AL2966" s="31"/>
      <c r="AM2966" s="31"/>
      <c r="AN2966" s="31"/>
      <c r="AO2966" s="31"/>
      <c r="AP2966" s="31"/>
      <c r="AQ2966" s="31"/>
      <c r="AR2966" s="31"/>
      <c r="AS2966" s="31"/>
      <c r="AT2966" s="31"/>
      <c r="AU2966" s="31"/>
      <c r="AV2966" s="31"/>
      <c r="AW2966" s="31"/>
      <c r="AX2966" s="31"/>
      <c r="AY2966" s="31"/>
      <c r="AZ2966" s="31"/>
      <c r="BA2966" s="31"/>
    </row>
    <row r="2967" spans="1:53" x14ac:dyDescent="0.2">
      <c r="A2967" s="32"/>
      <c r="B2967" s="31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  <c r="AI2967" s="31"/>
      <c r="AJ2967" s="31"/>
      <c r="AK2967" s="31"/>
      <c r="AL2967" s="31"/>
      <c r="AM2967" s="31"/>
      <c r="AN2967" s="31"/>
      <c r="AO2967" s="31"/>
      <c r="AP2967" s="31"/>
      <c r="AQ2967" s="31"/>
      <c r="AR2967" s="31"/>
      <c r="AS2967" s="31"/>
      <c r="AT2967" s="31"/>
      <c r="AU2967" s="31"/>
      <c r="AV2967" s="31"/>
      <c r="AW2967" s="31"/>
      <c r="AX2967" s="31"/>
      <c r="AY2967" s="31"/>
      <c r="AZ2967" s="31"/>
      <c r="BA2967" s="31"/>
    </row>
    <row r="2968" spans="1:53" x14ac:dyDescent="0.2">
      <c r="A2968" s="32"/>
      <c r="B2968" s="31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  <c r="AD2968" s="31"/>
      <c r="AE2968" s="31"/>
      <c r="AF2968" s="31"/>
      <c r="AG2968" s="31"/>
      <c r="AH2968" s="31"/>
      <c r="AI2968" s="31"/>
      <c r="AJ2968" s="31"/>
      <c r="AK2968" s="31"/>
      <c r="AL2968" s="31"/>
      <c r="AM2968" s="31"/>
      <c r="AN2968" s="31"/>
      <c r="AO2968" s="31"/>
      <c r="AP2968" s="31"/>
      <c r="AQ2968" s="31"/>
      <c r="AR2968" s="31"/>
      <c r="AS2968" s="31"/>
      <c r="AT2968" s="31"/>
      <c r="AU2968" s="31"/>
      <c r="AV2968" s="31"/>
      <c r="AW2968" s="31"/>
      <c r="AX2968" s="31"/>
      <c r="AY2968" s="31"/>
      <c r="AZ2968" s="31"/>
      <c r="BA2968" s="31"/>
    </row>
    <row r="2969" spans="1:53" x14ac:dyDescent="0.2">
      <c r="A2969" s="32"/>
      <c r="B2969" s="31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  <c r="AD2969" s="31"/>
      <c r="AE2969" s="31"/>
      <c r="AF2969" s="31"/>
      <c r="AG2969" s="31"/>
      <c r="AH2969" s="31"/>
      <c r="AI2969" s="31"/>
      <c r="AJ2969" s="31"/>
      <c r="AK2969" s="31"/>
      <c r="AL2969" s="31"/>
      <c r="AM2969" s="31"/>
      <c r="AN2969" s="31"/>
      <c r="AO2969" s="31"/>
      <c r="AP2969" s="31"/>
      <c r="AQ2969" s="31"/>
      <c r="AR2969" s="31"/>
      <c r="AS2969" s="31"/>
      <c r="AT2969" s="31"/>
      <c r="AU2969" s="31"/>
      <c r="AV2969" s="31"/>
      <c r="AW2969" s="31"/>
      <c r="AX2969" s="31"/>
      <c r="AY2969" s="31"/>
      <c r="AZ2969" s="31"/>
      <c r="BA2969" s="31"/>
    </row>
    <row r="2970" spans="1:53" x14ac:dyDescent="0.2">
      <c r="A2970" s="32"/>
      <c r="B2970" s="31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  <c r="AD2970" s="31"/>
      <c r="AE2970" s="31"/>
      <c r="AF2970" s="31"/>
      <c r="AG2970" s="31"/>
      <c r="AH2970" s="31"/>
      <c r="AI2970" s="31"/>
      <c r="AJ2970" s="31"/>
      <c r="AK2970" s="31"/>
      <c r="AL2970" s="31"/>
      <c r="AM2970" s="31"/>
      <c r="AN2970" s="31"/>
      <c r="AO2970" s="31"/>
      <c r="AP2970" s="31"/>
      <c r="AQ2970" s="31"/>
      <c r="AR2970" s="31"/>
      <c r="AS2970" s="31"/>
      <c r="AT2970" s="31"/>
      <c r="AU2970" s="31"/>
      <c r="AV2970" s="31"/>
      <c r="AW2970" s="31"/>
      <c r="AX2970" s="31"/>
      <c r="AY2970" s="31"/>
      <c r="AZ2970" s="31"/>
      <c r="BA2970" s="31"/>
    </row>
    <row r="2971" spans="1:53" x14ac:dyDescent="0.2">
      <c r="A2971" s="32"/>
      <c r="B2971" s="31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1"/>
      <c r="AD2971" s="31"/>
      <c r="AE2971" s="31"/>
      <c r="AF2971" s="31"/>
      <c r="AG2971" s="31"/>
      <c r="AH2971" s="31"/>
      <c r="AI2971" s="31"/>
      <c r="AJ2971" s="31"/>
      <c r="AK2971" s="31"/>
      <c r="AL2971" s="31"/>
      <c r="AM2971" s="31"/>
      <c r="AN2971" s="31"/>
      <c r="AO2971" s="31"/>
      <c r="AP2971" s="31"/>
      <c r="AQ2971" s="31"/>
      <c r="AR2971" s="31"/>
      <c r="AS2971" s="31"/>
      <c r="AT2971" s="31"/>
      <c r="AU2971" s="31"/>
      <c r="AV2971" s="31"/>
      <c r="AW2971" s="31"/>
      <c r="AX2971" s="31"/>
      <c r="AY2971" s="31"/>
      <c r="AZ2971" s="31"/>
      <c r="BA2971" s="31"/>
    </row>
    <row r="2972" spans="1:53" x14ac:dyDescent="0.2">
      <c r="A2972" s="32"/>
      <c r="B2972" s="31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1"/>
      <c r="AD2972" s="31"/>
      <c r="AE2972" s="31"/>
      <c r="AF2972" s="31"/>
      <c r="AG2972" s="31"/>
      <c r="AH2972" s="31"/>
      <c r="AI2972" s="31"/>
      <c r="AJ2972" s="31"/>
      <c r="AK2972" s="31"/>
      <c r="AL2972" s="31"/>
      <c r="AM2972" s="31"/>
      <c r="AN2972" s="31"/>
      <c r="AO2972" s="31"/>
      <c r="AP2972" s="31"/>
      <c r="AQ2972" s="31"/>
      <c r="AR2972" s="31"/>
      <c r="AS2972" s="31"/>
      <c r="AT2972" s="31"/>
      <c r="AU2972" s="31"/>
      <c r="AV2972" s="31"/>
      <c r="AW2972" s="31"/>
      <c r="AX2972" s="31"/>
      <c r="AY2972" s="31"/>
      <c r="AZ2972" s="31"/>
      <c r="BA2972" s="31"/>
    </row>
    <row r="2973" spans="1:53" x14ac:dyDescent="0.2">
      <c r="A2973" s="32"/>
      <c r="B2973" s="31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1"/>
      <c r="AD2973" s="31"/>
      <c r="AE2973" s="31"/>
      <c r="AF2973" s="31"/>
      <c r="AG2973" s="31"/>
      <c r="AH2973" s="31"/>
      <c r="AI2973" s="31"/>
      <c r="AJ2973" s="31"/>
      <c r="AK2973" s="31"/>
      <c r="AL2973" s="31"/>
      <c r="AM2973" s="31"/>
      <c r="AN2973" s="31"/>
      <c r="AO2973" s="31"/>
      <c r="AP2973" s="31"/>
      <c r="AQ2973" s="31"/>
      <c r="AR2973" s="31"/>
      <c r="AS2973" s="31"/>
      <c r="AT2973" s="31"/>
      <c r="AU2973" s="31"/>
      <c r="AV2973" s="31"/>
      <c r="AW2973" s="31"/>
      <c r="AX2973" s="31"/>
      <c r="AY2973" s="31"/>
      <c r="AZ2973" s="31"/>
      <c r="BA2973" s="31"/>
    </row>
    <row r="2974" spans="1:53" x14ac:dyDescent="0.2">
      <c r="A2974" s="32"/>
      <c r="B2974" s="31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1"/>
      <c r="AD2974" s="31"/>
      <c r="AE2974" s="31"/>
      <c r="AF2974" s="31"/>
      <c r="AG2974" s="31"/>
      <c r="AH2974" s="31"/>
      <c r="AI2974" s="31"/>
      <c r="AJ2974" s="31"/>
      <c r="AK2974" s="31"/>
      <c r="AL2974" s="31"/>
      <c r="AM2974" s="31"/>
      <c r="AN2974" s="31"/>
      <c r="AO2974" s="31"/>
      <c r="AP2974" s="31"/>
      <c r="AQ2974" s="31"/>
      <c r="AR2974" s="31"/>
      <c r="AS2974" s="31"/>
      <c r="AT2974" s="31"/>
      <c r="AU2974" s="31"/>
      <c r="AV2974" s="31"/>
      <c r="AW2974" s="31"/>
      <c r="AX2974" s="31"/>
      <c r="AY2974" s="31"/>
      <c r="AZ2974" s="31"/>
      <c r="BA2974" s="31"/>
    </row>
    <row r="2975" spans="1:53" x14ac:dyDescent="0.2">
      <c r="A2975" s="32"/>
      <c r="B2975" s="31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1"/>
      <c r="AD2975" s="31"/>
      <c r="AE2975" s="31"/>
      <c r="AF2975" s="31"/>
      <c r="AG2975" s="31"/>
      <c r="AH2975" s="31"/>
      <c r="AI2975" s="31"/>
      <c r="AJ2975" s="31"/>
      <c r="AK2975" s="31"/>
      <c r="AL2975" s="31"/>
      <c r="AM2975" s="31"/>
      <c r="AN2975" s="31"/>
      <c r="AO2975" s="31"/>
      <c r="AP2975" s="31"/>
      <c r="AQ2975" s="31"/>
      <c r="AR2975" s="31"/>
      <c r="AS2975" s="31"/>
      <c r="AT2975" s="31"/>
      <c r="AU2975" s="31"/>
      <c r="AV2975" s="31"/>
      <c r="AW2975" s="31"/>
      <c r="AX2975" s="31"/>
      <c r="AY2975" s="31"/>
      <c r="AZ2975" s="31"/>
      <c r="BA2975" s="31"/>
    </row>
    <row r="2976" spans="1:53" x14ac:dyDescent="0.2">
      <c r="A2976" s="32"/>
      <c r="B2976" s="31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1"/>
      <c r="AD2976" s="31"/>
      <c r="AE2976" s="31"/>
      <c r="AF2976" s="31"/>
      <c r="AG2976" s="31"/>
      <c r="AH2976" s="31"/>
      <c r="AI2976" s="31"/>
      <c r="AJ2976" s="31"/>
      <c r="AK2976" s="31"/>
      <c r="AL2976" s="31"/>
      <c r="AM2976" s="31"/>
      <c r="AN2976" s="31"/>
      <c r="AO2976" s="31"/>
      <c r="AP2976" s="31"/>
      <c r="AQ2976" s="31"/>
      <c r="AR2976" s="31"/>
      <c r="AS2976" s="31"/>
      <c r="AT2976" s="31"/>
      <c r="AU2976" s="31"/>
      <c r="AV2976" s="31"/>
      <c r="AW2976" s="31"/>
      <c r="AX2976" s="31"/>
      <c r="AY2976" s="31"/>
      <c r="AZ2976" s="31"/>
      <c r="BA2976" s="31"/>
    </row>
    <row r="2977" spans="1:53" x14ac:dyDescent="0.2">
      <c r="A2977" s="32"/>
      <c r="B2977" s="31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1"/>
      <c r="AD2977" s="31"/>
      <c r="AE2977" s="31"/>
      <c r="AF2977" s="31"/>
      <c r="AG2977" s="31"/>
      <c r="AH2977" s="31"/>
      <c r="AI2977" s="31"/>
      <c r="AJ2977" s="31"/>
      <c r="AK2977" s="31"/>
      <c r="AL2977" s="31"/>
      <c r="AM2977" s="31"/>
      <c r="AN2977" s="31"/>
      <c r="AO2977" s="31"/>
      <c r="AP2977" s="31"/>
      <c r="AQ2977" s="31"/>
      <c r="AR2977" s="31"/>
      <c r="AS2977" s="31"/>
      <c r="AT2977" s="31"/>
      <c r="AU2977" s="31"/>
      <c r="AV2977" s="31"/>
      <c r="AW2977" s="31"/>
      <c r="AX2977" s="31"/>
      <c r="AY2977" s="31"/>
      <c r="AZ2977" s="31"/>
      <c r="BA2977" s="31"/>
    </row>
    <row r="2978" spans="1:53" x14ac:dyDescent="0.2">
      <c r="A2978" s="32"/>
      <c r="B2978" s="31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  <c r="AD2978" s="31"/>
      <c r="AE2978" s="31"/>
      <c r="AF2978" s="31"/>
      <c r="AG2978" s="31"/>
      <c r="AH2978" s="31"/>
      <c r="AI2978" s="31"/>
      <c r="AJ2978" s="31"/>
      <c r="AK2978" s="31"/>
      <c r="AL2978" s="31"/>
      <c r="AM2978" s="31"/>
      <c r="AN2978" s="31"/>
      <c r="AO2978" s="31"/>
      <c r="AP2978" s="31"/>
      <c r="AQ2978" s="31"/>
      <c r="AR2978" s="31"/>
      <c r="AS2978" s="31"/>
      <c r="AT2978" s="31"/>
      <c r="AU2978" s="31"/>
      <c r="AV2978" s="31"/>
      <c r="AW2978" s="31"/>
      <c r="AX2978" s="31"/>
      <c r="AY2978" s="31"/>
      <c r="AZ2978" s="31"/>
      <c r="BA2978" s="31"/>
    </row>
    <row r="2979" spans="1:53" x14ac:dyDescent="0.2">
      <c r="A2979" s="32"/>
      <c r="B2979" s="31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1"/>
      <c r="AD2979" s="31"/>
      <c r="AE2979" s="31"/>
      <c r="AF2979" s="31"/>
      <c r="AG2979" s="31"/>
      <c r="AH2979" s="31"/>
      <c r="AI2979" s="31"/>
      <c r="AJ2979" s="31"/>
      <c r="AK2979" s="31"/>
      <c r="AL2979" s="31"/>
      <c r="AM2979" s="31"/>
      <c r="AN2979" s="31"/>
      <c r="AO2979" s="31"/>
      <c r="AP2979" s="31"/>
      <c r="AQ2979" s="31"/>
      <c r="AR2979" s="31"/>
      <c r="AS2979" s="31"/>
      <c r="AT2979" s="31"/>
      <c r="AU2979" s="31"/>
      <c r="AV2979" s="31"/>
      <c r="AW2979" s="31"/>
      <c r="AX2979" s="31"/>
      <c r="AY2979" s="31"/>
      <c r="AZ2979" s="31"/>
      <c r="BA2979" s="31"/>
    </row>
    <row r="2980" spans="1:53" x14ac:dyDescent="0.2">
      <c r="A2980" s="32"/>
      <c r="B2980" s="31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  <c r="AD2980" s="31"/>
      <c r="AE2980" s="31"/>
      <c r="AF2980" s="31"/>
      <c r="AG2980" s="31"/>
      <c r="AH2980" s="31"/>
      <c r="AI2980" s="31"/>
      <c r="AJ2980" s="31"/>
      <c r="AK2980" s="31"/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</row>
    <row r="2981" spans="1:53" x14ac:dyDescent="0.2">
      <c r="A2981" s="32"/>
      <c r="B2981" s="31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1"/>
      <c r="AD2981" s="31"/>
      <c r="AE2981" s="31"/>
      <c r="AF2981" s="31"/>
      <c r="AG2981" s="31"/>
      <c r="AH2981" s="31"/>
      <c r="AI2981" s="31"/>
      <c r="AJ2981" s="31"/>
      <c r="AK2981" s="31"/>
      <c r="AL2981" s="31"/>
      <c r="AM2981" s="31"/>
      <c r="AN2981" s="31"/>
      <c r="AO2981" s="31"/>
      <c r="AP2981" s="31"/>
      <c r="AQ2981" s="31"/>
      <c r="AR2981" s="31"/>
      <c r="AS2981" s="31"/>
      <c r="AT2981" s="31"/>
      <c r="AU2981" s="31"/>
      <c r="AV2981" s="31"/>
      <c r="AW2981" s="31"/>
      <c r="AX2981" s="31"/>
      <c r="AY2981" s="31"/>
      <c r="AZ2981" s="31"/>
      <c r="BA2981" s="31"/>
    </row>
    <row r="2982" spans="1:53" x14ac:dyDescent="0.2">
      <c r="A2982" s="32"/>
      <c r="B2982" s="31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  <c r="AD2982" s="31"/>
      <c r="AE2982" s="31"/>
      <c r="AF2982" s="31"/>
      <c r="AG2982" s="31"/>
      <c r="AH2982" s="31"/>
      <c r="AI2982" s="31"/>
      <c r="AJ2982" s="31"/>
      <c r="AK2982" s="31"/>
      <c r="AL2982" s="31"/>
      <c r="AM2982" s="31"/>
      <c r="AN2982" s="31"/>
      <c r="AO2982" s="31"/>
      <c r="AP2982" s="31"/>
      <c r="AQ2982" s="31"/>
      <c r="AR2982" s="31"/>
      <c r="AS2982" s="31"/>
      <c r="AT2982" s="31"/>
      <c r="AU2982" s="31"/>
      <c r="AV2982" s="31"/>
      <c r="AW2982" s="31"/>
      <c r="AX2982" s="31"/>
      <c r="AY2982" s="31"/>
      <c r="AZ2982" s="31"/>
      <c r="BA2982" s="31"/>
    </row>
    <row r="2983" spans="1:53" x14ac:dyDescent="0.2">
      <c r="A2983" s="32"/>
      <c r="B2983" s="31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  <c r="AD2983" s="31"/>
      <c r="AE2983" s="31"/>
      <c r="AF2983" s="31"/>
      <c r="AG2983" s="31"/>
      <c r="AH2983" s="31"/>
      <c r="AI2983" s="31"/>
      <c r="AJ2983" s="31"/>
      <c r="AK2983" s="31"/>
      <c r="AL2983" s="31"/>
      <c r="AM2983" s="31"/>
      <c r="AN2983" s="31"/>
      <c r="AO2983" s="31"/>
      <c r="AP2983" s="31"/>
      <c r="AQ2983" s="31"/>
      <c r="AR2983" s="31"/>
      <c r="AS2983" s="31"/>
      <c r="AT2983" s="31"/>
      <c r="AU2983" s="31"/>
      <c r="AV2983" s="31"/>
      <c r="AW2983" s="31"/>
      <c r="AX2983" s="31"/>
      <c r="AY2983" s="31"/>
      <c r="AZ2983" s="31"/>
      <c r="BA2983" s="31"/>
    </row>
    <row r="2984" spans="1:53" x14ac:dyDescent="0.2">
      <c r="A2984" s="32"/>
      <c r="B2984" s="31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1"/>
      <c r="AD2984" s="31"/>
      <c r="AE2984" s="31"/>
      <c r="AF2984" s="31"/>
      <c r="AG2984" s="31"/>
      <c r="AH2984" s="31"/>
      <c r="AI2984" s="31"/>
      <c r="AJ2984" s="31"/>
      <c r="AK2984" s="31"/>
      <c r="AL2984" s="31"/>
      <c r="AM2984" s="31"/>
      <c r="AN2984" s="31"/>
      <c r="AO2984" s="31"/>
      <c r="AP2984" s="31"/>
      <c r="AQ2984" s="31"/>
      <c r="AR2984" s="31"/>
      <c r="AS2984" s="31"/>
      <c r="AT2984" s="31"/>
      <c r="AU2984" s="31"/>
      <c r="AV2984" s="31"/>
      <c r="AW2984" s="31"/>
      <c r="AX2984" s="31"/>
      <c r="AY2984" s="31"/>
      <c r="AZ2984" s="31"/>
      <c r="BA2984" s="31"/>
    </row>
    <row r="2985" spans="1:53" x14ac:dyDescent="0.2">
      <c r="A2985" s="32"/>
      <c r="B2985" s="31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1"/>
      <c r="AD2985" s="31"/>
      <c r="AE2985" s="31"/>
      <c r="AF2985" s="31"/>
      <c r="AG2985" s="31"/>
      <c r="AH2985" s="31"/>
      <c r="AI2985" s="31"/>
      <c r="AJ2985" s="31"/>
      <c r="AK2985" s="31"/>
      <c r="AL2985" s="31"/>
      <c r="AM2985" s="31"/>
      <c r="AN2985" s="31"/>
      <c r="AO2985" s="31"/>
      <c r="AP2985" s="31"/>
      <c r="AQ2985" s="31"/>
      <c r="AR2985" s="31"/>
      <c r="AS2985" s="31"/>
      <c r="AT2985" s="31"/>
      <c r="AU2985" s="31"/>
      <c r="AV2985" s="31"/>
      <c r="AW2985" s="31"/>
      <c r="AX2985" s="31"/>
      <c r="AY2985" s="31"/>
      <c r="AZ2985" s="31"/>
      <c r="BA2985" s="31"/>
    </row>
    <row r="2986" spans="1:53" x14ac:dyDescent="0.2">
      <c r="A2986" s="32"/>
      <c r="B2986" s="31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1"/>
      <c r="AD2986" s="31"/>
      <c r="AE2986" s="31"/>
      <c r="AF2986" s="31"/>
      <c r="AG2986" s="31"/>
      <c r="AH2986" s="31"/>
      <c r="AI2986" s="31"/>
      <c r="AJ2986" s="31"/>
      <c r="AK2986" s="31"/>
      <c r="AL2986" s="31"/>
      <c r="AM2986" s="31"/>
      <c r="AN2986" s="31"/>
      <c r="AO2986" s="31"/>
      <c r="AP2986" s="31"/>
      <c r="AQ2986" s="31"/>
      <c r="AR2986" s="31"/>
      <c r="AS2986" s="31"/>
      <c r="AT2986" s="31"/>
      <c r="AU2986" s="31"/>
      <c r="AV2986" s="31"/>
      <c r="AW2986" s="31"/>
      <c r="AX2986" s="31"/>
      <c r="AY2986" s="31"/>
      <c r="AZ2986" s="31"/>
      <c r="BA2986" s="31"/>
    </row>
    <row r="2987" spans="1:53" x14ac:dyDescent="0.2">
      <c r="A2987" s="32"/>
      <c r="B2987" s="31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1"/>
      <c r="AE2987" s="31"/>
      <c r="AF2987" s="31"/>
      <c r="AG2987" s="31"/>
      <c r="AH2987" s="31"/>
      <c r="AI2987" s="31"/>
      <c r="AJ2987" s="31"/>
      <c r="AK2987" s="31"/>
      <c r="AL2987" s="31"/>
      <c r="AM2987" s="31"/>
      <c r="AN2987" s="31"/>
      <c r="AO2987" s="31"/>
      <c r="AP2987" s="31"/>
      <c r="AQ2987" s="31"/>
      <c r="AR2987" s="31"/>
      <c r="AS2987" s="31"/>
      <c r="AT2987" s="31"/>
      <c r="AU2987" s="31"/>
      <c r="AV2987" s="31"/>
      <c r="AW2987" s="31"/>
      <c r="AX2987" s="31"/>
      <c r="AY2987" s="31"/>
      <c r="AZ2987" s="31"/>
      <c r="BA2987" s="31"/>
    </row>
    <row r="2988" spans="1:53" x14ac:dyDescent="0.2">
      <c r="A2988" s="32"/>
      <c r="B2988" s="31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1"/>
      <c r="AD2988" s="31"/>
      <c r="AE2988" s="31"/>
      <c r="AF2988" s="31"/>
      <c r="AG2988" s="31"/>
      <c r="AH2988" s="31"/>
      <c r="AI2988" s="31"/>
      <c r="AJ2988" s="31"/>
      <c r="AK2988" s="31"/>
      <c r="AL2988" s="31"/>
      <c r="AM2988" s="31"/>
      <c r="AN2988" s="31"/>
      <c r="AO2988" s="31"/>
      <c r="AP2988" s="31"/>
      <c r="AQ2988" s="31"/>
      <c r="AR2988" s="31"/>
      <c r="AS2988" s="31"/>
      <c r="AT2988" s="31"/>
      <c r="AU2988" s="31"/>
      <c r="AV2988" s="31"/>
      <c r="AW2988" s="31"/>
      <c r="AX2988" s="31"/>
      <c r="AY2988" s="31"/>
      <c r="AZ2988" s="31"/>
      <c r="BA2988" s="31"/>
    </row>
    <row r="2989" spans="1:53" x14ac:dyDescent="0.2">
      <c r="A2989" s="32"/>
      <c r="B2989" s="31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1"/>
      <c r="AD2989" s="31"/>
      <c r="AE2989" s="31"/>
      <c r="AF2989" s="31"/>
      <c r="AG2989" s="31"/>
      <c r="AH2989" s="31"/>
      <c r="AI2989" s="31"/>
      <c r="AJ2989" s="31"/>
      <c r="AK2989" s="31"/>
      <c r="AL2989" s="31"/>
      <c r="AM2989" s="31"/>
      <c r="AN2989" s="31"/>
      <c r="AO2989" s="31"/>
      <c r="AP2989" s="31"/>
      <c r="AQ2989" s="31"/>
      <c r="AR2989" s="31"/>
      <c r="AS2989" s="31"/>
      <c r="AT2989" s="31"/>
      <c r="AU2989" s="31"/>
      <c r="AV2989" s="31"/>
      <c r="AW2989" s="31"/>
      <c r="AX2989" s="31"/>
      <c r="AY2989" s="31"/>
      <c r="AZ2989" s="31"/>
      <c r="BA2989" s="31"/>
    </row>
    <row r="2990" spans="1:53" x14ac:dyDescent="0.2">
      <c r="A2990" s="32"/>
      <c r="B2990" s="31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1"/>
      <c r="AD2990" s="31"/>
      <c r="AE2990" s="31"/>
      <c r="AF2990" s="31"/>
      <c r="AG2990" s="31"/>
      <c r="AH2990" s="31"/>
      <c r="AI2990" s="31"/>
      <c r="AJ2990" s="31"/>
      <c r="AK2990" s="31"/>
      <c r="AL2990" s="31"/>
      <c r="AM2990" s="31"/>
      <c r="AN2990" s="31"/>
      <c r="AO2990" s="31"/>
      <c r="AP2990" s="31"/>
      <c r="AQ2990" s="31"/>
      <c r="AR2990" s="31"/>
      <c r="AS2990" s="31"/>
      <c r="AT2990" s="31"/>
      <c r="AU2990" s="31"/>
      <c r="AV2990" s="31"/>
      <c r="AW2990" s="31"/>
      <c r="AX2990" s="31"/>
      <c r="AY2990" s="31"/>
      <c r="AZ2990" s="31"/>
      <c r="BA2990" s="31"/>
    </row>
    <row r="2991" spans="1:53" x14ac:dyDescent="0.2">
      <c r="A2991" s="32"/>
      <c r="B2991" s="31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1"/>
      <c r="AG2991" s="31"/>
      <c r="AH2991" s="31"/>
      <c r="AI2991" s="31"/>
      <c r="AJ2991" s="31"/>
      <c r="AK2991" s="31"/>
      <c r="AL2991" s="31"/>
      <c r="AM2991" s="31"/>
      <c r="AN2991" s="31"/>
      <c r="AO2991" s="31"/>
      <c r="AP2991" s="31"/>
      <c r="AQ2991" s="31"/>
      <c r="AR2991" s="31"/>
      <c r="AS2991" s="31"/>
      <c r="AT2991" s="31"/>
      <c r="AU2991" s="31"/>
      <c r="AV2991" s="31"/>
      <c r="AW2991" s="31"/>
      <c r="AX2991" s="31"/>
      <c r="AY2991" s="31"/>
      <c r="AZ2991" s="31"/>
      <c r="BA2991" s="31"/>
    </row>
    <row r="2992" spans="1:53" x14ac:dyDescent="0.2">
      <c r="A2992" s="32"/>
      <c r="B2992" s="31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1"/>
      <c r="AD2992" s="31"/>
      <c r="AE2992" s="31"/>
      <c r="AF2992" s="31"/>
      <c r="AG2992" s="31"/>
      <c r="AH2992" s="31"/>
      <c r="AI2992" s="31"/>
      <c r="AJ2992" s="31"/>
      <c r="AK2992" s="31"/>
      <c r="AL2992" s="31"/>
      <c r="AM2992" s="31"/>
      <c r="AN2992" s="31"/>
      <c r="AO2992" s="31"/>
      <c r="AP2992" s="31"/>
      <c r="AQ2992" s="31"/>
      <c r="AR2992" s="31"/>
      <c r="AS2992" s="31"/>
      <c r="AT2992" s="31"/>
      <c r="AU2992" s="31"/>
      <c r="AV2992" s="31"/>
      <c r="AW2992" s="31"/>
      <c r="AX2992" s="31"/>
      <c r="AY2992" s="31"/>
      <c r="AZ2992" s="31"/>
      <c r="BA2992" s="31"/>
    </row>
    <row r="2993" spans="1:53" x14ac:dyDescent="0.2">
      <c r="A2993" s="32"/>
      <c r="B2993" s="31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1"/>
      <c r="AE2993" s="31"/>
      <c r="AF2993" s="31"/>
      <c r="AG2993" s="31"/>
      <c r="AH2993" s="31"/>
      <c r="AI2993" s="31"/>
      <c r="AJ2993" s="31"/>
      <c r="AK2993" s="31"/>
      <c r="AL2993" s="31"/>
      <c r="AM2993" s="31"/>
      <c r="AN2993" s="31"/>
      <c r="AO2993" s="31"/>
      <c r="AP2993" s="31"/>
      <c r="AQ2993" s="31"/>
      <c r="AR2993" s="31"/>
      <c r="AS2993" s="31"/>
      <c r="AT2993" s="31"/>
      <c r="AU2993" s="31"/>
      <c r="AV2993" s="31"/>
      <c r="AW2993" s="31"/>
      <c r="AX2993" s="31"/>
      <c r="AY2993" s="31"/>
      <c r="AZ2993" s="31"/>
      <c r="BA2993" s="31"/>
    </row>
    <row r="2994" spans="1:53" x14ac:dyDescent="0.2">
      <c r="A2994" s="32"/>
      <c r="B2994" s="31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1"/>
      <c r="AD2994" s="31"/>
      <c r="AE2994" s="31"/>
      <c r="AF2994" s="31"/>
      <c r="AG2994" s="31"/>
      <c r="AH2994" s="31"/>
      <c r="AI2994" s="31"/>
      <c r="AJ2994" s="31"/>
      <c r="AK2994" s="31"/>
      <c r="AL2994" s="31"/>
      <c r="AM2994" s="31"/>
      <c r="AN2994" s="31"/>
      <c r="AO2994" s="31"/>
      <c r="AP2994" s="31"/>
      <c r="AQ2994" s="31"/>
      <c r="AR2994" s="31"/>
      <c r="AS2994" s="31"/>
      <c r="AT2994" s="31"/>
      <c r="AU2994" s="31"/>
      <c r="AV2994" s="31"/>
      <c r="AW2994" s="31"/>
      <c r="AX2994" s="31"/>
      <c r="AY2994" s="31"/>
      <c r="AZ2994" s="31"/>
      <c r="BA2994" s="31"/>
    </row>
    <row r="2995" spans="1:53" x14ac:dyDescent="0.2">
      <c r="A2995" s="32"/>
      <c r="B2995" s="31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  <c r="AD2995" s="31"/>
      <c r="AE2995" s="31"/>
      <c r="AF2995" s="31"/>
      <c r="AG2995" s="31"/>
      <c r="AH2995" s="31"/>
      <c r="AI2995" s="31"/>
      <c r="AJ2995" s="31"/>
      <c r="AK2995" s="31"/>
      <c r="AL2995" s="31"/>
      <c r="AM2995" s="31"/>
      <c r="AN2995" s="31"/>
      <c r="AO2995" s="31"/>
      <c r="AP2995" s="31"/>
      <c r="AQ2995" s="31"/>
      <c r="AR2995" s="31"/>
      <c r="AS2995" s="31"/>
      <c r="AT2995" s="31"/>
      <c r="AU2995" s="31"/>
      <c r="AV2995" s="31"/>
      <c r="AW2995" s="31"/>
      <c r="AX2995" s="31"/>
      <c r="AY2995" s="31"/>
      <c r="AZ2995" s="31"/>
      <c r="BA2995" s="31"/>
    </row>
    <row r="2996" spans="1:53" x14ac:dyDescent="0.2">
      <c r="A2996" s="32"/>
      <c r="B2996" s="31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1"/>
      <c r="AD2996" s="31"/>
      <c r="AE2996" s="31"/>
      <c r="AF2996" s="31"/>
      <c r="AG2996" s="31"/>
      <c r="AH2996" s="31"/>
      <c r="AI2996" s="31"/>
      <c r="AJ2996" s="31"/>
      <c r="AK2996" s="31"/>
      <c r="AL2996" s="31"/>
      <c r="AM2996" s="31"/>
      <c r="AN2996" s="31"/>
      <c r="AO2996" s="31"/>
      <c r="AP2996" s="31"/>
      <c r="AQ2996" s="31"/>
      <c r="AR2996" s="31"/>
      <c r="AS2996" s="31"/>
      <c r="AT2996" s="31"/>
      <c r="AU2996" s="31"/>
      <c r="AV2996" s="31"/>
      <c r="AW2996" s="31"/>
      <c r="AX2996" s="31"/>
      <c r="AY2996" s="31"/>
      <c r="AZ2996" s="31"/>
      <c r="BA2996" s="31"/>
    </row>
    <row r="2997" spans="1:53" x14ac:dyDescent="0.2">
      <c r="A2997" s="32"/>
      <c r="B2997" s="31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  <c r="AD2997" s="31"/>
      <c r="AE2997" s="31"/>
      <c r="AF2997" s="31"/>
      <c r="AG2997" s="31"/>
      <c r="AH2997" s="31"/>
      <c r="AI2997" s="31"/>
      <c r="AJ2997" s="31"/>
      <c r="AK2997" s="31"/>
      <c r="AL2997" s="31"/>
      <c r="AM2997" s="31"/>
      <c r="AN2997" s="31"/>
      <c r="AO2997" s="31"/>
      <c r="AP2997" s="31"/>
      <c r="AQ2997" s="31"/>
      <c r="AR2997" s="31"/>
      <c r="AS2997" s="31"/>
      <c r="AT2997" s="31"/>
      <c r="AU2997" s="31"/>
      <c r="AV2997" s="31"/>
      <c r="AW2997" s="31"/>
      <c r="AX2997" s="31"/>
      <c r="AY2997" s="31"/>
      <c r="AZ2997" s="31"/>
      <c r="BA2997" s="31"/>
    </row>
    <row r="2998" spans="1:53" x14ac:dyDescent="0.2">
      <c r="A2998" s="32"/>
      <c r="B2998" s="31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  <c r="AD2998" s="31"/>
      <c r="AE2998" s="31"/>
      <c r="AF2998" s="31"/>
      <c r="AG2998" s="31"/>
      <c r="AH2998" s="31"/>
      <c r="AI2998" s="31"/>
      <c r="AJ2998" s="31"/>
      <c r="AK2998" s="31"/>
      <c r="AL2998" s="31"/>
      <c r="AM2998" s="31"/>
      <c r="AN2998" s="31"/>
      <c r="AO2998" s="31"/>
      <c r="AP2998" s="31"/>
      <c r="AQ2998" s="31"/>
      <c r="AR2998" s="31"/>
      <c r="AS2998" s="31"/>
      <c r="AT2998" s="31"/>
      <c r="AU2998" s="31"/>
      <c r="AV2998" s="31"/>
      <c r="AW2998" s="31"/>
      <c r="AX2998" s="31"/>
      <c r="AY2998" s="31"/>
      <c r="AZ2998" s="31"/>
      <c r="BA2998" s="31"/>
    </row>
    <row r="2999" spans="1:53" x14ac:dyDescent="0.2">
      <c r="A2999" s="32"/>
      <c r="B2999" s="31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  <c r="AD2999" s="31"/>
      <c r="AE2999" s="31"/>
      <c r="AF2999" s="31"/>
      <c r="AG2999" s="31"/>
      <c r="AH2999" s="31"/>
      <c r="AI2999" s="31"/>
      <c r="AJ2999" s="31"/>
      <c r="AK2999" s="31"/>
      <c r="AL2999" s="31"/>
      <c r="AM2999" s="31"/>
      <c r="AN2999" s="31"/>
      <c r="AO2999" s="31"/>
      <c r="AP2999" s="31"/>
      <c r="AQ2999" s="31"/>
      <c r="AR2999" s="31"/>
      <c r="AS2999" s="31"/>
      <c r="AT2999" s="31"/>
      <c r="AU2999" s="31"/>
      <c r="AV2999" s="31"/>
      <c r="AW2999" s="31"/>
      <c r="AX2999" s="31"/>
      <c r="AY2999" s="31"/>
      <c r="AZ2999" s="31"/>
      <c r="BA2999" s="31"/>
    </row>
    <row r="3000" spans="1:53" x14ac:dyDescent="0.2">
      <c r="A3000" s="32"/>
      <c r="B3000" s="31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1"/>
      <c r="AD3000" s="31"/>
      <c r="AE3000" s="31"/>
      <c r="AF3000" s="31"/>
      <c r="AG3000" s="31"/>
      <c r="AH3000" s="31"/>
      <c r="AI3000" s="31"/>
      <c r="AJ3000" s="31"/>
      <c r="AK3000" s="31"/>
      <c r="AL3000" s="31"/>
      <c r="AM3000" s="31"/>
      <c r="AN3000" s="31"/>
      <c r="AO3000" s="31"/>
      <c r="AP3000" s="31"/>
      <c r="AQ3000" s="31"/>
      <c r="AR3000" s="31"/>
      <c r="AS3000" s="31"/>
      <c r="AT3000" s="31"/>
      <c r="AU3000" s="31"/>
      <c r="AV3000" s="31"/>
      <c r="AW3000" s="31"/>
      <c r="AX3000" s="31"/>
      <c r="AY3000" s="31"/>
      <c r="AZ3000" s="31"/>
      <c r="BA3000" s="31"/>
    </row>
    <row r="3001" spans="1:53" x14ac:dyDescent="0.2">
      <c r="A3001" s="32"/>
      <c r="B3001" s="31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1"/>
      <c r="AD3001" s="31"/>
      <c r="AE3001" s="31"/>
      <c r="AF3001" s="31"/>
      <c r="AG3001" s="31"/>
      <c r="AH3001" s="31"/>
      <c r="AI3001" s="31"/>
      <c r="AJ3001" s="31"/>
      <c r="AK3001" s="31"/>
      <c r="AL3001" s="31"/>
      <c r="AM3001" s="31"/>
      <c r="AN3001" s="31"/>
      <c r="AO3001" s="31"/>
      <c r="AP3001" s="31"/>
      <c r="AQ3001" s="31"/>
      <c r="AR3001" s="31"/>
      <c r="AS3001" s="31"/>
      <c r="AT3001" s="31"/>
      <c r="AU3001" s="31"/>
      <c r="AV3001" s="31"/>
      <c r="AW3001" s="31"/>
      <c r="AX3001" s="31"/>
      <c r="AY3001" s="31"/>
      <c r="AZ3001" s="31"/>
      <c r="BA3001" s="31"/>
    </row>
    <row r="3002" spans="1:53" x14ac:dyDescent="0.2">
      <c r="A3002" s="32"/>
      <c r="B3002" s="31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1"/>
      <c r="AR3002" s="31"/>
      <c r="AS3002" s="31"/>
      <c r="AT3002" s="31"/>
      <c r="AU3002" s="31"/>
      <c r="AV3002" s="31"/>
      <c r="AW3002" s="31"/>
      <c r="AX3002" s="31"/>
      <c r="AY3002" s="31"/>
      <c r="AZ3002" s="31"/>
      <c r="BA3002" s="31"/>
    </row>
    <row r="3003" spans="1:53" x14ac:dyDescent="0.2">
      <c r="A3003" s="32"/>
      <c r="B3003" s="31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  <c r="AD3003" s="31"/>
      <c r="AE3003" s="31"/>
      <c r="AF3003" s="31"/>
      <c r="AG3003" s="31"/>
      <c r="AH3003" s="31"/>
      <c r="AI3003" s="31"/>
      <c r="AJ3003" s="31"/>
      <c r="AK3003" s="31"/>
      <c r="AL3003" s="31"/>
      <c r="AM3003" s="31"/>
      <c r="AN3003" s="31"/>
      <c r="AO3003" s="31"/>
      <c r="AP3003" s="31"/>
      <c r="AQ3003" s="31"/>
      <c r="AR3003" s="31"/>
      <c r="AS3003" s="31"/>
      <c r="AT3003" s="31"/>
      <c r="AU3003" s="31"/>
      <c r="AV3003" s="31"/>
      <c r="AW3003" s="31"/>
      <c r="AX3003" s="31"/>
      <c r="AY3003" s="31"/>
      <c r="AZ3003" s="31"/>
      <c r="BA3003" s="31"/>
    </row>
    <row r="3004" spans="1:53" x14ac:dyDescent="0.2">
      <c r="A3004" s="32"/>
      <c r="B3004" s="31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1"/>
      <c r="AD3004" s="31"/>
      <c r="AE3004" s="31"/>
      <c r="AF3004" s="31"/>
      <c r="AG3004" s="31"/>
      <c r="AH3004" s="31"/>
      <c r="AI3004" s="31"/>
      <c r="AJ3004" s="31"/>
      <c r="AK3004" s="31"/>
      <c r="AL3004" s="31"/>
      <c r="AM3004" s="31"/>
      <c r="AN3004" s="31"/>
      <c r="AO3004" s="31"/>
      <c r="AP3004" s="31"/>
      <c r="AQ3004" s="31"/>
      <c r="AR3004" s="31"/>
      <c r="AS3004" s="31"/>
      <c r="AT3004" s="31"/>
      <c r="AU3004" s="31"/>
      <c r="AV3004" s="31"/>
      <c r="AW3004" s="31"/>
      <c r="AX3004" s="31"/>
      <c r="AY3004" s="31"/>
      <c r="AZ3004" s="31"/>
      <c r="BA3004" s="31"/>
    </row>
    <row r="3005" spans="1:53" x14ac:dyDescent="0.2">
      <c r="A3005" s="32"/>
      <c r="B3005" s="31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1"/>
      <c r="AD3005" s="31"/>
      <c r="AE3005" s="31"/>
      <c r="AF3005" s="31"/>
      <c r="AG3005" s="31"/>
      <c r="AH3005" s="31"/>
      <c r="AI3005" s="31"/>
      <c r="AJ3005" s="31"/>
      <c r="AK3005" s="31"/>
      <c r="AL3005" s="31"/>
      <c r="AM3005" s="31"/>
      <c r="AN3005" s="31"/>
      <c r="AO3005" s="31"/>
      <c r="AP3005" s="31"/>
      <c r="AQ3005" s="31"/>
      <c r="AR3005" s="31"/>
      <c r="AS3005" s="31"/>
      <c r="AT3005" s="31"/>
      <c r="AU3005" s="31"/>
      <c r="AV3005" s="31"/>
      <c r="AW3005" s="31"/>
      <c r="AX3005" s="31"/>
      <c r="AY3005" s="31"/>
      <c r="AZ3005" s="31"/>
      <c r="BA3005" s="31"/>
    </row>
    <row r="3006" spans="1:53" x14ac:dyDescent="0.2">
      <c r="A3006" s="32"/>
      <c r="B3006" s="31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1"/>
      <c r="AD3006" s="31"/>
      <c r="AE3006" s="31"/>
      <c r="AF3006" s="31"/>
      <c r="AG3006" s="31"/>
      <c r="AH3006" s="31"/>
      <c r="AI3006" s="31"/>
      <c r="AJ3006" s="31"/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1"/>
      <c r="AU3006" s="31"/>
      <c r="AV3006" s="31"/>
      <c r="AW3006" s="31"/>
      <c r="AX3006" s="31"/>
      <c r="AY3006" s="31"/>
      <c r="AZ3006" s="31"/>
      <c r="BA3006" s="31"/>
    </row>
    <row r="3007" spans="1:53" x14ac:dyDescent="0.2">
      <c r="A3007" s="32"/>
      <c r="B3007" s="31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  <c r="AD3007" s="31"/>
      <c r="AE3007" s="31"/>
      <c r="AF3007" s="31"/>
      <c r="AG3007" s="31"/>
      <c r="AH3007" s="31"/>
      <c r="AI3007" s="31"/>
      <c r="AJ3007" s="31"/>
      <c r="AK3007" s="31"/>
      <c r="AL3007" s="31"/>
      <c r="AM3007" s="31"/>
      <c r="AN3007" s="31"/>
      <c r="AO3007" s="31"/>
      <c r="AP3007" s="31"/>
      <c r="AQ3007" s="31"/>
      <c r="AR3007" s="31"/>
      <c r="AS3007" s="31"/>
      <c r="AT3007" s="31"/>
      <c r="AU3007" s="31"/>
      <c r="AV3007" s="31"/>
      <c r="AW3007" s="31"/>
      <c r="AX3007" s="31"/>
      <c r="AY3007" s="31"/>
      <c r="AZ3007" s="31"/>
      <c r="BA3007" s="31"/>
    </row>
    <row r="3008" spans="1:53" x14ac:dyDescent="0.2">
      <c r="A3008" s="32"/>
      <c r="B3008" s="31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  <c r="AD3008" s="31"/>
      <c r="AE3008" s="31"/>
      <c r="AF3008" s="31"/>
      <c r="AG3008" s="31"/>
      <c r="AH3008" s="31"/>
      <c r="AI3008" s="31"/>
      <c r="AJ3008" s="31"/>
      <c r="AK3008" s="31"/>
      <c r="AL3008" s="31"/>
      <c r="AM3008" s="31"/>
      <c r="AN3008" s="31"/>
      <c r="AO3008" s="31"/>
      <c r="AP3008" s="31"/>
      <c r="AQ3008" s="31"/>
      <c r="AR3008" s="31"/>
      <c r="AS3008" s="31"/>
      <c r="AT3008" s="31"/>
      <c r="AU3008" s="31"/>
      <c r="AV3008" s="31"/>
      <c r="AW3008" s="31"/>
      <c r="AX3008" s="31"/>
      <c r="AY3008" s="31"/>
      <c r="AZ3008" s="31"/>
      <c r="BA3008" s="31"/>
    </row>
    <row r="3009" spans="1:53" x14ac:dyDescent="0.2">
      <c r="A3009" s="32"/>
      <c r="B3009" s="31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  <c r="AD3009" s="31"/>
      <c r="AE3009" s="31"/>
      <c r="AF3009" s="31"/>
      <c r="AG3009" s="31"/>
      <c r="AH3009" s="31"/>
      <c r="AI3009" s="31"/>
      <c r="AJ3009" s="31"/>
      <c r="AK3009" s="31"/>
      <c r="AL3009" s="31"/>
      <c r="AM3009" s="31"/>
      <c r="AN3009" s="31"/>
      <c r="AO3009" s="31"/>
      <c r="AP3009" s="31"/>
      <c r="AQ3009" s="31"/>
      <c r="AR3009" s="31"/>
      <c r="AS3009" s="31"/>
      <c r="AT3009" s="31"/>
      <c r="AU3009" s="31"/>
      <c r="AV3009" s="31"/>
      <c r="AW3009" s="31"/>
      <c r="AX3009" s="31"/>
      <c r="AY3009" s="31"/>
      <c r="AZ3009" s="31"/>
      <c r="BA3009" s="31"/>
    </row>
    <row r="3010" spans="1:53" x14ac:dyDescent="0.2">
      <c r="A3010" s="32"/>
      <c r="B3010" s="31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  <c r="AD3010" s="31"/>
      <c r="AE3010" s="31"/>
      <c r="AF3010" s="31"/>
      <c r="AG3010" s="31"/>
      <c r="AH3010" s="31"/>
      <c r="AI3010" s="31"/>
      <c r="AJ3010" s="31"/>
      <c r="AK3010" s="31"/>
      <c r="AL3010" s="31"/>
      <c r="AM3010" s="31"/>
      <c r="AN3010" s="31"/>
      <c r="AO3010" s="31"/>
      <c r="AP3010" s="31"/>
      <c r="AQ3010" s="31"/>
      <c r="AR3010" s="31"/>
      <c r="AS3010" s="31"/>
      <c r="AT3010" s="31"/>
      <c r="AU3010" s="31"/>
      <c r="AV3010" s="31"/>
      <c r="AW3010" s="31"/>
      <c r="AX3010" s="31"/>
      <c r="AY3010" s="31"/>
      <c r="AZ3010" s="31"/>
      <c r="BA3010" s="31"/>
    </row>
    <row r="3011" spans="1:53" x14ac:dyDescent="0.2">
      <c r="A3011" s="32"/>
      <c r="B3011" s="31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  <c r="AD3011" s="31"/>
      <c r="AE3011" s="31"/>
      <c r="AF3011" s="31"/>
      <c r="AG3011" s="31"/>
      <c r="AH3011" s="31"/>
      <c r="AI3011" s="31"/>
      <c r="AJ3011" s="31"/>
      <c r="AK3011" s="31"/>
      <c r="AL3011" s="31"/>
      <c r="AM3011" s="31"/>
      <c r="AN3011" s="31"/>
      <c r="AO3011" s="31"/>
      <c r="AP3011" s="31"/>
      <c r="AQ3011" s="31"/>
      <c r="AR3011" s="31"/>
      <c r="AS3011" s="31"/>
      <c r="AT3011" s="31"/>
      <c r="AU3011" s="31"/>
      <c r="AV3011" s="31"/>
      <c r="AW3011" s="31"/>
      <c r="AX3011" s="31"/>
      <c r="AY3011" s="31"/>
      <c r="AZ3011" s="31"/>
      <c r="BA3011" s="31"/>
    </row>
    <row r="3012" spans="1:53" x14ac:dyDescent="0.2">
      <c r="A3012" s="32"/>
      <c r="B3012" s="31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  <c r="AD3012" s="31"/>
      <c r="AE3012" s="31"/>
      <c r="AF3012" s="31"/>
      <c r="AG3012" s="31"/>
      <c r="AH3012" s="31"/>
      <c r="AI3012" s="31"/>
      <c r="AJ3012" s="31"/>
      <c r="AK3012" s="31"/>
      <c r="AL3012" s="31"/>
      <c r="AM3012" s="31"/>
      <c r="AN3012" s="31"/>
      <c r="AO3012" s="31"/>
      <c r="AP3012" s="31"/>
      <c r="AQ3012" s="31"/>
      <c r="AR3012" s="31"/>
      <c r="AS3012" s="31"/>
      <c r="AT3012" s="31"/>
      <c r="AU3012" s="31"/>
      <c r="AV3012" s="31"/>
      <c r="AW3012" s="31"/>
      <c r="AX3012" s="31"/>
      <c r="AY3012" s="31"/>
      <c r="AZ3012" s="31"/>
      <c r="BA3012" s="31"/>
    </row>
    <row r="3013" spans="1:53" x14ac:dyDescent="0.2">
      <c r="A3013" s="32"/>
      <c r="B3013" s="31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1"/>
      <c r="AP3013" s="31"/>
      <c r="AQ3013" s="31"/>
      <c r="AR3013" s="31"/>
      <c r="AS3013" s="31"/>
      <c r="AT3013" s="31"/>
      <c r="AU3013" s="31"/>
      <c r="AV3013" s="31"/>
      <c r="AW3013" s="31"/>
      <c r="AX3013" s="31"/>
      <c r="AY3013" s="31"/>
      <c r="AZ3013" s="31"/>
      <c r="BA3013" s="31"/>
    </row>
    <row r="3014" spans="1:53" x14ac:dyDescent="0.2">
      <c r="A3014" s="32"/>
      <c r="B3014" s="31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1"/>
      <c r="AP3014" s="31"/>
      <c r="AQ3014" s="31"/>
      <c r="AR3014" s="31"/>
      <c r="AS3014" s="31"/>
      <c r="AT3014" s="31"/>
      <c r="AU3014" s="31"/>
      <c r="AV3014" s="31"/>
      <c r="AW3014" s="31"/>
      <c r="AX3014" s="31"/>
      <c r="AY3014" s="31"/>
      <c r="AZ3014" s="31"/>
      <c r="BA3014" s="31"/>
    </row>
    <row r="3015" spans="1:53" x14ac:dyDescent="0.2">
      <c r="A3015" s="32"/>
      <c r="B3015" s="31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1"/>
      <c r="AD3015" s="31"/>
      <c r="AE3015" s="31"/>
      <c r="AF3015" s="31"/>
      <c r="AG3015" s="31"/>
      <c r="AH3015" s="31"/>
      <c r="AI3015" s="31"/>
      <c r="AJ3015" s="31"/>
      <c r="AK3015" s="31"/>
      <c r="AL3015" s="31"/>
      <c r="AM3015" s="31"/>
      <c r="AN3015" s="31"/>
      <c r="AO3015" s="31"/>
      <c r="AP3015" s="31"/>
      <c r="AQ3015" s="31"/>
      <c r="AR3015" s="31"/>
      <c r="AS3015" s="31"/>
      <c r="AT3015" s="31"/>
      <c r="AU3015" s="31"/>
      <c r="AV3015" s="31"/>
      <c r="AW3015" s="31"/>
      <c r="AX3015" s="31"/>
      <c r="AY3015" s="31"/>
      <c r="AZ3015" s="31"/>
      <c r="BA3015" s="31"/>
    </row>
    <row r="3016" spans="1:53" x14ac:dyDescent="0.2">
      <c r="A3016" s="32"/>
      <c r="B3016" s="31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  <c r="AD3016" s="31"/>
      <c r="AE3016" s="31"/>
      <c r="AF3016" s="31"/>
      <c r="AG3016" s="31"/>
      <c r="AH3016" s="31"/>
      <c r="AI3016" s="31"/>
      <c r="AJ3016" s="31"/>
      <c r="AK3016" s="31"/>
      <c r="AL3016" s="31"/>
      <c r="AM3016" s="31"/>
      <c r="AN3016" s="31"/>
      <c r="AO3016" s="31"/>
      <c r="AP3016" s="31"/>
      <c r="AQ3016" s="31"/>
      <c r="AR3016" s="31"/>
      <c r="AS3016" s="31"/>
      <c r="AT3016" s="31"/>
      <c r="AU3016" s="31"/>
      <c r="AV3016" s="31"/>
      <c r="AW3016" s="31"/>
      <c r="AX3016" s="31"/>
      <c r="AY3016" s="31"/>
      <c r="AZ3016" s="31"/>
      <c r="BA3016" s="31"/>
    </row>
    <row r="3017" spans="1:53" x14ac:dyDescent="0.2">
      <c r="A3017" s="32"/>
      <c r="B3017" s="31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1"/>
      <c r="AU3017" s="31"/>
      <c r="AV3017" s="31"/>
      <c r="AW3017" s="31"/>
      <c r="AX3017" s="31"/>
      <c r="AY3017" s="31"/>
      <c r="AZ3017" s="31"/>
      <c r="BA3017" s="31"/>
    </row>
    <row r="3018" spans="1:53" x14ac:dyDescent="0.2">
      <c r="A3018" s="32"/>
      <c r="B3018" s="31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31"/>
      <c r="AQ3018" s="31"/>
      <c r="AR3018" s="31"/>
      <c r="AS3018" s="31"/>
      <c r="AT3018" s="31"/>
      <c r="AU3018" s="31"/>
      <c r="AV3018" s="31"/>
      <c r="AW3018" s="31"/>
      <c r="AX3018" s="31"/>
      <c r="AY3018" s="31"/>
      <c r="AZ3018" s="31"/>
      <c r="BA3018" s="31"/>
    </row>
    <row r="3019" spans="1:53" x14ac:dyDescent="0.2">
      <c r="A3019" s="32"/>
      <c r="B3019" s="31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</row>
    <row r="3020" spans="1:53" x14ac:dyDescent="0.2">
      <c r="A3020" s="32"/>
      <c r="B3020" s="31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31"/>
      <c r="AQ3020" s="31"/>
      <c r="AR3020" s="31"/>
      <c r="AS3020" s="31"/>
      <c r="AT3020" s="31"/>
      <c r="AU3020" s="31"/>
      <c r="AV3020" s="31"/>
      <c r="AW3020" s="31"/>
      <c r="AX3020" s="31"/>
      <c r="AY3020" s="31"/>
      <c r="AZ3020" s="31"/>
      <c r="BA3020" s="31"/>
    </row>
    <row r="3021" spans="1:53" x14ac:dyDescent="0.2">
      <c r="A3021" s="32"/>
      <c r="B3021" s="31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31"/>
      <c r="AQ3021" s="31"/>
      <c r="AR3021" s="31"/>
      <c r="AS3021" s="31"/>
      <c r="AT3021" s="31"/>
      <c r="AU3021" s="31"/>
      <c r="AV3021" s="31"/>
      <c r="AW3021" s="31"/>
      <c r="AX3021" s="31"/>
      <c r="AY3021" s="31"/>
      <c r="AZ3021" s="31"/>
      <c r="BA3021" s="31"/>
    </row>
    <row r="3022" spans="1:53" x14ac:dyDescent="0.2">
      <c r="A3022" s="32"/>
      <c r="B3022" s="31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31"/>
      <c r="AQ3022" s="31"/>
      <c r="AR3022" s="31"/>
      <c r="AS3022" s="31"/>
      <c r="AT3022" s="31"/>
      <c r="AU3022" s="31"/>
      <c r="AV3022" s="31"/>
      <c r="AW3022" s="31"/>
      <c r="AX3022" s="31"/>
      <c r="AY3022" s="31"/>
      <c r="AZ3022" s="31"/>
      <c r="BA3022" s="31"/>
    </row>
    <row r="3023" spans="1:53" x14ac:dyDescent="0.2">
      <c r="A3023" s="32"/>
      <c r="B3023" s="31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31"/>
      <c r="AQ3023" s="31"/>
      <c r="AR3023" s="31"/>
      <c r="AS3023" s="31"/>
      <c r="AT3023" s="31"/>
      <c r="AU3023" s="31"/>
      <c r="AV3023" s="31"/>
      <c r="AW3023" s="31"/>
      <c r="AX3023" s="31"/>
      <c r="AY3023" s="31"/>
      <c r="AZ3023" s="31"/>
      <c r="BA3023" s="31"/>
    </row>
    <row r="3024" spans="1:53" x14ac:dyDescent="0.2">
      <c r="A3024" s="32"/>
      <c r="B3024" s="31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</row>
    <row r="3025" spans="1:53" x14ac:dyDescent="0.2">
      <c r="A3025" s="32"/>
      <c r="B3025" s="31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31"/>
      <c r="AQ3025" s="31"/>
      <c r="AR3025" s="31"/>
      <c r="AS3025" s="31"/>
      <c r="AT3025" s="31"/>
      <c r="AU3025" s="31"/>
      <c r="AV3025" s="31"/>
      <c r="AW3025" s="31"/>
      <c r="AX3025" s="31"/>
      <c r="AY3025" s="31"/>
      <c r="AZ3025" s="31"/>
      <c r="BA3025" s="31"/>
    </row>
    <row r="3026" spans="1:53" x14ac:dyDescent="0.2">
      <c r="A3026" s="32"/>
      <c r="B3026" s="31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31"/>
      <c r="AQ3026" s="31"/>
      <c r="AR3026" s="31"/>
      <c r="AS3026" s="31"/>
      <c r="AT3026" s="31"/>
      <c r="AU3026" s="31"/>
      <c r="AV3026" s="31"/>
      <c r="AW3026" s="31"/>
      <c r="AX3026" s="31"/>
      <c r="AY3026" s="31"/>
      <c r="AZ3026" s="31"/>
      <c r="BA3026" s="31"/>
    </row>
    <row r="3027" spans="1:53" x14ac:dyDescent="0.2">
      <c r="A3027" s="32"/>
      <c r="B3027" s="31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1"/>
      <c r="AD3027" s="31"/>
      <c r="AE3027" s="31"/>
      <c r="AF3027" s="31"/>
      <c r="AG3027" s="31"/>
      <c r="AH3027" s="31"/>
      <c r="AI3027" s="31"/>
      <c r="AJ3027" s="31"/>
      <c r="AK3027" s="31"/>
      <c r="AL3027" s="31"/>
      <c r="AM3027" s="31"/>
      <c r="AN3027" s="31"/>
      <c r="AO3027" s="31"/>
      <c r="AP3027" s="31"/>
      <c r="AQ3027" s="31"/>
      <c r="AR3027" s="31"/>
      <c r="AS3027" s="31"/>
      <c r="AT3027" s="31"/>
      <c r="AU3027" s="31"/>
      <c r="AV3027" s="31"/>
      <c r="AW3027" s="31"/>
      <c r="AX3027" s="31"/>
      <c r="AY3027" s="31"/>
      <c r="AZ3027" s="31"/>
      <c r="BA3027" s="31"/>
    </row>
    <row r="3028" spans="1:53" x14ac:dyDescent="0.2">
      <c r="A3028" s="32"/>
      <c r="B3028" s="31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1"/>
      <c r="AD3028" s="31"/>
      <c r="AE3028" s="31"/>
      <c r="AF3028" s="31"/>
      <c r="AG3028" s="31"/>
      <c r="AH3028" s="31"/>
      <c r="AI3028" s="31"/>
      <c r="AJ3028" s="31"/>
      <c r="AK3028" s="31"/>
      <c r="AL3028" s="31"/>
      <c r="AM3028" s="31"/>
      <c r="AN3028" s="31"/>
      <c r="AO3028" s="31"/>
      <c r="AP3028" s="31"/>
      <c r="AQ3028" s="31"/>
      <c r="AR3028" s="31"/>
      <c r="AS3028" s="31"/>
      <c r="AT3028" s="31"/>
      <c r="AU3028" s="31"/>
      <c r="AV3028" s="31"/>
      <c r="AW3028" s="31"/>
      <c r="AX3028" s="31"/>
      <c r="AY3028" s="31"/>
      <c r="AZ3028" s="31"/>
      <c r="BA3028" s="31"/>
    </row>
    <row r="3029" spans="1:53" x14ac:dyDescent="0.2">
      <c r="A3029" s="32"/>
      <c r="B3029" s="31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1"/>
      <c r="AD3029" s="31"/>
      <c r="AE3029" s="31"/>
      <c r="AF3029" s="31"/>
      <c r="AG3029" s="31"/>
      <c r="AH3029" s="31"/>
      <c r="AI3029" s="31"/>
      <c r="AJ3029" s="31"/>
      <c r="AK3029" s="31"/>
      <c r="AL3029" s="31"/>
      <c r="AM3029" s="31"/>
      <c r="AN3029" s="31"/>
      <c r="AO3029" s="31"/>
      <c r="AP3029" s="31"/>
      <c r="AQ3029" s="31"/>
      <c r="AR3029" s="31"/>
      <c r="AS3029" s="31"/>
      <c r="AT3029" s="31"/>
      <c r="AU3029" s="31"/>
      <c r="AV3029" s="31"/>
      <c r="AW3029" s="31"/>
      <c r="AX3029" s="31"/>
      <c r="AY3029" s="31"/>
      <c r="AZ3029" s="31"/>
      <c r="BA3029" s="31"/>
    </row>
    <row r="3030" spans="1:53" x14ac:dyDescent="0.2">
      <c r="A3030" s="32"/>
      <c r="B3030" s="31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  <c r="AD3030" s="31"/>
      <c r="AE3030" s="31"/>
      <c r="AF3030" s="31"/>
      <c r="AG3030" s="31"/>
      <c r="AH3030" s="31"/>
      <c r="AI3030" s="31"/>
      <c r="AJ3030" s="31"/>
      <c r="AK3030" s="31"/>
      <c r="AL3030" s="31"/>
      <c r="AM3030" s="31"/>
      <c r="AN3030" s="31"/>
      <c r="AO3030" s="31"/>
      <c r="AP3030" s="31"/>
      <c r="AQ3030" s="31"/>
      <c r="AR3030" s="31"/>
      <c r="AS3030" s="31"/>
      <c r="AT3030" s="31"/>
      <c r="AU3030" s="31"/>
      <c r="AV3030" s="31"/>
      <c r="AW3030" s="31"/>
      <c r="AX3030" s="31"/>
      <c r="AY3030" s="31"/>
      <c r="AZ3030" s="31"/>
      <c r="BA3030" s="31"/>
    </row>
    <row r="3031" spans="1:53" x14ac:dyDescent="0.2">
      <c r="A3031" s="32"/>
      <c r="B3031" s="31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  <c r="AD3031" s="31"/>
      <c r="AE3031" s="31"/>
      <c r="AF3031" s="31"/>
      <c r="AG3031" s="31"/>
      <c r="AH3031" s="31"/>
      <c r="AI3031" s="31"/>
      <c r="AJ3031" s="31"/>
      <c r="AK3031" s="31"/>
      <c r="AL3031" s="31"/>
      <c r="AM3031" s="31"/>
      <c r="AN3031" s="31"/>
      <c r="AO3031" s="31"/>
      <c r="AP3031" s="31"/>
      <c r="AQ3031" s="31"/>
      <c r="AR3031" s="31"/>
      <c r="AS3031" s="31"/>
      <c r="AT3031" s="31"/>
      <c r="AU3031" s="31"/>
      <c r="AV3031" s="31"/>
      <c r="AW3031" s="31"/>
      <c r="AX3031" s="31"/>
      <c r="AY3031" s="31"/>
      <c r="AZ3031" s="31"/>
      <c r="BA3031" s="31"/>
    </row>
    <row r="3032" spans="1:53" x14ac:dyDescent="0.2">
      <c r="A3032" s="32"/>
      <c r="B3032" s="31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  <c r="AD3032" s="31"/>
      <c r="AE3032" s="31"/>
      <c r="AF3032" s="31"/>
      <c r="AG3032" s="31"/>
      <c r="AH3032" s="31"/>
      <c r="AI3032" s="31"/>
      <c r="AJ3032" s="31"/>
      <c r="AK3032" s="31"/>
      <c r="AL3032" s="31"/>
      <c r="AM3032" s="31"/>
      <c r="AN3032" s="31"/>
      <c r="AO3032" s="31"/>
      <c r="AP3032" s="31"/>
      <c r="AQ3032" s="31"/>
      <c r="AR3032" s="31"/>
      <c r="AS3032" s="31"/>
      <c r="AT3032" s="31"/>
      <c r="AU3032" s="31"/>
      <c r="AV3032" s="31"/>
      <c r="AW3032" s="31"/>
      <c r="AX3032" s="31"/>
      <c r="AY3032" s="31"/>
      <c r="AZ3032" s="31"/>
      <c r="BA3032" s="31"/>
    </row>
    <row r="3033" spans="1:53" x14ac:dyDescent="0.2">
      <c r="A3033" s="32"/>
      <c r="B3033" s="31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  <c r="AI3033" s="31"/>
      <c r="AJ3033" s="31"/>
      <c r="AK3033" s="31"/>
      <c r="AL3033" s="31"/>
      <c r="AM3033" s="31"/>
      <c r="AN3033" s="31"/>
      <c r="AO3033" s="31"/>
      <c r="AP3033" s="31"/>
      <c r="AQ3033" s="31"/>
      <c r="AR3033" s="31"/>
      <c r="AS3033" s="31"/>
      <c r="AT3033" s="31"/>
      <c r="AU3033" s="31"/>
      <c r="AV3033" s="31"/>
      <c r="AW3033" s="31"/>
      <c r="AX3033" s="31"/>
      <c r="AY3033" s="31"/>
      <c r="AZ3033" s="31"/>
      <c r="BA3033" s="31"/>
    </row>
    <row r="3034" spans="1:53" x14ac:dyDescent="0.2">
      <c r="A3034" s="32"/>
      <c r="B3034" s="31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  <c r="AI3034" s="31"/>
      <c r="AJ3034" s="31"/>
      <c r="AK3034" s="31"/>
      <c r="AL3034" s="31"/>
      <c r="AM3034" s="31"/>
      <c r="AN3034" s="31"/>
      <c r="AO3034" s="31"/>
      <c r="AP3034" s="31"/>
      <c r="AQ3034" s="31"/>
      <c r="AR3034" s="31"/>
      <c r="AS3034" s="31"/>
      <c r="AT3034" s="31"/>
      <c r="AU3034" s="31"/>
      <c r="AV3034" s="31"/>
      <c r="AW3034" s="31"/>
      <c r="AX3034" s="31"/>
      <c r="AY3034" s="31"/>
      <c r="AZ3034" s="31"/>
      <c r="BA3034" s="31"/>
    </row>
    <row r="3035" spans="1:53" x14ac:dyDescent="0.2">
      <c r="A3035" s="32"/>
      <c r="B3035" s="31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  <c r="AI3035" s="31"/>
      <c r="AJ3035" s="31"/>
      <c r="AK3035" s="31"/>
      <c r="AL3035" s="31"/>
      <c r="AM3035" s="31"/>
      <c r="AN3035" s="31"/>
      <c r="AO3035" s="31"/>
      <c r="AP3035" s="31"/>
      <c r="AQ3035" s="31"/>
      <c r="AR3035" s="31"/>
      <c r="AS3035" s="31"/>
      <c r="AT3035" s="31"/>
      <c r="AU3035" s="31"/>
      <c r="AV3035" s="31"/>
      <c r="AW3035" s="31"/>
      <c r="AX3035" s="31"/>
      <c r="AY3035" s="31"/>
      <c r="AZ3035" s="31"/>
      <c r="BA3035" s="31"/>
    </row>
    <row r="3036" spans="1:53" x14ac:dyDescent="0.2">
      <c r="A3036" s="32"/>
      <c r="B3036" s="31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  <c r="AD3036" s="31"/>
      <c r="AE3036" s="31"/>
      <c r="AF3036" s="31"/>
      <c r="AG3036" s="31"/>
      <c r="AH3036" s="31"/>
      <c r="AI3036" s="31"/>
      <c r="AJ3036" s="31"/>
      <c r="AK3036" s="31"/>
      <c r="AL3036" s="31"/>
      <c r="AM3036" s="31"/>
      <c r="AN3036" s="31"/>
      <c r="AO3036" s="31"/>
      <c r="AP3036" s="31"/>
      <c r="AQ3036" s="31"/>
      <c r="AR3036" s="31"/>
      <c r="AS3036" s="31"/>
      <c r="AT3036" s="31"/>
      <c r="AU3036" s="31"/>
      <c r="AV3036" s="31"/>
      <c r="AW3036" s="31"/>
      <c r="AX3036" s="31"/>
      <c r="AY3036" s="31"/>
      <c r="AZ3036" s="31"/>
      <c r="BA3036" s="31"/>
    </row>
    <row r="3037" spans="1:53" x14ac:dyDescent="0.2">
      <c r="A3037" s="32"/>
      <c r="B3037" s="31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  <c r="AD3037" s="31"/>
      <c r="AE3037" s="31"/>
      <c r="AF3037" s="31"/>
      <c r="AG3037" s="31"/>
      <c r="AH3037" s="31"/>
      <c r="AI3037" s="31"/>
      <c r="AJ3037" s="31"/>
      <c r="AK3037" s="31"/>
      <c r="AL3037" s="31"/>
      <c r="AM3037" s="31"/>
      <c r="AN3037" s="31"/>
      <c r="AO3037" s="31"/>
      <c r="AP3037" s="31"/>
      <c r="AQ3037" s="31"/>
      <c r="AR3037" s="31"/>
      <c r="AS3037" s="31"/>
      <c r="AT3037" s="31"/>
      <c r="AU3037" s="31"/>
      <c r="AV3037" s="31"/>
      <c r="AW3037" s="31"/>
      <c r="AX3037" s="31"/>
      <c r="AY3037" s="31"/>
      <c r="AZ3037" s="31"/>
      <c r="BA3037" s="31"/>
    </row>
    <row r="3038" spans="1:53" x14ac:dyDescent="0.2">
      <c r="A3038" s="32"/>
      <c r="B3038" s="31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  <c r="AD3038" s="31"/>
      <c r="AE3038" s="31"/>
      <c r="AF3038" s="31"/>
      <c r="AG3038" s="31"/>
      <c r="AH3038" s="31"/>
      <c r="AI3038" s="31"/>
      <c r="AJ3038" s="31"/>
      <c r="AK3038" s="31"/>
      <c r="AL3038" s="31"/>
      <c r="AM3038" s="31"/>
      <c r="AN3038" s="31"/>
      <c r="AO3038" s="31"/>
      <c r="AP3038" s="31"/>
      <c r="AQ3038" s="31"/>
      <c r="AR3038" s="31"/>
      <c r="AS3038" s="31"/>
      <c r="AT3038" s="31"/>
      <c r="AU3038" s="31"/>
      <c r="AV3038" s="31"/>
      <c r="AW3038" s="31"/>
      <c r="AX3038" s="31"/>
      <c r="AY3038" s="31"/>
      <c r="AZ3038" s="31"/>
      <c r="BA3038" s="31"/>
    </row>
    <row r="3039" spans="1:53" x14ac:dyDescent="0.2">
      <c r="A3039" s="32"/>
      <c r="B3039" s="31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  <c r="AD3039" s="31"/>
      <c r="AE3039" s="31"/>
      <c r="AF3039" s="31"/>
      <c r="AG3039" s="31"/>
      <c r="AH3039" s="31"/>
      <c r="AI3039" s="31"/>
      <c r="AJ3039" s="31"/>
      <c r="AK3039" s="31"/>
      <c r="AL3039" s="31"/>
      <c r="AM3039" s="31"/>
      <c r="AN3039" s="31"/>
      <c r="AO3039" s="31"/>
      <c r="AP3039" s="31"/>
      <c r="AQ3039" s="31"/>
      <c r="AR3039" s="31"/>
      <c r="AS3039" s="31"/>
      <c r="AT3039" s="31"/>
      <c r="AU3039" s="31"/>
      <c r="AV3039" s="31"/>
      <c r="AW3039" s="31"/>
      <c r="AX3039" s="31"/>
      <c r="AY3039" s="31"/>
      <c r="AZ3039" s="31"/>
      <c r="BA3039" s="31"/>
    </row>
    <row r="3040" spans="1:53" x14ac:dyDescent="0.2">
      <c r="A3040" s="32"/>
      <c r="B3040" s="31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  <c r="AD3040" s="31"/>
      <c r="AE3040" s="31"/>
      <c r="AF3040" s="31"/>
      <c r="AG3040" s="31"/>
      <c r="AH3040" s="31"/>
      <c r="AI3040" s="31"/>
      <c r="AJ3040" s="31"/>
      <c r="AK3040" s="31"/>
      <c r="AL3040" s="31"/>
      <c r="AM3040" s="31"/>
      <c r="AN3040" s="31"/>
      <c r="AO3040" s="31"/>
      <c r="AP3040" s="31"/>
      <c r="AQ3040" s="31"/>
      <c r="AR3040" s="31"/>
      <c r="AS3040" s="31"/>
      <c r="AT3040" s="31"/>
      <c r="AU3040" s="31"/>
      <c r="AV3040" s="31"/>
      <c r="AW3040" s="31"/>
      <c r="AX3040" s="31"/>
      <c r="AY3040" s="31"/>
      <c r="AZ3040" s="31"/>
      <c r="BA3040" s="31"/>
    </row>
    <row r="3041" spans="1:53" x14ac:dyDescent="0.2">
      <c r="A3041" s="32"/>
      <c r="B3041" s="31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  <c r="AD3041" s="31"/>
      <c r="AE3041" s="31"/>
      <c r="AF3041" s="31"/>
      <c r="AG3041" s="31"/>
      <c r="AH3041" s="31"/>
      <c r="AI3041" s="31"/>
      <c r="AJ3041" s="31"/>
      <c r="AK3041" s="31"/>
      <c r="AL3041" s="31"/>
      <c r="AM3041" s="31"/>
      <c r="AN3041" s="31"/>
      <c r="AO3041" s="31"/>
      <c r="AP3041" s="31"/>
      <c r="AQ3041" s="31"/>
      <c r="AR3041" s="31"/>
      <c r="AS3041" s="31"/>
      <c r="AT3041" s="31"/>
      <c r="AU3041" s="31"/>
      <c r="AV3041" s="31"/>
      <c r="AW3041" s="31"/>
      <c r="AX3041" s="31"/>
      <c r="AY3041" s="31"/>
      <c r="AZ3041" s="31"/>
      <c r="BA3041" s="31"/>
    </row>
    <row r="3042" spans="1:53" x14ac:dyDescent="0.2">
      <c r="A3042" s="32"/>
      <c r="B3042" s="31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  <c r="AD3042" s="31"/>
      <c r="AE3042" s="31"/>
      <c r="AF3042" s="31"/>
      <c r="AG3042" s="31"/>
      <c r="AH3042" s="31"/>
      <c r="AI3042" s="31"/>
      <c r="AJ3042" s="31"/>
      <c r="AK3042" s="31"/>
      <c r="AL3042" s="31"/>
      <c r="AM3042" s="31"/>
      <c r="AN3042" s="31"/>
      <c r="AO3042" s="31"/>
      <c r="AP3042" s="31"/>
      <c r="AQ3042" s="31"/>
      <c r="AR3042" s="31"/>
      <c r="AS3042" s="31"/>
      <c r="AT3042" s="31"/>
      <c r="AU3042" s="31"/>
      <c r="AV3042" s="31"/>
      <c r="AW3042" s="31"/>
      <c r="AX3042" s="31"/>
      <c r="AY3042" s="31"/>
      <c r="AZ3042" s="31"/>
      <c r="BA3042" s="31"/>
    </row>
    <row r="3043" spans="1:53" x14ac:dyDescent="0.2">
      <c r="A3043" s="32"/>
      <c r="B3043" s="31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  <c r="AD3043" s="31"/>
      <c r="AE3043" s="31"/>
      <c r="AF3043" s="31"/>
      <c r="AG3043" s="31"/>
      <c r="AH3043" s="31"/>
      <c r="AI3043" s="31"/>
      <c r="AJ3043" s="31"/>
      <c r="AK3043" s="31"/>
      <c r="AL3043" s="31"/>
      <c r="AM3043" s="31"/>
      <c r="AN3043" s="31"/>
      <c r="AO3043" s="31"/>
      <c r="AP3043" s="31"/>
      <c r="AQ3043" s="31"/>
      <c r="AR3043" s="31"/>
      <c r="AS3043" s="31"/>
      <c r="AT3043" s="31"/>
      <c r="AU3043" s="31"/>
      <c r="AV3043" s="31"/>
      <c r="AW3043" s="31"/>
      <c r="AX3043" s="31"/>
      <c r="AY3043" s="31"/>
      <c r="AZ3043" s="31"/>
      <c r="BA3043" s="31"/>
    </row>
    <row r="3044" spans="1:53" x14ac:dyDescent="0.2">
      <c r="A3044" s="32"/>
      <c r="B3044" s="31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  <c r="AD3044" s="31"/>
      <c r="AE3044" s="31"/>
      <c r="AF3044" s="31"/>
      <c r="AG3044" s="31"/>
      <c r="AH3044" s="31"/>
      <c r="AI3044" s="31"/>
      <c r="AJ3044" s="31"/>
      <c r="AK3044" s="31"/>
      <c r="AL3044" s="31"/>
      <c r="AM3044" s="31"/>
      <c r="AN3044" s="31"/>
      <c r="AO3044" s="31"/>
      <c r="AP3044" s="31"/>
      <c r="AQ3044" s="31"/>
      <c r="AR3044" s="31"/>
      <c r="AS3044" s="31"/>
      <c r="AT3044" s="31"/>
      <c r="AU3044" s="31"/>
      <c r="AV3044" s="31"/>
      <c r="AW3044" s="31"/>
      <c r="AX3044" s="31"/>
      <c r="AY3044" s="31"/>
      <c r="AZ3044" s="31"/>
      <c r="BA3044" s="31"/>
    </row>
    <row r="3045" spans="1:53" x14ac:dyDescent="0.2">
      <c r="A3045" s="32"/>
      <c r="B3045" s="31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31"/>
      <c r="AQ3045" s="31"/>
      <c r="AR3045" s="31"/>
      <c r="AS3045" s="31"/>
      <c r="AT3045" s="31"/>
      <c r="AU3045" s="31"/>
      <c r="AV3045" s="31"/>
      <c r="AW3045" s="31"/>
      <c r="AX3045" s="31"/>
      <c r="AY3045" s="31"/>
      <c r="AZ3045" s="31"/>
      <c r="BA3045" s="31"/>
    </row>
    <row r="3046" spans="1:53" x14ac:dyDescent="0.2">
      <c r="A3046" s="32"/>
      <c r="B3046" s="31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1"/>
      <c r="AE3046" s="31"/>
      <c r="AF3046" s="31"/>
      <c r="AG3046" s="31"/>
      <c r="AH3046" s="31"/>
      <c r="AI3046" s="31"/>
      <c r="AJ3046" s="31"/>
      <c r="AK3046" s="31"/>
      <c r="AL3046" s="31"/>
      <c r="AM3046" s="31"/>
      <c r="AN3046" s="31"/>
      <c r="AO3046" s="31"/>
      <c r="AP3046" s="31"/>
      <c r="AQ3046" s="31"/>
      <c r="AR3046" s="31"/>
      <c r="AS3046" s="31"/>
      <c r="AT3046" s="31"/>
      <c r="AU3046" s="31"/>
      <c r="AV3046" s="31"/>
      <c r="AW3046" s="31"/>
      <c r="AX3046" s="31"/>
      <c r="AY3046" s="31"/>
      <c r="AZ3046" s="31"/>
      <c r="BA3046" s="31"/>
    </row>
    <row r="3047" spans="1:53" x14ac:dyDescent="0.2">
      <c r="A3047" s="32"/>
      <c r="B3047" s="31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  <c r="AD3047" s="31"/>
      <c r="AE3047" s="31"/>
      <c r="AF3047" s="31"/>
      <c r="AG3047" s="31"/>
      <c r="AH3047" s="31"/>
      <c r="AI3047" s="31"/>
      <c r="AJ3047" s="31"/>
      <c r="AK3047" s="31"/>
      <c r="AL3047" s="31"/>
      <c r="AM3047" s="31"/>
      <c r="AN3047" s="31"/>
      <c r="AO3047" s="31"/>
      <c r="AP3047" s="31"/>
      <c r="AQ3047" s="31"/>
      <c r="AR3047" s="31"/>
      <c r="AS3047" s="31"/>
      <c r="AT3047" s="31"/>
      <c r="AU3047" s="31"/>
      <c r="AV3047" s="31"/>
      <c r="AW3047" s="31"/>
      <c r="AX3047" s="31"/>
      <c r="AY3047" s="31"/>
      <c r="AZ3047" s="31"/>
      <c r="BA3047" s="31"/>
    </row>
    <row r="3048" spans="1:53" x14ac:dyDescent="0.2">
      <c r="A3048" s="32"/>
      <c r="B3048" s="31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</row>
    <row r="3049" spans="1:53" x14ac:dyDescent="0.2">
      <c r="A3049" s="32"/>
      <c r="B3049" s="31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  <c r="AD3049" s="31"/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31"/>
      <c r="AQ3049" s="31"/>
      <c r="AR3049" s="31"/>
      <c r="AS3049" s="31"/>
      <c r="AT3049" s="31"/>
      <c r="AU3049" s="31"/>
      <c r="AV3049" s="31"/>
      <c r="AW3049" s="31"/>
      <c r="AX3049" s="31"/>
      <c r="AY3049" s="31"/>
      <c r="AZ3049" s="31"/>
      <c r="BA3049" s="31"/>
    </row>
    <row r="3050" spans="1:53" x14ac:dyDescent="0.2">
      <c r="A3050" s="32"/>
      <c r="B3050" s="31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  <c r="AD3050" s="31"/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31"/>
      <c r="AQ3050" s="31"/>
      <c r="AR3050" s="31"/>
      <c r="AS3050" s="31"/>
      <c r="AT3050" s="31"/>
      <c r="AU3050" s="31"/>
      <c r="AV3050" s="31"/>
      <c r="AW3050" s="31"/>
      <c r="AX3050" s="31"/>
      <c r="AY3050" s="31"/>
      <c r="AZ3050" s="31"/>
      <c r="BA3050" s="31"/>
    </row>
    <row r="3051" spans="1:53" x14ac:dyDescent="0.2">
      <c r="A3051" s="32"/>
      <c r="B3051" s="31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1"/>
      <c r="AD3051" s="31"/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31"/>
      <c r="AQ3051" s="31"/>
      <c r="AR3051" s="31"/>
      <c r="AS3051" s="31"/>
      <c r="AT3051" s="31"/>
      <c r="AU3051" s="31"/>
      <c r="AV3051" s="31"/>
      <c r="AW3051" s="31"/>
      <c r="AX3051" s="31"/>
      <c r="AY3051" s="31"/>
      <c r="AZ3051" s="31"/>
      <c r="BA3051" s="31"/>
    </row>
    <row r="3052" spans="1:53" x14ac:dyDescent="0.2">
      <c r="A3052" s="32"/>
      <c r="B3052" s="31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1"/>
      <c r="AD3052" s="31"/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31"/>
      <c r="AQ3052" s="31"/>
      <c r="AR3052" s="31"/>
      <c r="AS3052" s="31"/>
      <c r="AT3052" s="31"/>
      <c r="AU3052" s="31"/>
      <c r="AV3052" s="31"/>
      <c r="AW3052" s="31"/>
      <c r="AX3052" s="31"/>
      <c r="AY3052" s="31"/>
      <c r="AZ3052" s="31"/>
      <c r="BA3052" s="31"/>
    </row>
    <row r="3053" spans="1:53" x14ac:dyDescent="0.2">
      <c r="A3053" s="32"/>
      <c r="B3053" s="31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  <c r="AD3053" s="31"/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1"/>
      <c r="AO3053" s="31"/>
      <c r="AP3053" s="31"/>
      <c r="AQ3053" s="31"/>
      <c r="AR3053" s="31"/>
      <c r="AS3053" s="31"/>
      <c r="AT3053" s="31"/>
      <c r="AU3053" s="31"/>
      <c r="AV3053" s="31"/>
      <c r="AW3053" s="31"/>
      <c r="AX3053" s="31"/>
      <c r="AY3053" s="31"/>
      <c r="AZ3053" s="31"/>
      <c r="BA3053" s="31"/>
    </row>
    <row r="3054" spans="1:53" x14ac:dyDescent="0.2">
      <c r="A3054" s="32"/>
      <c r="B3054" s="31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  <c r="AD3054" s="31"/>
      <c r="AE3054" s="31"/>
      <c r="AF3054" s="31"/>
      <c r="AG3054" s="31"/>
      <c r="AH3054" s="31"/>
      <c r="AI3054" s="31"/>
      <c r="AJ3054" s="31"/>
      <c r="AK3054" s="31"/>
      <c r="AL3054" s="31"/>
      <c r="AM3054" s="31"/>
      <c r="AN3054" s="31"/>
      <c r="AO3054" s="31"/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</row>
    <row r="3055" spans="1:53" x14ac:dyDescent="0.2">
      <c r="A3055" s="32"/>
      <c r="B3055" s="31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1"/>
      <c r="AD3055" s="31"/>
      <c r="AE3055" s="31"/>
      <c r="AF3055" s="31"/>
      <c r="AG3055" s="31"/>
      <c r="AH3055" s="31"/>
      <c r="AI3055" s="31"/>
      <c r="AJ3055" s="31"/>
      <c r="AK3055" s="31"/>
      <c r="AL3055" s="31"/>
      <c r="AM3055" s="31"/>
      <c r="AN3055" s="31"/>
      <c r="AO3055" s="31"/>
      <c r="AP3055" s="31"/>
      <c r="AQ3055" s="31"/>
      <c r="AR3055" s="31"/>
      <c r="AS3055" s="31"/>
      <c r="AT3055" s="31"/>
      <c r="AU3055" s="31"/>
      <c r="AV3055" s="31"/>
      <c r="AW3055" s="31"/>
      <c r="AX3055" s="31"/>
      <c r="AY3055" s="31"/>
      <c r="AZ3055" s="31"/>
      <c r="BA3055" s="31"/>
    </row>
    <row r="3056" spans="1:53" x14ac:dyDescent="0.2">
      <c r="A3056" s="32"/>
      <c r="B3056" s="31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1"/>
      <c r="AQ3056" s="31"/>
      <c r="AR3056" s="31"/>
      <c r="AS3056" s="31"/>
      <c r="AT3056" s="31"/>
      <c r="AU3056" s="31"/>
      <c r="AV3056" s="31"/>
      <c r="AW3056" s="31"/>
      <c r="AX3056" s="31"/>
      <c r="AY3056" s="31"/>
      <c r="AZ3056" s="31"/>
      <c r="BA3056" s="31"/>
    </row>
    <row r="3057" spans="1:53" x14ac:dyDescent="0.2">
      <c r="A3057" s="32"/>
      <c r="B3057" s="31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1"/>
      <c r="AY3057" s="31"/>
      <c r="AZ3057" s="31"/>
      <c r="BA3057" s="31"/>
    </row>
    <row r="3058" spans="1:53" x14ac:dyDescent="0.2">
      <c r="A3058" s="32"/>
      <c r="B3058" s="31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1"/>
      <c r="AD3058" s="31"/>
      <c r="AE3058" s="31"/>
      <c r="AF3058" s="31"/>
      <c r="AG3058" s="31"/>
      <c r="AH3058" s="31"/>
      <c r="AI3058" s="31"/>
      <c r="AJ3058" s="31"/>
      <c r="AK3058" s="31"/>
      <c r="AL3058" s="31"/>
      <c r="AM3058" s="31"/>
      <c r="AN3058" s="31"/>
      <c r="AO3058" s="31"/>
      <c r="AP3058" s="31"/>
      <c r="AQ3058" s="31"/>
      <c r="AR3058" s="31"/>
      <c r="AS3058" s="31"/>
      <c r="AT3058" s="31"/>
      <c r="AU3058" s="31"/>
      <c r="AV3058" s="31"/>
      <c r="AW3058" s="31"/>
      <c r="AX3058" s="31"/>
      <c r="AY3058" s="31"/>
      <c r="AZ3058" s="31"/>
      <c r="BA3058" s="31"/>
    </row>
    <row r="3059" spans="1:53" x14ac:dyDescent="0.2">
      <c r="A3059" s="32"/>
      <c r="B3059" s="31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1"/>
      <c r="AD3059" s="31"/>
      <c r="AE3059" s="31"/>
      <c r="AF3059" s="31"/>
      <c r="AG3059" s="31"/>
      <c r="AH3059" s="31"/>
      <c r="AI3059" s="31"/>
      <c r="AJ3059" s="31"/>
      <c r="AK3059" s="31"/>
      <c r="AL3059" s="31"/>
      <c r="AM3059" s="31"/>
      <c r="AN3059" s="31"/>
      <c r="AO3059" s="31"/>
      <c r="AP3059" s="31"/>
      <c r="AQ3059" s="31"/>
      <c r="AR3059" s="31"/>
      <c r="AS3059" s="31"/>
      <c r="AT3059" s="31"/>
      <c r="AU3059" s="31"/>
      <c r="AV3059" s="31"/>
      <c r="AW3059" s="31"/>
      <c r="AX3059" s="31"/>
      <c r="AY3059" s="31"/>
      <c r="AZ3059" s="31"/>
      <c r="BA3059" s="31"/>
    </row>
    <row r="3060" spans="1:53" x14ac:dyDescent="0.2">
      <c r="A3060" s="32"/>
      <c r="B3060" s="31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1"/>
      <c r="AD3060" s="31"/>
      <c r="AE3060" s="31"/>
      <c r="AF3060" s="31"/>
      <c r="AG3060" s="31"/>
      <c r="AH3060" s="31"/>
      <c r="AI3060" s="31"/>
      <c r="AJ3060" s="31"/>
      <c r="AK3060" s="31"/>
      <c r="AL3060" s="31"/>
      <c r="AM3060" s="31"/>
      <c r="AN3060" s="31"/>
      <c r="AO3060" s="31"/>
      <c r="AP3060" s="31"/>
      <c r="AQ3060" s="31"/>
      <c r="AR3060" s="31"/>
      <c r="AS3060" s="31"/>
      <c r="AT3060" s="31"/>
      <c r="AU3060" s="31"/>
      <c r="AV3060" s="31"/>
      <c r="AW3060" s="31"/>
      <c r="AX3060" s="31"/>
      <c r="AY3060" s="31"/>
      <c r="AZ3060" s="31"/>
      <c r="BA3060" s="31"/>
    </row>
    <row r="3061" spans="1:53" x14ac:dyDescent="0.2">
      <c r="A3061" s="32"/>
      <c r="B3061" s="31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1"/>
      <c r="AD3061" s="31"/>
      <c r="AE3061" s="31"/>
      <c r="AF3061" s="31"/>
      <c r="AG3061" s="31"/>
      <c r="AH3061" s="31"/>
      <c r="AI3061" s="31"/>
      <c r="AJ3061" s="31"/>
      <c r="AK3061" s="31"/>
      <c r="AL3061" s="31"/>
      <c r="AM3061" s="31"/>
      <c r="AN3061" s="31"/>
      <c r="AO3061" s="31"/>
      <c r="AP3061" s="31"/>
      <c r="AQ3061" s="31"/>
      <c r="AR3061" s="31"/>
      <c r="AS3061" s="31"/>
      <c r="AT3061" s="31"/>
      <c r="AU3061" s="31"/>
      <c r="AV3061" s="31"/>
      <c r="AW3061" s="31"/>
      <c r="AX3061" s="31"/>
      <c r="AY3061" s="31"/>
      <c r="AZ3061" s="31"/>
      <c r="BA3061" s="31"/>
    </row>
    <row r="3062" spans="1:53" x14ac:dyDescent="0.2">
      <c r="A3062" s="32"/>
      <c r="B3062" s="31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</row>
    <row r="3063" spans="1:53" x14ac:dyDescent="0.2">
      <c r="A3063" s="32"/>
      <c r="B3063" s="31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1"/>
      <c r="AD3063" s="31"/>
      <c r="AE3063" s="31"/>
      <c r="AF3063" s="31"/>
      <c r="AG3063" s="31"/>
      <c r="AH3063" s="31"/>
      <c r="AI3063" s="31"/>
      <c r="AJ3063" s="31"/>
      <c r="AK3063" s="31"/>
      <c r="AL3063" s="31"/>
      <c r="AM3063" s="31"/>
      <c r="AN3063" s="31"/>
      <c r="AO3063" s="31"/>
      <c r="AP3063" s="31"/>
      <c r="AQ3063" s="31"/>
      <c r="AR3063" s="31"/>
      <c r="AS3063" s="31"/>
      <c r="AT3063" s="31"/>
      <c r="AU3063" s="31"/>
      <c r="AV3063" s="31"/>
      <c r="AW3063" s="31"/>
      <c r="AX3063" s="31"/>
      <c r="AY3063" s="31"/>
      <c r="AZ3063" s="31"/>
      <c r="BA3063" s="31"/>
    </row>
    <row r="3064" spans="1:53" x14ac:dyDescent="0.2">
      <c r="A3064" s="32"/>
      <c r="B3064" s="31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1"/>
      <c r="AD3064" s="31"/>
      <c r="AE3064" s="31"/>
      <c r="AF3064" s="31"/>
      <c r="AG3064" s="31"/>
      <c r="AH3064" s="31"/>
      <c r="AI3064" s="31"/>
      <c r="AJ3064" s="31"/>
      <c r="AK3064" s="31"/>
      <c r="AL3064" s="31"/>
      <c r="AM3064" s="31"/>
      <c r="AN3064" s="31"/>
      <c r="AO3064" s="31"/>
      <c r="AP3064" s="31"/>
      <c r="AQ3064" s="31"/>
      <c r="AR3064" s="31"/>
      <c r="AS3064" s="31"/>
      <c r="AT3064" s="31"/>
      <c r="AU3064" s="31"/>
      <c r="AV3064" s="31"/>
      <c r="AW3064" s="31"/>
      <c r="AX3064" s="31"/>
      <c r="AY3064" s="31"/>
      <c r="AZ3064" s="31"/>
      <c r="BA3064" s="31"/>
    </row>
    <row r="3065" spans="1:53" x14ac:dyDescent="0.2">
      <c r="A3065" s="32"/>
      <c r="B3065" s="31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1"/>
      <c r="AD3065" s="31"/>
      <c r="AE3065" s="31"/>
      <c r="AF3065" s="31"/>
      <c r="AG3065" s="31"/>
      <c r="AH3065" s="31"/>
      <c r="AI3065" s="31"/>
      <c r="AJ3065" s="31"/>
      <c r="AK3065" s="31"/>
      <c r="AL3065" s="31"/>
      <c r="AM3065" s="31"/>
      <c r="AN3065" s="31"/>
      <c r="AO3065" s="31"/>
      <c r="AP3065" s="31"/>
      <c r="AQ3065" s="31"/>
      <c r="AR3065" s="31"/>
      <c r="AS3065" s="31"/>
      <c r="AT3065" s="31"/>
      <c r="AU3065" s="31"/>
      <c r="AV3065" s="31"/>
      <c r="AW3065" s="31"/>
      <c r="AX3065" s="31"/>
      <c r="AY3065" s="31"/>
      <c r="AZ3065" s="31"/>
      <c r="BA3065" s="31"/>
    </row>
    <row r="3066" spans="1:53" x14ac:dyDescent="0.2">
      <c r="A3066" s="32"/>
      <c r="B3066" s="31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1"/>
      <c r="AD3066" s="31"/>
      <c r="AE3066" s="31"/>
      <c r="AF3066" s="31"/>
      <c r="AG3066" s="31"/>
      <c r="AH3066" s="31"/>
      <c r="AI3066" s="31"/>
      <c r="AJ3066" s="31"/>
      <c r="AK3066" s="31"/>
      <c r="AL3066" s="31"/>
      <c r="AM3066" s="31"/>
      <c r="AN3066" s="31"/>
      <c r="AO3066" s="31"/>
      <c r="AP3066" s="31"/>
      <c r="AQ3066" s="31"/>
      <c r="AR3066" s="31"/>
      <c r="AS3066" s="31"/>
      <c r="AT3066" s="31"/>
      <c r="AU3066" s="31"/>
      <c r="AV3066" s="31"/>
      <c r="AW3066" s="31"/>
      <c r="AX3066" s="31"/>
      <c r="AY3066" s="31"/>
      <c r="AZ3066" s="31"/>
      <c r="BA3066" s="31"/>
    </row>
    <row r="3067" spans="1:53" x14ac:dyDescent="0.2">
      <c r="A3067" s="32"/>
      <c r="B3067" s="31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1"/>
      <c r="AD3067" s="31"/>
      <c r="AE3067" s="31"/>
      <c r="AF3067" s="31"/>
      <c r="AG3067" s="31"/>
      <c r="AH3067" s="31"/>
      <c r="AI3067" s="31"/>
      <c r="AJ3067" s="31"/>
      <c r="AK3067" s="31"/>
      <c r="AL3067" s="31"/>
      <c r="AM3067" s="31"/>
      <c r="AN3067" s="31"/>
      <c r="AO3067" s="31"/>
      <c r="AP3067" s="31"/>
      <c r="AQ3067" s="31"/>
      <c r="AR3067" s="31"/>
      <c r="AS3067" s="31"/>
      <c r="AT3067" s="31"/>
      <c r="AU3067" s="31"/>
      <c r="AV3067" s="31"/>
      <c r="AW3067" s="31"/>
      <c r="AX3067" s="31"/>
      <c r="AY3067" s="31"/>
      <c r="AZ3067" s="31"/>
      <c r="BA3067" s="31"/>
    </row>
    <row r="3068" spans="1:53" x14ac:dyDescent="0.2">
      <c r="A3068" s="32"/>
      <c r="B3068" s="31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1"/>
      <c r="AO3068" s="31"/>
      <c r="AP3068" s="31"/>
      <c r="AQ3068" s="31"/>
      <c r="AR3068" s="31"/>
      <c r="AS3068" s="31"/>
      <c r="AT3068" s="31"/>
      <c r="AU3068" s="31"/>
      <c r="AV3068" s="31"/>
      <c r="AW3068" s="31"/>
      <c r="AX3068" s="31"/>
      <c r="AY3068" s="31"/>
      <c r="AZ3068" s="31"/>
      <c r="BA3068" s="31"/>
    </row>
    <row r="3069" spans="1:53" x14ac:dyDescent="0.2">
      <c r="A3069" s="32"/>
      <c r="B3069" s="31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1"/>
      <c r="AD3069" s="31"/>
      <c r="AE3069" s="31"/>
      <c r="AF3069" s="31"/>
      <c r="AG3069" s="31"/>
      <c r="AH3069" s="31"/>
      <c r="AI3069" s="31"/>
      <c r="AJ3069" s="31"/>
      <c r="AK3069" s="31"/>
      <c r="AL3069" s="31"/>
      <c r="AM3069" s="31"/>
      <c r="AN3069" s="31"/>
      <c r="AO3069" s="31"/>
      <c r="AP3069" s="31"/>
      <c r="AQ3069" s="31"/>
      <c r="AR3069" s="31"/>
      <c r="AS3069" s="31"/>
      <c r="AT3069" s="31"/>
      <c r="AU3069" s="31"/>
      <c r="AV3069" s="31"/>
      <c r="AW3069" s="31"/>
      <c r="AX3069" s="31"/>
      <c r="AY3069" s="31"/>
      <c r="AZ3069" s="31"/>
      <c r="BA3069" s="31"/>
    </row>
    <row r="3070" spans="1:53" x14ac:dyDescent="0.2">
      <c r="A3070" s="32"/>
      <c r="B3070" s="31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1"/>
    </row>
    <row r="3071" spans="1:53" x14ac:dyDescent="0.2">
      <c r="A3071" s="32"/>
      <c r="B3071" s="31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1"/>
      <c r="AD3071" s="31"/>
      <c r="AE3071" s="31"/>
      <c r="AF3071" s="31"/>
      <c r="AG3071" s="31"/>
      <c r="AH3071" s="31"/>
      <c r="AI3071" s="31"/>
      <c r="AJ3071" s="31"/>
      <c r="AK3071" s="31"/>
      <c r="AL3071" s="31"/>
      <c r="AM3071" s="31"/>
      <c r="AN3071" s="31"/>
      <c r="AO3071" s="31"/>
      <c r="AP3071" s="31"/>
      <c r="AQ3071" s="31"/>
      <c r="AR3071" s="31"/>
      <c r="AS3071" s="31"/>
      <c r="AT3071" s="31"/>
      <c r="AU3071" s="31"/>
      <c r="AV3071" s="31"/>
      <c r="AW3071" s="31"/>
      <c r="AX3071" s="31"/>
      <c r="AY3071" s="31"/>
      <c r="AZ3071" s="31"/>
      <c r="BA3071" s="31"/>
    </row>
    <row r="3072" spans="1:53" x14ac:dyDescent="0.2">
      <c r="A3072" s="32"/>
      <c r="B3072" s="31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1"/>
      <c r="AE3072" s="31"/>
      <c r="AF3072" s="31"/>
      <c r="AG3072" s="31"/>
      <c r="AH3072" s="31"/>
      <c r="AI3072" s="31"/>
      <c r="AJ3072" s="31"/>
      <c r="AK3072" s="31"/>
      <c r="AL3072" s="31"/>
      <c r="AM3072" s="31"/>
      <c r="AN3072" s="31"/>
      <c r="AO3072" s="31"/>
      <c r="AP3072" s="31"/>
      <c r="AQ3072" s="31"/>
      <c r="AR3072" s="31"/>
      <c r="AS3072" s="31"/>
      <c r="AT3072" s="31"/>
      <c r="AU3072" s="31"/>
      <c r="AV3072" s="31"/>
      <c r="AW3072" s="31"/>
      <c r="AX3072" s="31"/>
      <c r="AY3072" s="31"/>
      <c r="AZ3072" s="31"/>
      <c r="BA3072" s="31"/>
    </row>
    <row r="3073" spans="1:53" x14ac:dyDescent="0.2">
      <c r="A3073" s="32"/>
      <c r="B3073" s="31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1"/>
      <c r="AE3073" s="31"/>
      <c r="AF3073" s="31"/>
      <c r="AG3073" s="31"/>
      <c r="AH3073" s="31"/>
      <c r="AI3073" s="31"/>
      <c r="AJ3073" s="31"/>
      <c r="AK3073" s="31"/>
      <c r="AL3073" s="31"/>
      <c r="AM3073" s="31"/>
      <c r="AN3073" s="31"/>
      <c r="AO3073" s="31"/>
      <c r="AP3073" s="31"/>
      <c r="AQ3073" s="31"/>
      <c r="AR3073" s="31"/>
      <c r="AS3073" s="31"/>
      <c r="AT3073" s="31"/>
      <c r="AU3073" s="31"/>
      <c r="AV3073" s="31"/>
      <c r="AW3073" s="31"/>
      <c r="AX3073" s="31"/>
      <c r="AY3073" s="31"/>
      <c r="AZ3073" s="31"/>
      <c r="BA3073" s="31"/>
    </row>
    <row r="3074" spans="1:53" x14ac:dyDescent="0.2">
      <c r="A3074" s="32"/>
      <c r="B3074" s="31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  <c r="AI3074" s="31"/>
      <c r="AJ3074" s="31"/>
      <c r="AK3074" s="31"/>
      <c r="AL3074" s="31"/>
      <c r="AM3074" s="31"/>
      <c r="AN3074" s="31"/>
      <c r="AO3074" s="31"/>
      <c r="AP3074" s="31"/>
      <c r="AQ3074" s="31"/>
      <c r="AR3074" s="31"/>
      <c r="AS3074" s="31"/>
      <c r="AT3074" s="31"/>
      <c r="AU3074" s="31"/>
      <c r="AV3074" s="31"/>
      <c r="AW3074" s="31"/>
      <c r="AX3074" s="31"/>
      <c r="AY3074" s="31"/>
      <c r="AZ3074" s="31"/>
      <c r="BA3074" s="31"/>
    </row>
    <row r="3075" spans="1:53" x14ac:dyDescent="0.2">
      <c r="A3075" s="32"/>
      <c r="B3075" s="31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  <c r="AD3075" s="31"/>
      <c r="AE3075" s="31"/>
      <c r="AF3075" s="31"/>
      <c r="AG3075" s="31"/>
      <c r="AH3075" s="31"/>
      <c r="AI3075" s="31"/>
      <c r="AJ3075" s="31"/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</row>
    <row r="3076" spans="1:53" x14ac:dyDescent="0.2">
      <c r="A3076" s="32"/>
      <c r="B3076" s="31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  <c r="AD3076" s="31"/>
      <c r="AE3076" s="31"/>
      <c r="AF3076" s="31"/>
      <c r="AG3076" s="31"/>
      <c r="AH3076" s="31"/>
      <c r="AI3076" s="31"/>
      <c r="AJ3076" s="31"/>
      <c r="AK3076" s="31"/>
      <c r="AL3076" s="31"/>
      <c r="AM3076" s="31"/>
      <c r="AN3076" s="31"/>
      <c r="AO3076" s="31"/>
      <c r="AP3076" s="31"/>
      <c r="AQ3076" s="31"/>
      <c r="AR3076" s="31"/>
      <c r="AS3076" s="31"/>
      <c r="AT3076" s="31"/>
      <c r="AU3076" s="31"/>
      <c r="AV3076" s="31"/>
      <c r="AW3076" s="31"/>
      <c r="AX3076" s="31"/>
      <c r="AY3076" s="31"/>
      <c r="AZ3076" s="31"/>
      <c r="BA3076" s="31"/>
    </row>
    <row r="3077" spans="1:53" x14ac:dyDescent="0.2">
      <c r="A3077" s="32"/>
      <c r="B3077" s="31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1"/>
      <c r="AE3077" s="31"/>
      <c r="AF3077" s="31"/>
      <c r="AG3077" s="31"/>
      <c r="AH3077" s="31"/>
      <c r="AI3077" s="31"/>
      <c r="AJ3077" s="31"/>
      <c r="AK3077" s="31"/>
      <c r="AL3077" s="31"/>
      <c r="AM3077" s="31"/>
      <c r="AN3077" s="31"/>
      <c r="AO3077" s="31"/>
      <c r="AP3077" s="31"/>
      <c r="AQ3077" s="31"/>
      <c r="AR3077" s="31"/>
      <c r="AS3077" s="31"/>
      <c r="AT3077" s="31"/>
      <c r="AU3077" s="31"/>
      <c r="AV3077" s="31"/>
      <c r="AW3077" s="31"/>
      <c r="AX3077" s="31"/>
      <c r="AY3077" s="31"/>
      <c r="AZ3077" s="31"/>
      <c r="BA3077" s="31"/>
    </row>
    <row r="3078" spans="1:53" x14ac:dyDescent="0.2">
      <c r="A3078" s="32"/>
      <c r="B3078" s="31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1"/>
      <c r="AH3078" s="31"/>
      <c r="AI3078" s="31"/>
      <c r="AJ3078" s="31"/>
      <c r="AK3078" s="31"/>
      <c r="AL3078" s="31"/>
      <c r="AM3078" s="31"/>
      <c r="AN3078" s="31"/>
      <c r="AO3078" s="31"/>
      <c r="AP3078" s="31"/>
      <c r="AQ3078" s="31"/>
      <c r="AR3078" s="31"/>
      <c r="AS3078" s="31"/>
      <c r="AT3078" s="31"/>
      <c r="AU3078" s="31"/>
      <c r="AV3078" s="31"/>
      <c r="AW3078" s="31"/>
      <c r="AX3078" s="31"/>
      <c r="AY3078" s="31"/>
      <c r="AZ3078" s="31"/>
      <c r="BA3078" s="31"/>
    </row>
    <row r="3079" spans="1:53" x14ac:dyDescent="0.2">
      <c r="A3079" s="32"/>
      <c r="B3079" s="31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  <c r="AD3079" s="31"/>
      <c r="AE3079" s="31"/>
      <c r="AF3079" s="31"/>
      <c r="AG3079" s="31"/>
      <c r="AH3079" s="31"/>
      <c r="AI3079" s="31"/>
      <c r="AJ3079" s="31"/>
      <c r="AK3079" s="31"/>
      <c r="AL3079" s="31"/>
      <c r="AM3079" s="31"/>
      <c r="AN3079" s="31"/>
      <c r="AO3079" s="31"/>
      <c r="AP3079" s="31"/>
      <c r="AQ3079" s="31"/>
      <c r="AR3079" s="31"/>
      <c r="AS3079" s="31"/>
      <c r="AT3079" s="31"/>
      <c r="AU3079" s="31"/>
      <c r="AV3079" s="31"/>
      <c r="AW3079" s="31"/>
      <c r="AX3079" s="31"/>
      <c r="AY3079" s="31"/>
      <c r="AZ3079" s="31"/>
      <c r="BA3079" s="31"/>
    </row>
    <row r="3080" spans="1:53" x14ac:dyDescent="0.2">
      <c r="A3080" s="32"/>
      <c r="B3080" s="31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  <c r="AD3080" s="31"/>
      <c r="AE3080" s="31"/>
      <c r="AF3080" s="31"/>
      <c r="AG3080" s="31"/>
      <c r="AH3080" s="31"/>
      <c r="AI3080" s="31"/>
      <c r="AJ3080" s="31"/>
      <c r="AK3080" s="31"/>
      <c r="AL3080" s="31"/>
      <c r="AM3080" s="31"/>
      <c r="AN3080" s="31"/>
      <c r="AO3080" s="31"/>
      <c r="AP3080" s="31"/>
      <c r="AQ3080" s="31"/>
      <c r="AR3080" s="31"/>
      <c r="AS3080" s="31"/>
      <c r="AT3080" s="31"/>
      <c r="AU3080" s="31"/>
      <c r="AV3080" s="31"/>
      <c r="AW3080" s="31"/>
      <c r="AX3080" s="31"/>
      <c r="AY3080" s="31"/>
      <c r="AZ3080" s="31"/>
      <c r="BA3080" s="31"/>
    </row>
    <row r="3081" spans="1:53" x14ac:dyDescent="0.2">
      <c r="A3081" s="32"/>
      <c r="B3081" s="31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1"/>
      <c r="AG3081" s="31"/>
      <c r="AH3081" s="31"/>
      <c r="AI3081" s="31"/>
      <c r="AJ3081" s="31"/>
      <c r="AK3081" s="31"/>
      <c r="AL3081" s="31"/>
      <c r="AM3081" s="31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</row>
    <row r="3082" spans="1:53" x14ac:dyDescent="0.2">
      <c r="A3082" s="32"/>
      <c r="B3082" s="31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1"/>
      <c r="AD3082" s="31"/>
      <c r="AE3082" s="31"/>
      <c r="AF3082" s="31"/>
      <c r="AG3082" s="31"/>
      <c r="AH3082" s="31"/>
      <c r="AI3082" s="31"/>
      <c r="AJ3082" s="31"/>
      <c r="AK3082" s="31"/>
      <c r="AL3082" s="31"/>
      <c r="AM3082" s="31"/>
      <c r="AN3082" s="31"/>
      <c r="AO3082" s="31"/>
      <c r="AP3082" s="31"/>
      <c r="AQ3082" s="31"/>
      <c r="AR3082" s="31"/>
      <c r="AS3082" s="31"/>
      <c r="AT3082" s="31"/>
      <c r="AU3082" s="31"/>
      <c r="AV3082" s="31"/>
      <c r="AW3082" s="31"/>
      <c r="AX3082" s="31"/>
      <c r="AY3082" s="31"/>
      <c r="AZ3082" s="31"/>
      <c r="BA3082" s="31"/>
    </row>
    <row r="3083" spans="1:53" x14ac:dyDescent="0.2">
      <c r="A3083" s="32"/>
      <c r="B3083" s="31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31"/>
      <c r="AI3083" s="31"/>
      <c r="AJ3083" s="31"/>
      <c r="AK3083" s="31"/>
      <c r="AL3083" s="31"/>
      <c r="AM3083" s="31"/>
      <c r="AN3083" s="31"/>
      <c r="AO3083" s="31"/>
      <c r="AP3083" s="31"/>
      <c r="AQ3083" s="31"/>
      <c r="AR3083" s="31"/>
      <c r="AS3083" s="31"/>
      <c r="AT3083" s="31"/>
      <c r="AU3083" s="31"/>
      <c r="AV3083" s="31"/>
      <c r="AW3083" s="31"/>
      <c r="AX3083" s="31"/>
      <c r="AY3083" s="31"/>
      <c r="AZ3083" s="31"/>
      <c r="BA3083" s="31"/>
    </row>
    <row r="3084" spans="1:53" x14ac:dyDescent="0.2">
      <c r="A3084" s="32"/>
      <c r="B3084" s="31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1"/>
      <c r="AD3084" s="31"/>
      <c r="AE3084" s="31"/>
      <c r="AF3084" s="31"/>
      <c r="AG3084" s="31"/>
      <c r="AH3084" s="31"/>
      <c r="AI3084" s="31"/>
      <c r="AJ3084" s="31"/>
      <c r="AK3084" s="31"/>
      <c r="AL3084" s="31"/>
      <c r="AM3084" s="31"/>
      <c r="AN3084" s="31"/>
      <c r="AO3084" s="31"/>
      <c r="AP3084" s="31"/>
      <c r="AQ3084" s="31"/>
      <c r="AR3084" s="31"/>
      <c r="AS3084" s="31"/>
      <c r="AT3084" s="31"/>
      <c r="AU3084" s="31"/>
      <c r="AV3084" s="31"/>
      <c r="AW3084" s="31"/>
      <c r="AX3084" s="31"/>
      <c r="AY3084" s="31"/>
      <c r="AZ3084" s="31"/>
      <c r="BA3084" s="31"/>
    </row>
    <row r="3085" spans="1:53" x14ac:dyDescent="0.2">
      <c r="A3085" s="32"/>
      <c r="B3085" s="31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1"/>
      <c r="AI3085" s="31"/>
      <c r="AJ3085" s="31"/>
      <c r="AK3085" s="31"/>
      <c r="AL3085" s="31"/>
      <c r="AM3085" s="31"/>
      <c r="AN3085" s="31"/>
      <c r="AO3085" s="31"/>
      <c r="AP3085" s="31"/>
      <c r="AQ3085" s="31"/>
      <c r="AR3085" s="31"/>
      <c r="AS3085" s="31"/>
      <c r="AT3085" s="31"/>
      <c r="AU3085" s="31"/>
      <c r="AV3085" s="31"/>
      <c r="AW3085" s="31"/>
      <c r="AX3085" s="31"/>
      <c r="AY3085" s="31"/>
      <c r="AZ3085" s="31"/>
      <c r="BA3085" s="31"/>
    </row>
    <row r="3086" spans="1:53" x14ac:dyDescent="0.2">
      <c r="A3086" s="32"/>
      <c r="B3086" s="31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1"/>
      <c r="AD3086" s="31"/>
      <c r="AE3086" s="31"/>
      <c r="AF3086" s="31"/>
      <c r="AG3086" s="31"/>
      <c r="AH3086" s="31"/>
      <c r="AI3086" s="31"/>
      <c r="AJ3086" s="31"/>
      <c r="AK3086" s="31"/>
      <c r="AL3086" s="31"/>
      <c r="AM3086" s="31"/>
      <c r="AN3086" s="31"/>
      <c r="AO3086" s="31"/>
      <c r="AP3086" s="31"/>
      <c r="AQ3086" s="31"/>
      <c r="AR3086" s="31"/>
      <c r="AS3086" s="31"/>
      <c r="AT3086" s="31"/>
      <c r="AU3086" s="31"/>
      <c r="AV3086" s="31"/>
      <c r="AW3086" s="31"/>
      <c r="AX3086" s="31"/>
      <c r="AY3086" s="31"/>
      <c r="AZ3086" s="31"/>
      <c r="BA3086" s="31"/>
    </row>
    <row r="3087" spans="1:53" x14ac:dyDescent="0.2">
      <c r="A3087" s="32"/>
      <c r="B3087" s="31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1"/>
      <c r="AR3087" s="31"/>
      <c r="AS3087" s="31"/>
      <c r="AT3087" s="31"/>
      <c r="AU3087" s="31"/>
      <c r="AV3087" s="31"/>
      <c r="AW3087" s="31"/>
      <c r="AX3087" s="31"/>
      <c r="AY3087" s="31"/>
      <c r="AZ3087" s="31"/>
      <c r="BA3087" s="31"/>
    </row>
    <row r="3088" spans="1:53" x14ac:dyDescent="0.2">
      <c r="A3088" s="32"/>
      <c r="B3088" s="31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1"/>
      <c r="AE3088" s="31"/>
      <c r="AF3088" s="31"/>
      <c r="AG3088" s="31"/>
      <c r="AH3088" s="31"/>
      <c r="AI3088" s="31"/>
      <c r="AJ3088" s="31"/>
      <c r="AK3088" s="31"/>
      <c r="AL3088" s="31"/>
      <c r="AM3088" s="31"/>
      <c r="AN3088" s="31"/>
      <c r="AO3088" s="31"/>
      <c r="AP3088" s="31"/>
      <c r="AQ3088" s="31"/>
      <c r="AR3088" s="31"/>
      <c r="AS3088" s="31"/>
      <c r="AT3088" s="31"/>
      <c r="AU3088" s="31"/>
      <c r="AV3088" s="31"/>
      <c r="AW3088" s="31"/>
      <c r="AX3088" s="31"/>
      <c r="AY3088" s="31"/>
      <c r="AZ3088" s="31"/>
      <c r="BA3088" s="31"/>
    </row>
    <row r="3089" spans="1:53" x14ac:dyDescent="0.2">
      <c r="A3089" s="32"/>
      <c r="B3089" s="31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1"/>
      <c r="AE3089" s="31"/>
      <c r="AF3089" s="31"/>
      <c r="AG3089" s="31"/>
      <c r="AH3089" s="31"/>
      <c r="AI3089" s="31"/>
      <c r="AJ3089" s="31"/>
      <c r="AK3089" s="31"/>
      <c r="AL3089" s="31"/>
      <c r="AM3089" s="31"/>
      <c r="AN3089" s="31"/>
      <c r="AO3089" s="31"/>
      <c r="AP3089" s="31"/>
      <c r="AQ3089" s="31"/>
      <c r="AR3089" s="31"/>
      <c r="AS3089" s="31"/>
      <c r="AT3089" s="31"/>
      <c r="AU3089" s="31"/>
      <c r="AV3089" s="31"/>
      <c r="AW3089" s="31"/>
      <c r="AX3089" s="31"/>
      <c r="AY3089" s="31"/>
      <c r="AZ3089" s="31"/>
      <c r="BA3089" s="31"/>
    </row>
    <row r="3090" spans="1:53" x14ac:dyDescent="0.2">
      <c r="A3090" s="32"/>
      <c r="B3090" s="31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1"/>
      <c r="AD3090" s="31"/>
      <c r="AE3090" s="31"/>
      <c r="AF3090" s="31"/>
      <c r="AG3090" s="31"/>
      <c r="AH3090" s="31"/>
      <c r="AI3090" s="31"/>
      <c r="AJ3090" s="31"/>
      <c r="AK3090" s="31"/>
      <c r="AL3090" s="31"/>
      <c r="AM3090" s="31"/>
      <c r="AN3090" s="31"/>
      <c r="AO3090" s="31"/>
      <c r="AP3090" s="31"/>
      <c r="AQ3090" s="31"/>
      <c r="AR3090" s="31"/>
      <c r="AS3090" s="31"/>
      <c r="AT3090" s="31"/>
      <c r="AU3090" s="31"/>
      <c r="AV3090" s="31"/>
      <c r="AW3090" s="31"/>
      <c r="AX3090" s="31"/>
      <c r="AY3090" s="31"/>
      <c r="AZ3090" s="31"/>
      <c r="BA3090" s="31"/>
    </row>
    <row r="3091" spans="1:53" x14ac:dyDescent="0.2">
      <c r="A3091" s="32"/>
      <c r="B3091" s="31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1"/>
      <c r="AD3091" s="31"/>
      <c r="AE3091" s="31"/>
      <c r="AF3091" s="31"/>
      <c r="AG3091" s="31"/>
      <c r="AH3091" s="31"/>
      <c r="AI3091" s="31"/>
      <c r="AJ3091" s="31"/>
      <c r="AK3091" s="31"/>
      <c r="AL3091" s="31"/>
      <c r="AM3091" s="31"/>
      <c r="AN3091" s="31"/>
      <c r="AO3091" s="31"/>
      <c r="AP3091" s="31"/>
      <c r="AQ3091" s="31"/>
      <c r="AR3091" s="31"/>
      <c r="AS3091" s="31"/>
      <c r="AT3091" s="31"/>
      <c r="AU3091" s="31"/>
      <c r="AV3091" s="31"/>
      <c r="AW3091" s="31"/>
      <c r="AX3091" s="31"/>
      <c r="AY3091" s="31"/>
      <c r="AZ3091" s="31"/>
      <c r="BA3091" s="31"/>
    </row>
    <row r="3092" spans="1:53" x14ac:dyDescent="0.2">
      <c r="A3092" s="32"/>
      <c r="B3092" s="31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1"/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1"/>
      <c r="AR3092" s="31"/>
      <c r="AS3092" s="31"/>
      <c r="AT3092" s="31"/>
      <c r="AU3092" s="31"/>
      <c r="AV3092" s="31"/>
      <c r="AW3092" s="31"/>
      <c r="AX3092" s="31"/>
      <c r="AY3092" s="31"/>
      <c r="AZ3092" s="31"/>
      <c r="BA3092" s="31"/>
    </row>
    <row r="3093" spans="1:53" x14ac:dyDescent="0.2">
      <c r="A3093" s="32"/>
      <c r="B3093" s="31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1"/>
      <c r="AG3093" s="31"/>
      <c r="AH3093" s="31"/>
      <c r="AI3093" s="31"/>
      <c r="AJ3093" s="31"/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</row>
    <row r="3094" spans="1:53" x14ac:dyDescent="0.2">
      <c r="A3094" s="32"/>
      <c r="B3094" s="31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1"/>
      <c r="AD3094" s="31"/>
      <c r="AE3094" s="31"/>
      <c r="AF3094" s="31"/>
      <c r="AG3094" s="31"/>
      <c r="AH3094" s="31"/>
      <c r="AI3094" s="31"/>
      <c r="AJ3094" s="31"/>
      <c r="AK3094" s="31"/>
      <c r="AL3094" s="31"/>
      <c r="AM3094" s="31"/>
      <c r="AN3094" s="31"/>
      <c r="AO3094" s="31"/>
      <c r="AP3094" s="31"/>
      <c r="AQ3094" s="31"/>
      <c r="AR3094" s="31"/>
      <c r="AS3094" s="31"/>
      <c r="AT3094" s="31"/>
      <c r="AU3094" s="31"/>
      <c r="AV3094" s="31"/>
      <c r="AW3094" s="31"/>
      <c r="AX3094" s="31"/>
      <c r="AY3094" s="31"/>
      <c r="AZ3094" s="31"/>
      <c r="BA3094" s="31"/>
    </row>
    <row r="3095" spans="1:53" x14ac:dyDescent="0.2">
      <c r="A3095" s="32"/>
      <c r="B3095" s="31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1"/>
      <c r="AD3095" s="31"/>
      <c r="AE3095" s="31"/>
      <c r="AF3095" s="31"/>
      <c r="AG3095" s="31"/>
      <c r="AH3095" s="31"/>
      <c r="AI3095" s="31"/>
      <c r="AJ3095" s="31"/>
      <c r="AK3095" s="31"/>
      <c r="AL3095" s="31"/>
      <c r="AM3095" s="31"/>
      <c r="AN3095" s="31"/>
      <c r="AO3095" s="31"/>
      <c r="AP3095" s="31"/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</row>
    <row r="3096" spans="1:53" x14ac:dyDescent="0.2">
      <c r="A3096" s="32"/>
      <c r="B3096" s="31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1"/>
      <c r="AD3096" s="31"/>
      <c r="AE3096" s="31"/>
      <c r="AF3096" s="31"/>
      <c r="AG3096" s="31"/>
      <c r="AH3096" s="31"/>
      <c r="AI3096" s="31"/>
      <c r="AJ3096" s="31"/>
      <c r="AK3096" s="31"/>
      <c r="AL3096" s="31"/>
      <c r="AM3096" s="31"/>
      <c r="AN3096" s="31"/>
      <c r="AO3096" s="31"/>
      <c r="AP3096" s="31"/>
      <c r="AQ3096" s="31"/>
      <c r="AR3096" s="31"/>
      <c r="AS3096" s="31"/>
      <c r="AT3096" s="31"/>
      <c r="AU3096" s="31"/>
      <c r="AV3096" s="31"/>
      <c r="AW3096" s="31"/>
      <c r="AX3096" s="31"/>
      <c r="AY3096" s="31"/>
      <c r="AZ3096" s="31"/>
      <c r="BA3096" s="31"/>
    </row>
    <row r="3097" spans="1:53" x14ac:dyDescent="0.2">
      <c r="A3097" s="32"/>
      <c r="B3097" s="31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1"/>
      <c r="AE3097" s="31"/>
      <c r="AF3097" s="31"/>
      <c r="AG3097" s="31"/>
      <c r="AH3097" s="31"/>
      <c r="AI3097" s="31"/>
      <c r="AJ3097" s="31"/>
      <c r="AK3097" s="31"/>
      <c r="AL3097" s="31"/>
      <c r="AM3097" s="31"/>
      <c r="AN3097" s="31"/>
      <c r="AO3097" s="31"/>
      <c r="AP3097" s="31"/>
      <c r="AQ3097" s="31"/>
      <c r="AR3097" s="31"/>
      <c r="AS3097" s="31"/>
      <c r="AT3097" s="31"/>
      <c r="AU3097" s="31"/>
      <c r="AV3097" s="31"/>
      <c r="AW3097" s="31"/>
      <c r="AX3097" s="31"/>
      <c r="AY3097" s="31"/>
      <c r="AZ3097" s="31"/>
      <c r="BA3097" s="31"/>
    </row>
    <row r="3098" spans="1:53" x14ac:dyDescent="0.2">
      <c r="A3098" s="32"/>
      <c r="B3098" s="31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1"/>
      <c r="AO3098" s="31"/>
      <c r="AP3098" s="31"/>
      <c r="AQ3098" s="31"/>
      <c r="AR3098" s="31"/>
      <c r="AS3098" s="31"/>
      <c r="AT3098" s="31"/>
      <c r="AU3098" s="31"/>
      <c r="AV3098" s="31"/>
      <c r="AW3098" s="31"/>
      <c r="AX3098" s="31"/>
      <c r="AY3098" s="31"/>
      <c r="AZ3098" s="31"/>
      <c r="BA3098" s="31"/>
    </row>
    <row r="3099" spans="1:53" x14ac:dyDescent="0.2">
      <c r="A3099" s="32"/>
      <c r="B3099" s="31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1"/>
      <c r="AP3099" s="31"/>
      <c r="AQ3099" s="31"/>
      <c r="AR3099" s="31"/>
      <c r="AS3099" s="31"/>
      <c r="AT3099" s="31"/>
      <c r="AU3099" s="31"/>
      <c r="AV3099" s="31"/>
      <c r="AW3099" s="31"/>
      <c r="AX3099" s="31"/>
      <c r="AY3099" s="31"/>
      <c r="AZ3099" s="31"/>
      <c r="BA3099" s="31"/>
    </row>
    <row r="3100" spans="1:53" x14ac:dyDescent="0.2">
      <c r="A3100" s="32"/>
      <c r="B3100" s="31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1"/>
      <c r="AP3100" s="31"/>
      <c r="AQ3100" s="31"/>
      <c r="AR3100" s="31"/>
      <c r="AS3100" s="31"/>
      <c r="AT3100" s="31"/>
      <c r="AU3100" s="31"/>
      <c r="AV3100" s="31"/>
      <c r="AW3100" s="31"/>
      <c r="AX3100" s="31"/>
      <c r="AY3100" s="31"/>
      <c r="AZ3100" s="31"/>
      <c r="BA3100" s="31"/>
    </row>
    <row r="3101" spans="1:53" x14ac:dyDescent="0.2">
      <c r="A3101" s="32"/>
      <c r="B3101" s="31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1"/>
      <c r="AP3101" s="31"/>
      <c r="AQ3101" s="31"/>
      <c r="AR3101" s="31"/>
      <c r="AS3101" s="31"/>
      <c r="AT3101" s="31"/>
      <c r="AU3101" s="31"/>
      <c r="AV3101" s="31"/>
      <c r="AW3101" s="31"/>
      <c r="AX3101" s="31"/>
      <c r="AY3101" s="31"/>
      <c r="AZ3101" s="31"/>
      <c r="BA3101" s="31"/>
    </row>
    <row r="3102" spans="1:53" x14ac:dyDescent="0.2">
      <c r="A3102" s="32"/>
      <c r="B3102" s="31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1"/>
      <c r="AG3102" s="31"/>
      <c r="AH3102" s="31"/>
      <c r="AI3102" s="31"/>
      <c r="AJ3102" s="31"/>
      <c r="AK3102" s="31"/>
      <c r="AL3102" s="31"/>
      <c r="AM3102" s="31"/>
      <c r="AN3102" s="31"/>
      <c r="AO3102" s="31"/>
      <c r="AP3102" s="31"/>
      <c r="AQ3102" s="31"/>
      <c r="AR3102" s="31"/>
      <c r="AS3102" s="31"/>
      <c r="AT3102" s="31"/>
      <c r="AU3102" s="31"/>
      <c r="AV3102" s="31"/>
      <c r="AW3102" s="31"/>
      <c r="AX3102" s="31"/>
      <c r="AY3102" s="31"/>
      <c r="AZ3102" s="31"/>
      <c r="BA3102" s="31"/>
    </row>
    <row r="3103" spans="1:53" x14ac:dyDescent="0.2">
      <c r="A3103" s="32"/>
      <c r="B3103" s="31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1"/>
      <c r="AP3103" s="31"/>
      <c r="AQ3103" s="31"/>
      <c r="AR3103" s="31"/>
      <c r="AS3103" s="31"/>
      <c r="AT3103" s="31"/>
      <c r="AU3103" s="31"/>
      <c r="AV3103" s="31"/>
      <c r="AW3103" s="31"/>
      <c r="AX3103" s="31"/>
      <c r="AY3103" s="31"/>
      <c r="AZ3103" s="31"/>
      <c r="BA3103" s="31"/>
    </row>
    <row r="3104" spans="1:53" x14ac:dyDescent="0.2">
      <c r="A3104" s="32"/>
      <c r="B3104" s="31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1"/>
      <c r="AP3104" s="31"/>
      <c r="AQ3104" s="31"/>
      <c r="AR3104" s="31"/>
      <c r="AS3104" s="31"/>
      <c r="AT3104" s="31"/>
      <c r="AU3104" s="31"/>
      <c r="AV3104" s="31"/>
      <c r="AW3104" s="31"/>
      <c r="AX3104" s="31"/>
      <c r="AY3104" s="31"/>
      <c r="AZ3104" s="31"/>
      <c r="BA3104" s="31"/>
    </row>
    <row r="3105" spans="1:53" x14ac:dyDescent="0.2">
      <c r="A3105" s="32"/>
      <c r="B3105" s="31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1"/>
      <c r="AD3105" s="31"/>
      <c r="AE3105" s="31"/>
      <c r="AF3105" s="31"/>
      <c r="AG3105" s="31"/>
      <c r="AH3105" s="31"/>
      <c r="AI3105" s="31"/>
      <c r="AJ3105" s="31"/>
      <c r="AK3105" s="31"/>
      <c r="AL3105" s="31"/>
      <c r="AM3105" s="31"/>
      <c r="AN3105" s="31"/>
      <c r="AO3105" s="31"/>
      <c r="AP3105" s="31"/>
      <c r="AQ3105" s="31"/>
      <c r="AR3105" s="31"/>
      <c r="AS3105" s="31"/>
      <c r="AT3105" s="31"/>
      <c r="AU3105" s="31"/>
      <c r="AV3105" s="31"/>
      <c r="AW3105" s="31"/>
      <c r="AX3105" s="31"/>
      <c r="AY3105" s="31"/>
      <c r="AZ3105" s="31"/>
      <c r="BA3105" s="31"/>
    </row>
    <row r="3106" spans="1:53" x14ac:dyDescent="0.2">
      <c r="A3106" s="32"/>
      <c r="B3106" s="31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1"/>
      <c r="AH3106" s="31"/>
      <c r="AI3106" s="31"/>
      <c r="AJ3106" s="31"/>
      <c r="AK3106" s="31"/>
      <c r="AL3106" s="31"/>
      <c r="AM3106" s="31"/>
      <c r="AN3106" s="31"/>
      <c r="AO3106" s="31"/>
      <c r="AP3106" s="31"/>
      <c r="AQ3106" s="31"/>
      <c r="AR3106" s="31"/>
      <c r="AS3106" s="31"/>
      <c r="AT3106" s="31"/>
      <c r="AU3106" s="31"/>
      <c r="AV3106" s="31"/>
      <c r="AW3106" s="31"/>
      <c r="AX3106" s="31"/>
      <c r="AY3106" s="31"/>
      <c r="AZ3106" s="31"/>
      <c r="BA3106" s="31"/>
    </row>
    <row r="3107" spans="1:53" x14ac:dyDescent="0.2">
      <c r="A3107" s="32"/>
      <c r="B3107" s="31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1"/>
      <c r="AH3107" s="31"/>
      <c r="AI3107" s="31"/>
      <c r="AJ3107" s="31"/>
      <c r="AK3107" s="31"/>
      <c r="AL3107" s="31"/>
      <c r="AM3107" s="31"/>
      <c r="AN3107" s="31"/>
      <c r="AO3107" s="31"/>
      <c r="AP3107" s="31"/>
      <c r="AQ3107" s="31"/>
      <c r="AR3107" s="31"/>
      <c r="AS3107" s="31"/>
      <c r="AT3107" s="31"/>
      <c r="AU3107" s="31"/>
      <c r="AV3107" s="31"/>
      <c r="AW3107" s="31"/>
      <c r="AX3107" s="31"/>
      <c r="AY3107" s="31"/>
      <c r="AZ3107" s="31"/>
      <c r="BA3107" s="31"/>
    </row>
    <row r="3108" spans="1:53" x14ac:dyDescent="0.2">
      <c r="A3108" s="32"/>
      <c r="B3108" s="31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1"/>
      <c r="AD3108" s="31"/>
      <c r="AE3108" s="31"/>
      <c r="AF3108" s="31"/>
      <c r="AG3108" s="31"/>
      <c r="AH3108" s="31"/>
      <c r="AI3108" s="31"/>
      <c r="AJ3108" s="31"/>
      <c r="AK3108" s="31"/>
      <c r="AL3108" s="31"/>
      <c r="AM3108" s="31"/>
      <c r="AN3108" s="31"/>
      <c r="AO3108" s="31"/>
      <c r="AP3108" s="31"/>
      <c r="AQ3108" s="31"/>
      <c r="AR3108" s="31"/>
      <c r="AS3108" s="31"/>
      <c r="AT3108" s="31"/>
      <c r="AU3108" s="31"/>
      <c r="AV3108" s="31"/>
      <c r="AW3108" s="31"/>
      <c r="AX3108" s="31"/>
      <c r="AY3108" s="31"/>
      <c r="AZ3108" s="31"/>
      <c r="BA3108" s="31"/>
    </row>
    <row r="3109" spans="1:53" x14ac:dyDescent="0.2">
      <c r="A3109" s="32"/>
      <c r="B3109" s="31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1"/>
      <c r="AD3109" s="31"/>
      <c r="AE3109" s="31"/>
      <c r="AF3109" s="31"/>
      <c r="AG3109" s="31"/>
      <c r="AH3109" s="31"/>
      <c r="AI3109" s="31"/>
      <c r="AJ3109" s="31"/>
      <c r="AK3109" s="31"/>
      <c r="AL3109" s="31"/>
      <c r="AM3109" s="31"/>
      <c r="AN3109" s="31"/>
      <c r="AO3109" s="31"/>
      <c r="AP3109" s="31"/>
      <c r="AQ3109" s="31"/>
      <c r="AR3109" s="31"/>
      <c r="AS3109" s="31"/>
      <c r="AT3109" s="31"/>
      <c r="AU3109" s="31"/>
      <c r="AV3109" s="31"/>
      <c r="AW3109" s="31"/>
      <c r="AX3109" s="31"/>
      <c r="AY3109" s="31"/>
      <c r="AZ3109" s="31"/>
      <c r="BA3109" s="31"/>
    </row>
    <row r="3110" spans="1:53" x14ac:dyDescent="0.2">
      <c r="A3110" s="32"/>
      <c r="B3110" s="31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1"/>
      <c r="AD3110" s="31"/>
      <c r="AE3110" s="31"/>
      <c r="AF3110" s="31"/>
      <c r="AG3110" s="31"/>
      <c r="AH3110" s="31"/>
      <c r="AI3110" s="31"/>
      <c r="AJ3110" s="31"/>
      <c r="AK3110" s="31"/>
      <c r="AL3110" s="31"/>
      <c r="AM3110" s="31"/>
      <c r="AN3110" s="31"/>
      <c r="AO3110" s="31"/>
      <c r="AP3110" s="31"/>
      <c r="AQ3110" s="31"/>
      <c r="AR3110" s="31"/>
      <c r="AS3110" s="31"/>
      <c r="AT3110" s="31"/>
      <c r="AU3110" s="31"/>
      <c r="AV3110" s="31"/>
      <c r="AW3110" s="31"/>
      <c r="AX3110" s="31"/>
      <c r="AY3110" s="31"/>
      <c r="AZ3110" s="31"/>
      <c r="BA3110" s="31"/>
    </row>
    <row r="3111" spans="1:53" x14ac:dyDescent="0.2">
      <c r="A3111" s="32"/>
      <c r="B3111" s="31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  <c r="AD3111" s="31"/>
      <c r="AE3111" s="31"/>
      <c r="AF3111" s="31"/>
      <c r="AG3111" s="31"/>
      <c r="AH3111" s="31"/>
      <c r="AI3111" s="31"/>
      <c r="AJ3111" s="31"/>
      <c r="AK3111" s="31"/>
      <c r="AL3111" s="31"/>
      <c r="AM3111" s="31"/>
      <c r="AN3111" s="31"/>
      <c r="AO3111" s="31"/>
      <c r="AP3111" s="31"/>
      <c r="AQ3111" s="31"/>
      <c r="AR3111" s="31"/>
      <c r="AS3111" s="31"/>
      <c r="AT3111" s="31"/>
      <c r="AU3111" s="31"/>
      <c r="AV3111" s="31"/>
      <c r="AW3111" s="31"/>
      <c r="AX3111" s="31"/>
      <c r="AY3111" s="31"/>
      <c r="AZ3111" s="31"/>
      <c r="BA3111" s="31"/>
    </row>
    <row r="3112" spans="1:53" x14ac:dyDescent="0.2">
      <c r="A3112" s="32"/>
      <c r="B3112" s="31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1"/>
      <c r="AD3112" s="31"/>
      <c r="AE3112" s="31"/>
      <c r="AF3112" s="31"/>
      <c r="AG3112" s="31"/>
      <c r="AH3112" s="31"/>
      <c r="AI3112" s="31"/>
      <c r="AJ3112" s="31"/>
      <c r="AK3112" s="31"/>
      <c r="AL3112" s="31"/>
      <c r="AM3112" s="31"/>
      <c r="AN3112" s="31"/>
      <c r="AO3112" s="31"/>
      <c r="AP3112" s="31"/>
      <c r="AQ3112" s="31"/>
      <c r="AR3112" s="31"/>
      <c r="AS3112" s="31"/>
      <c r="AT3112" s="31"/>
      <c r="AU3112" s="31"/>
      <c r="AV3112" s="31"/>
      <c r="AW3112" s="31"/>
      <c r="AX3112" s="31"/>
      <c r="AY3112" s="31"/>
      <c r="AZ3112" s="31"/>
      <c r="BA3112" s="31"/>
    </row>
    <row r="3113" spans="1:53" x14ac:dyDescent="0.2">
      <c r="A3113" s="32"/>
      <c r="B3113" s="31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1"/>
      <c r="AD3113" s="31"/>
      <c r="AE3113" s="31"/>
      <c r="AF3113" s="31"/>
      <c r="AG3113" s="31"/>
      <c r="AH3113" s="31"/>
      <c r="AI3113" s="31"/>
      <c r="AJ3113" s="31"/>
      <c r="AK3113" s="31"/>
      <c r="AL3113" s="31"/>
      <c r="AM3113" s="31"/>
      <c r="AN3113" s="31"/>
      <c r="AO3113" s="31"/>
      <c r="AP3113" s="31"/>
      <c r="AQ3113" s="31"/>
      <c r="AR3113" s="31"/>
      <c r="AS3113" s="31"/>
      <c r="AT3113" s="31"/>
      <c r="AU3113" s="31"/>
      <c r="AV3113" s="31"/>
      <c r="AW3113" s="31"/>
      <c r="AX3113" s="31"/>
      <c r="AY3113" s="31"/>
      <c r="AZ3113" s="31"/>
      <c r="BA3113" s="31"/>
    </row>
    <row r="3114" spans="1:53" x14ac:dyDescent="0.2">
      <c r="A3114" s="32"/>
      <c r="B3114" s="31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1"/>
      <c r="AD3114" s="31"/>
      <c r="AE3114" s="31"/>
      <c r="AF3114" s="31"/>
      <c r="AG3114" s="31"/>
      <c r="AH3114" s="31"/>
      <c r="AI3114" s="31"/>
      <c r="AJ3114" s="31"/>
      <c r="AK3114" s="31"/>
      <c r="AL3114" s="31"/>
      <c r="AM3114" s="31"/>
      <c r="AN3114" s="31"/>
      <c r="AO3114" s="31"/>
      <c r="AP3114" s="31"/>
      <c r="AQ3114" s="31"/>
      <c r="AR3114" s="31"/>
      <c r="AS3114" s="31"/>
      <c r="AT3114" s="31"/>
      <c r="AU3114" s="31"/>
      <c r="AV3114" s="31"/>
      <c r="AW3114" s="31"/>
      <c r="AX3114" s="31"/>
      <c r="AY3114" s="31"/>
      <c r="AZ3114" s="31"/>
      <c r="BA3114" s="31"/>
    </row>
    <row r="3115" spans="1:53" x14ac:dyDescent="0.2">
      <c r="A3115" s="32"/>
      <c r="B3115" s="31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1"/>
      <c r="AD3115" s="31"/>
      <c r="AE3115" s="31"/>
      <c r="AF3115" s="31"/>
      <c r="AG3115" s="31"/>
      <c r="AH3115" s="31"/>
      <c r="AI3115" s="31"/>
      <c r="AJ3115" s="31"/>
      <c r="AK3115" s="31"/>
      <c r="AL3115" s="31"/>
      <c r="AM3115" s="31"/>
      <c r="AN3115" s="31"/>
      <c r="AO3115" s="31"/>
      <c r="AP3115" s="31"/>
      <c r="AQ3115" s="31"/>
      <c r="AR3115" s="31"/>
      <c r="AS3115" s="31"/>
      <c r="AT3115" s="31"/>
      <c r="AU3115" s="31"/>
      <c r="AV3115" s="31"/>
      <c r="AW3115" s="31"/>
      <c r="AX3115" s="31"/>
      <c r="AY3115" s="31"/>
      <c r="AZ3115" s="31"/>
      <c r="BA3115" s="31"/>
    </row>
    <row r="3116" spans="1:53" x14ac:dyDescent="0.2">
      <c r="A3116" s="32"/>
      <c r="B3116" s="31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1"/>
      <c r="AD3116" s="31"/>
      <c r="AE3116" s="31"/>
      <c r="AF3116" s="31"/>
      <c r="AG3116" s="31"/>
      <c r="AH3116" s="31"/>
      <c r="AI3116" s="31"/>
      <c r="AJ3116" s="31"/>
      <c r="AK3116" s="31"/>
      <c r="AL3116" s="31"/>
      <c r="AM3116" s="31"/>
      <c r="AN3116" s="31"/>
      <c r="AO3116" s="31"/>
      <c r="AP3116" s="31"/>
      <c r="AQ3116" s="31"/>
      <c r="AR3116" s="31"/>
      <c r="AS3116" s="31"/>
      <c r="AT3116" s="31"/>
      <c r="AU3116" s="31"/>
      <c r="AV3116" s="31"/>
      <c r="AW3116" s="31"/>
      <c r="AX3116" s="31"/>
      <c r="AY3116" s="31"/>
      <c r="AZ3116" s="31"/>
      <c r="BA3116" s="31"/>
    </row>
    <row r="3117" spans="1:53" x14ac:dyDescent="0.2">
      <c r="A3117" s="32"/>
      <c r="B3117" s="31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1"/>
      <c r="AD3117" s="31"/>
      <c r="AE3117" s="31"/>
      <c r="AF3117" s="31"/>
      <c r="AG3117" s="31"/>
      <c r="AH3117" s="31"/>
      <c r="AI3117" s="31"/>
      <c r="AJ3117" s="31"/>
      <c r="AK3117" s="31"/>
      <c r="AL3117" s="31"/>
      <c r="AM3117" s="31"/>
      <c r="AN3117" s="31"/>
      <c r="AO3117" s="31"/>
      <c r="AP3117" s="31"/>
      <c r="AQ3117" s="31"/>
      <c r="AR3117" s="31"/>
      <c r="AS3117" s="31"/>
      <c r="AT3117" s="31"/>
      <c r="AU3117" s="31"/>
      <c r="AV3117" s="31"/>
      <c r="AW3117" s="31"/>
      <c r="AX3117" s="31"/>
      <c r="AY3117" s="31"/>
      <c r="AZ3117" s="31"/>
      <c r="BA3117" s="31"/>
    </row>
    <row r="3118" spans="1:53" x14ac:dyDescent="0.2">
      <c r="A3118" s="32"/>
      <c r="B3118" s="31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1"/>
      <c r="AD3118" s="31"/>
      <c r="AE3118" s="31"/>
      <c r="AF3118" s="31"/>
      <c r="AG3118" s="31"/>
      <c r="AH3118" s="31"/>
      <c r="AI3118" s="31"/>
      <c r="AJ3118" s="31"/>
      <c r="AK3118" s="31"/>
      <c r="AL3118" s="31"/>
      <c r="AM3118" s="31"/>
      <c r="AN3118" s="31"/>
      <c r="AO3118" s="31"/>
      <c r="AP3118" s="31"/>
      <c r="AQ3118" s="31"/>
      <c r="AR3118" s="31"/>
      <c r="AS3118" s="31"/>
      <c r="AT3118" s="31"/>
      <c r="AU3118" s="31"/>
      <c r="AV3118" s="31"/>
      <c r="AW3118" s="31"/>
      <c r="AX3118" s="31"/>
      <c r="AY3118" s="31"/>
      <c r="AZ3118" s="31"/>
      <c r="BA3118" s="31"/>
    </row>
    <row r="3119" spans="1:53" x14ac:dyDescent="0.2">
      <c r="A3119" s="32"/>
      <c r="B3119" s="31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1"/>
      <c r="AD3119" s="31"/>
      <c r="AE3119" s="31"/>
      <c r="AF3119" s="31"/>
      <c r="AG3119" s="31"/>
      <c r="AH3119" s="31"/>
      <c r="AI3119" s="31"/>
      <c r="AJ3119" s="31"/>
      <c r="AK3119" s="31"/>
      <c r="AL3119" s="31"/>
      <c r="AM3119" s="31"/>
      <c r="AN3119" s="31"/>
      <c r="AO3119" s="31"/>
      <c r="AP3119" s="31"/>
      <c r="AQ3119" s="31"/>
      <c r="AR3119" s="31"/>
      <c r="AS3119" s="31"/>
      <c r="AT3119" s="31"/>
      <c r="AU3119" s="31"/>
      <c r="AV3119" s="31"/>
      <c r="AW3119" s="31"/>
      <c r="AX3119" s="31"/>
      <c r="AY3119" s="31"/>
      <c r="AZ3119" s="31"/>
      <c r="BA3119" s="31"/>
    </row>
    <row r="3120" spans="1:53" x14ac:dyDescent="0.2">
      <c r="A3120" s="32"/>
      <c r="B3120" s="31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1"/>
      <c r="AD3120" s="31"/>
      <c r="AE3120" s="31"/>
      <c r="AF3120" s="31"/>
      <c r="AG3120" s="31"/>
      <c r="AH3120" s="31"/>
      <c r="AI3120" s="31"/>
      <c r="AJ3120" s="31"/>
      <c r="AK3120" s="31"/>
      <c r="AL3120" s="31"/>
      <c r="AM3120" s="31"/>
      <c r="AN3120" s="31"/>
      <c r="AO3120" s="31"/>
      <c r="AP3120" s="31"/>
      <c r="AQ3120" s="31"/>
      <c r="AR3120" s="31"/>
      <c r="AS3120" s="31"/>
      <c r="AT3120" s="31"/>
      <c r="AU3120" s="31"/>
      <c r="AV3120" s="31"/>
      <c r="AW3120" s="31"/>
      <c r="AX3120" s="31"/>
      <c r="AY3120" s="31"/>
      <c r="AZ3120" s="31"/>
      <c r="BA3120" s="31"/>
    </row>
    <row r="3121" spans="1:53" x14ac:dyDescent="0.2">
      <c r="A3121" s="32"/>
      <c r="B3121" s="31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1"/>
      <c r="AD3121" s="31"/>
      <c r="AE3121" s="31"/>
      <c r="AF3121" s="31"/>
      <c r="AG3121" s="31"/>
      <c r="AH3121" s="31"/>
      <c r="AI3121" s="31"/>
      <c r="AJ3121" s="31"/>
      <c r="AK3121" s="31"/>
      <c r="AL3121" s="31"/>
      <c r="AM3121" s="31"/>
      <c r="AN3121" s="31"/>
      <c r="AO3121" s="31"/>
      <c r="AP3121" s="31"/>
      <c r="AQ3121" s="31"/>
      <c r="AR3121" s="31"/>
      <c r="AS3121" s="31"/>
      <c r="AT3121" s="31"/>
      <c r="AU3121" s="31"/>
      <c r="AV3121" s="31"/>
      <c r="AW3121" s="31"/>
      <c r="AX3121" s="31"/>
      <c r="AY3121" s="31"/>
      <c r="AZ3121" s="31"/>
      <c r="BA3121" s="31"/>
    </row>
    <row r="3122" spans="1:53" x14ac:dyDescent="0.2">
      <c r="A3122" s="32"/>
      <c r="B3122" s="31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1"/>
      <c r="AD3122" s="31"/>
      <c r="AE3122" s="31"/>
      <c r="AF3122" s="31"/>
      <c r="AG3122" s="31"/>
      <c r="AH3122" s="31"/>
      <c r="AI3122" s="31"/>
      <c r="AJ3122" s="31"/>
      <c r="AK3122" s="31"/>
      <c r="AL3122" s="31"/>
      <c r="AM3122" s="31"/>
      <c r="AN3122" s="31"/>
      <c r="AO3122" s="31"/>
      <c r="AP3122" s="31"/>
      <c r="AQ3122" s="31"/>
      <c r="AR3122" s="31"/>
      <c r="AS3122" s="31"/>
      <c r="AT3122" s="31"/>
      <c r="AU3122" s="31"/>
      <c r="AV3122" s="31"/>
      <c r="AW3122" s="31"/>
      <c r="AX3122" s="31"/>
      <c r="AY3122" s="31"/>
      <c r="AZ3122" s="31"/>
      <c r="BA3122" s="31"/>
    </row>
    <row r="3123" spans="1:53" x14ac:dyDescent="0.2">
      <c r="A3123" s="32"/>
      <c r="B3123" s="31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1"/>
      <c r="AZ3123" s="31"/>
      <c r="BA3123" s="31"/>
    </row>
    <row r="3124" spans="1:53" x14ac:dyDescent="0.2">
      <c r="A3124" s="32"/>
      <c r="B3124" s="31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1"/>
      <c r="AZ3124" s="31"/>
      <c r="BA3124" s="31"/>
    </row>
    <row r="3125" spans="1:53" x14ac:dyDescent="0.2">
      <c r="A3125" s="32"/>
      <c r="B3125" s="31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1"/>
      <c r="AN3125" s="31"/>
      <c r="AO3125" s="31"/>
      <c r="AP3125" s="31"/>
      <c r="AQ3125" s="31"/>
      <c r="AR3125" s="31"/>
      <c r="AS3125" s="31"/>
      <c r="AT3125" s="31"/>
      <c r="AU3125" s="31"/>
      <c r="AV3125" s="31"/>
      <c r="AW3125" s="31"/>
      <c r="AX3125" s="31"/>
      <c r="AY3125" s="31"/>
      <c r="AZ3125" s="31"/>
      <c r="BA3125" s="31"/>
    </row>
    <row r="3126" spans="1:53" x14ac:dyDescent="0.2">
      <c r="A3126" s="32"/>
      <c r="B3126" s="31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1"/>
      <c r="AD3126" s="31"/>
      <c r="AE3126" s="31"/>
      <c r="AF3126" s="31"/>
      <c r="AG3126" s="31"/>
      <c r="AH3126" s="31"/>
      <c r="AI3126" s="31"/>
      <c r="AJ3126" s="31"/>
      <c r="AK3126" s="31"/>
      <c r="AL3126" s="31"/>
      <c r="AM3126" s="31"/>
      <c r="AN3126" s="31"/>
      <c r="AO3126" s="31"/>
      <c r="AP3126" s="31"/>
      <c r="AQ3126" s="31"/>
      <c r="AR3126" s="31"/>
      <c r="AS3126" s="31"/>
      <c r="AT3126" s="31"/>
      <c r="AU3126" s="31"/>
      <c r="AV3126" s="31"/>
      <c r="AW3126" s="31"/>
      <c r="AX3126" s="31"/>
      <c r="AY3126" s="31"/>
      <c r="AZ3126" s="31"/>
      <c r="BA3126" s="31"/>
    </row>
    <row r="3127" spans="1:53" x14ac:dyDescent="0.2">
      <c r="A3127" s="32"/>
      <c r="B3127" s="31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1"/>
      <c r="AG3127" s="31"/>
      <c r="AH3127" s="31"/>
      <c r="AI3127" s="31"/>
      <c r="AJ3127" s="31"/>
      <c r="AK3127" s="31"/>
      <c r="AL3127" s="31"/>
      <c r="AM3127" s="31"/>
      <c r="AN3127" s="31"/>
      <c r="AO3127" s="31"/>
      <c r="AP3127" s="31"/>
      <c r="AQ3127" s="31"/>
      <c r="AR3127" s="31"/>
      <c r="AS3127" s="31"/>
      <c r="AT3127" s="31"/>
      <c r="AU3127" s="31"/>
      <c r="AV3127" s="31"/>
      <c r="AW3127" s="31"/>
      <c r="AX3127" s="31"/>
      <c r="AY3127" s="31"/>
      <c r="AZ3127" s="31"/>
      <c r="BA3127" s="31"/>
    </row>
    <row r="3128" spans="1:53" x14ac:dyDescent="0.2">
      <c r="A3128" s="32"/>
      <c r="B3128" s="31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  <c r="AD3128" s="31"/>
      <c r="AE3128" s="31"/>
      <c r="AF3128" s="31"/>
      <c r="AG3128" s="31"/>
      <c r="AH3128" s="31"/>
      <c r="AI3128" s="31"/>
      <c r="AJ3128" s="31"/>
      <c r="AK3128" s="31"/>
      <c r="AL3128" s="31"/>
      <c r="AM3128" s="31"/>
      <c r="AN3128" s="31"/>
      <c r="AO3128" s="31"/>
      <c r="AP3128" s="31"/>
      <c r="AQ3128" s="31"/>
      <c r="AR3128" s="31"/>
      <c r="AS3128" s="31"/>
      <c r="AT3128" s="31"/>
      <c r="AU3128" s="31"/>
      <c r="AV3128" s="31"/>
      <c r="AW3128" s="31"/>
      <c r="AX3128" s="31"/>
      <c r="AY3128" s="31"/>
      <c r="AZ3128" s="31"/>
      <c r="BA3128" s="31"/>
    </row>
    <row r="3129" spans="1:53" x14ac:dyDescent="0.2">
      <c r="A3129" s="32"/>
      <c r="B3129" s="31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  <c r="AD3129" s="31"/>
      <c r="AE3129" s="31"/>
      <c r="AF3129" s="31"/>
      <c r="AG3129" s="31"/>
      <c r="AH3129" s="31"/>
      <c r="AI3129" s="31"/>
      <c r="AJ3129" s="31"/>
      <c r="AK3129" s="31"/>
      <c r="AL3129" s="31"/>
      <c r="AM3129" s="31"/>
      <c r="AN3129" s="31"/>
      <c r="AO3129" s="31"/>
      <c r="AP3129" s="31"/>
      <c r="AQ3129" s="31"/>
      <c r="AR3129" s="31"/>
      <c r="AS3129" s="31"/>
      <c r="AT3129" s="31"/>
      <c r="AU3129" s="31"/>
      <c r="AV3129" s="31"/>
      <c r="AW3129" s="31"/>
      <c r="AX3129" s="31"/>
      <c r="AY3129" s="31"/>
      <c r="AZ3129" s="31"/>
      <c r="BA3129" s="31"/>
    </row>
    <row r="3130" spans="1:53" x14ac:dyDescent="0.2">
      <c r="A3130" s="32"/>
      <c r="B3130" s="31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  <c r="AD3130" s="31"/>
      <c r="AE3130" s="31"/>
      <c r="AF3130" s="31"/>
      <c r="AG3130" s="31"/>
      <c r="AH3130" s="31"/>
      <c r="AI3130" s="31"/>
      <c r="AJ3130" s="31"/>
      <c r="AK3130" s="31"/>
      <c r="AL3130" s="31"/>
      <c r="AM3130" s="31"/>
      <c r="AN3130" s="31"/>
      <c r="AO3130" s="31"/>
      <c r="AP3130" s="31"/>
      <c r="AQ3130" s="31"/>
      <c r="AR3130" s="31"/>
      <c r="AS3130" s="31"/>
      <c r="AT3130" s="31"/>
      <c r="AU3130" s="31"/>
      <c r="AV3130" s="31"/>
      <c r="AW3130" s="31"/>
      <c r="AX3130" s="31"/>
      <c r="AY3130" s="31"/>
      <c r="AZ3130" s="31"/>
      <c r="BA3130" s="31"/>
    </row>
    <row r="3131" spans="1:53" x14ac:dyDescent="0.2">
      <c r="A3131" s="32"/>
      <c r="B3131" s="31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  <c r="AD3131" s="31"/>
      <c r="AE3131" s="31"/>
      <c r="AF3131" s="31"/>
      <c r="AG3131" s="31"/>
      <c r="AH3131" s="31"/>
      <c r="AI3131" s="31"/>
      <c r="AJ3131" s="31"/>
      <c r="AK3131" s="31"/>
      <c r="AL3131" s="31"/>
      <c r="AM3131" s="31"/>
      <c r="AN3131" s="31"/>
      <c r="AO3131" s="31"/>
      <c r="AP3131" s="31"/>
      <c r="AQ3131" s="31"/>
      <c r="AR3131" s="31"/>
      <c r="AS3131" s="31"/>
      <c r="AT3131" s="31"/>
      <c r="AU3131" s="31"/>
      <c r="AV3131" s="31"/>
      <c r="AW3131" s="31"/>
      <c r="AX3131" s="31"/>
      <c r="AY3131" s="31"/>
      <c r="AZ3131" s="31"/>
      <c r="BA3131" s="31"/>
    </row>
    <row r="3132" spans="1:53" x14ac:dyDescent="0.2">
      <c r="A3132" s="32"/>
      <c r="B3132" s="31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  <c r="AD3132" s="31"/>
      <c r="AE3132" s="31"/>
      <c r="AF3132" s="31"/>
      <c r="AG3132" s="31"/>
      <c r="AH3132" s="31"/>
      <c r="AI3132" s="31"/>
      <c r="AJ3132" s="31"/>
      <c r="AK3132" s="31"/>
      <c r="AL3132" s="31"/>
      <c r="AM3132" s="31"/>
      <c r="AN3132" s="31"/>
      <c r="AO3132" s="31"/>
      <c r="AP3132" s="31"/>
      <c r="AQ3132" s="31"/>
      <c r="AR3132" s="31"/>
      <c r="AS3132" s="31"/>
      <c r="AT3132" s="31"/>
      <c r="AU3132" s="31"/>
      <c r="AV3132" s="31"/>
      <c r="AW3132" s="31"/>
      <c r="AX3132" s="31"/>
      <c r="AY3132" s="31"/>
      <c r="AZ3132" s="31"/>
      <c r="BA3132" s="31"/>
    </row>
    <row r="3133" spans="1:53" x14ac:dyDescent="0.2">
      <c r="A3133" s="32"/>
      <c r="B3133" s="31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  <c r="AD3133" s="31"/>
      <c r="AE3133" s="31"/>
      <c r="AF3133" s="31"/>
      <c r="AG3133" s="31"/>
      <c r="AH3133" s="31"/>
      <c r="AI3133" s="31"/>
      <c r="AJ3133" s="31"/>
      <c r="AK3133" s="31"/>
      <c r="AL3133" s="31"/>
      <c r="AM3133" s="31"/>
      <c r="AN3133" s="31"/>
      <c r="AO3133" s="31"/>
      <c r="AP3133" s="31"/>
      <c r="AQ3133" s="31"/>
      <c r="AR3133" s="31"/>
      <c r="AS3133" s="31"/>
      <c r="AT3133" s="31"/>
      <c r="AU3133" s="31"/>
      <c r="AV3133" s="31"/>
      <c r="AW3133" s="31"/>
      <c r="AX3133" s="31"/>
      <c r="AY3133" s="31"/>
      <c r="AZ3133" s="31"/>
      <c r="BA3133" s="31"/>
    </row>
    <row r="3134" spans="1:53" x14ac:dyDescent="0.2">
      <c r="A3134" s="32"/>
      <c r="B3134" s="31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  <c r="AD3134" s="31"/>
      <c r="AE3134" s="31"/>
      <c r="AF3134" s="31"/>
      <c r="AG3134" s="31"/>
      <c r="AH3134" s="31"/>
      <c r="AI3134" s="31"/>
      <c r="AJ3134" s="31"/>
      <c r="AK3134" s="31"/>
      <c r="AL3134" s="31"/>
      <c r="AM3134" s="31"/>
      <c r="AN3134" s="31"/>
      <c r="AO3134" s="31"/>
      <c r="AP3134" s="31"/>
      <c r="AQ3134" s="31"/>
      <c r="AR3134" s="31"/>
      <c r="AS3134" s="31"/>
      <c r="AT3134" s="31"/>
      <c r="AU3134" s="31"/>
      <c r="AV3134" s="31"/>
      <c r="AW3134" s="31"/>
      <c r="AX3134" s="31"/>
      <c r="AY3134" s="31"/>
      <c r="AZ3134" s="31"/>
      <c r="BA3134" s="31"/>
    </row>
    <row r="3135" spans="1:53" x14ac:dyDescent="0.2">
      <c r="A3135" s="32"/>
      <c r="B3135" s="31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1"/>
      <c r="AT3135" s="31"/>
      <c r="AU3135" s="31"/>
      <c r="AV3135" s="31"/>
      <c r="AW3135" s="31"/>
      <c r="AX3135" s="31"/>
      <c r="AY3135" s="31"/>
      <c r="AZ3135" s="31"/>
      <c r="BA3135" s="31"/>
    </row>
    <row r="3136" spans="1:53" x14ac:dyDescent="0.2">
      <c r="A3136" s="32"/>
      <c r="B3136" s="31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1"/>
      <c r="AE3136" s="31"/>
      <c r="AF3136" s="31"/>
      <c r="AG3136" s="31"/>
      <c r="AH3136" s="31"/>
      <c r="AI3136" s="31"/>
      <c r="AJ3136" s="31"/>
      <c r="AK3136" s="31"/>
      <c r="AL3136" s="31"/>
      <c r="AM3136" s="31"/>
      <c r="AN3136" s="31"/>
      <c r="AO3136" s="31"/>
      <c r="AP3136" s="31"/>
      <c r="AQ3136" s="31"/>
      <c r="AR3136" s="31"/>
      <c r="AS3136" s="31"/>
      <c r="AT3136" s="31"/>
      <c r="AU3136" s="31"/>
      <c r="AV3136" s="31"/>
      <c r="AW3136" s="31"/>
      <c r="AX3136" s="31"/>
      <c r="AY3136" s="31"/>
      <c r="AZ3136" s="31"/>
      <c r="BA3136" s="31"/>
    </row>
    <row r="3137" spans="1:53" x14ac:dyDescent="0.2">
      <c r="A3137" s="32"/>
      <c r="B3137" s="31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  <c r="AA3137" s="31"/>
      <c r="AB3137" s="31"/>
      <c r="AC3137" s="31"/>
      <c r="AD3137" s="31"/>
      <c r="AE3137" s="31"/>
      <c r="AF3137" s="31"/>
      <c r="AG3137" s="31"/>
      <c r="AH3137" s="31"/>
      <c r="AI3137" s="31"/>
      <c r="AJ3137" s="31"/>
      <c r="AK3137" s="31"/>
      <c r="AL3137" s="31"/>
      <c r="AM3137" s="31"/>
      <c r="AN3137" s="31"/>
      <c r="AO3137" s="31"/>
      <c r="AP3137" s="31"/>
      <c r="AQ3137" s="31"/>
      <c r="AR3137" s="31"/>
      <c r="AS3137" s="31"/>
      <c r="AT3137" s="31"/>
      <c r="AU3137" s="31"/>
      <c r="AV3137" s="31"/>
      <c r="AW3137" s="31"/>
      <c r="AX3137" s="31"/>
      <c r="AY3137" s="31"/>
      <c r="AZ3137" s="31"/>
      <c r="BA3137" s="31"/>
    </row>
    <row r="3138" spans="1:53" x14ac:dyDescent="0.2">
      <c r="A3138" s="32"/>
      <c r="B3138" s="31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1"/>
      <c r="AW3138" s="31"/>
      <c r="AX3138" s="31"/>
      <c r="AY3138" s="31"/>
      <c r="AZ3138" s="31"/>
      <c r="BA3138" s="31"/>
    </row>
    <row r="3139" spans="1:53" x14ac:dyDescent="0.2">
      <c r="A3139" s="32"/>
      <c r="B3139" s="31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1"/>
      <c r="AW3139" s="31"/>
      <c r="AX3139" s="31"/>
      <c r="AY3139" s="31"/>
      <c r="AZ3139" s="31"/>
      <c r="BA3139" s="31"/>
    </row>
    <row r="3140" spans="1:53" x14ac:dyDescent="0.2">
      <c r="A3140" s="32"/>
      <c r="B3140" s="31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1"/>
      <c r="AW3140" s="31"/>
      <c r="AX3140" s="31"/>
      <c r="AY3140" s="31"/>
      <c r="AZ3140" s="31"/>
      <c r="BA3140" s="31"/>
    </row>
    <row r="3141" spans="1:53" x14ac:dyDescent="0.2">
      <c r="A3141" s="32"/>
      <c r="B3141" s="31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  <c r="AA3141" s="31"/>
      <c r="AB3141" s="31"/>
      <c r="AC3141" s="31"/>
      <c r="AD3141" s="31"/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31"/>
      <c r="AQ3141" s="31"/>
      <c r="AR3141" s="31"/>
      <c r="AS3141" s="31"/>
      <c r="AT3141" s="31"/>
      <c r="AU3141" s="31"/>
      <c r="AV3141" s="31"/>
      <c r="AW3141" s="31"/>
      <c r="AX3141" s="31"/>
      <c r="AY3141" s="31"/>
      <c r="AZ3141" s="31"/>
      <c r="BA3141" s="31"/>
    </row>
    <row r="3142" spans="1:53" x14ac:dyDescent="0.2">
      <c r="A3142" s="32"/>
      <c r="B3142" s="31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  <c r="AA3142" s="31"/>
      <c r="AB3142" s="31"/>
      <c r="AC3142" s="31"/>
      <c r="AD3142" s="31"/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31"/>
      <c r="AQ3142" s="31"/>
      <c r="AR3142" s="31"/>
      <c r="AS3142" s="31"/>
      <c r="AT3142" s="31"/>
      <c r="AU3142" s="31"/>
      <c r="AV3142" s="31"/>
      <c r="AW3142" s="31"/>
      <c r="AX3142" s="31"/>
      <c r="AY3142" s="31"/>
      <c r="AZ3142" s="31"/>
      <c r="BA3142" s="31"/>
    </row>
    <row r="3143" spans="1:53" x14ac:dyDescent="0.2">
      <c r="A3143" s="32"/>
      <c r="B3143" s="31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1"/>
      <c r="AO3143" s="31"/>
      <c r="AP3143" s="31"/>
      <c r="AQ3143" s="31"/>
      <c r="AR3143" s="31"/>
      <c r="AS3143" s="31"/>
      <c r="AT3143" s="31"/>
      <c r="AU3143" s="31"/>
      <c r="AV3143" s="31"/>
      <c r="AW3143" s="31"/>
      <c r="AX3143" s="31"/>
      <c r="AY3143" s="31"/>
      <c r="AZ3143" s="31"/>
      <c r="BA3143" s="31"/>
    </row>
    <row r="3144" spans="1:53" x14ac:dyDescent="0.2">
      <c r="A3144" s="32"/>
      <c r="B3144" s="31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1"/>
      <c r="AE3144" s="31"/>
      <c r="AF3144" s="31"/>
      <c r="AG3144" s="31"/>
      <c r="AH3144" s="31"/>
      <c r="AI3144" s="31"/>
      <c r="AJ3144" s="31"/>
      <c r="AK3144" s="31"/>
      <c r="AL3144" s="31"/>
      <c r="AM3144" s="31"/>
      <c r="AN3144" s="31"/>
      <c r="AO3144" s="31"/>
      <c r="AP3144" s="31"/>
      <c r="AQ3144" s="31"/>
      <c r="AR3144" s="31"/>
      <c r="AS3144" s="31"/>
      <c r="AT3144" s="31"/>
      <c r="AU3144" s="31"/>
      <c r="AV3144" s="31"/>
      <c r="AW3144" s="31"/>
      <c r="AX3144" s="31"/>
      <c r="AY3144" s="31"/>
      <c r="AZ3144" s="31"/>
      <c r="BA3144" s="31"/>
    </row>
    <row r="3145" spans="1:53" x14ac:dyDescent="0.2">
      <c r="A3145" s="32"/>
      <c r="B3145" s="31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31"/>
      <c r="AA3145" s="31"/>
      <c r="AB3145" s="31"/>
      <c r="AC3145" s="31"/>
      <c r="AD3145" s="31"/>
      <c r="AE3145" s="31"/>
      <c r="AF3145" s="31"/>
      <c r="AG3145" s="31"/>
      <c r="AH3145" s="31"/>
      <c r="AI3145" s="31"/>
      <c r="AJ3145" s="31"/>
      <c r="AK3145" s="31"/>
      <c r="AL3145" s="31"/>
      <c r="AM3145" s="31"/>
      <c r="AN3145" s="31"/>
      <c r="AO3145" s="31"/>
      <c r="AP3145" s="31"/>
      <c r="AQ3145" s="31"/>
      <c r="AR3145" s="31"/>
      <c r="AS3145" s="31"/>
      <c r="AT3145" s="31"/>
      <c r="AU3145" s="31"/>
      <c r="AV3145" s="31"/>
      <c r="AW3145" s="31"/>
      <c r="AX3145" s="31"/>
      <c r="AY3145" s="31"/>
      <c r="AZ3145" s="31"/>
      <c r="BA3145" s="31"/>
    </row>
    <row r="3146" spans="1:53" x14ac:dyDescent="0.2">
      <c r="A3146" s="32"/>
      <c r="B3146" s="31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31"/>
      <c r="AA3146" s="31"/>
      <c r="AB3146" s="31"/>
      <c r="AC3146" s="31"/>
      <c r="AD3146" s="31"/>
      <c r="AE3146" s="31"/>
      <c r="AF3146" s="31"/>
      <c r="AG3146" s="31"/>
      <c r="AH3146" s="31"/>
      <c r="AI3146" s="31"/>
      <c r="AJ3146" s="31"/>
      <c r="AK3146" s="31"/>
      <c r="AL3146" s="31"/>
      <c r="AM3146" s="31"/>
      <c r="AN3146" s="31"/>
      <c r="AO3146" s="31"/>
      <c r="AP3146" s="31"/>
      <c r="AQ3146" s="31"/>
      <c r="AR3146" s="31"/>
      <c r="AS3146" s="31"/>
      <c r="AT3146" s="31"/>
      <c r="AU3146" s="31"/>
      <c r="AV3146" s="31"/>
      <c r="AW3146" s="31"/>
      <c r="AX3146" s="31"/>
      <c r="AY3146" s="31"/>
      <c r="AZ3146" s="31"/>
      <c r="BA3146" s="31"/>
    </row>
    <row r="3147" spans="1:53" x14ac:dyDescent="0.2">
      <c r="A3147" s="32"/>
      <c r="B3147" s="31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31"/>
      <c r="AA3147" s="31"/>
      <c r="AB3147" s="31"/>
      <c r="AC3147" s="31"/>
      <c r="AD3147" s="31"/>
      <c r="AE3147" s="31"/>
      <c r="AF3147" s="31"/>
      <c r="AG3147" s="31"/>
      <c r="AH3147" s="31"/>
      <c r="AI3147" s="31"/>
      <c r="AJ3147" s="31"/>
      <c r="AK3147" s="31"/>
      <c r="AL3147" s="31"/>
      <c r="AM3147" s="31"/>
      <c r="AN3147" s="31"/>
      <c r="AO3147" s="31"/>
      <c r="AP3147" s="31"/>
      <c r="AQ3147" s="31"/>
      <c r="AR3147" s="31"/>
      <c r="AS3147" s="31"/>
      <c r="AT3147" s="31"/>
      <c r="AU3147" s="31"/>
      <c r="AV3147" s="31"/>
      <c r="AW3147" s="31"/>
      <c r="AX3147" s="31"/>
      <c r="AY3147" s="31"/>
      <c r="AZ3147" s="31"/>
      <c r="BA3147" s="31"/>
    </row>
    <row r="3148" spans="1:53" x14ac:dyDescent="0.2">
      <c r="A3148" s="32"/>
      <c r="B3148" s="31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31"/>
      <c r="AA3148" s="31"/>
      <c r="AB3148" s="31"/>
      <c r="AC3148" s="31"/>
      <c r="AD3148" s="31"/>
      <c r="AE3148" s="31"/>
      <c r="AF3148" s="31"/>
      <c r="AG3148" s="31"/>
      <c r="AH3148" s="31"/>
      <c r="AI3148" s="31"/>
      <c r="AJ3148" s="31"/>
      <c r="AK3148" s="31"/>
      <c r="AL3148" s="31"/>
      <c r="AM3148" s="31"/>
      <c r="AN3148" s="31"/>
      <c r="AO3148" s="31"/>
      <c r="AP3148" s="31"/>
      <c r="AQ3148" s="31"/>
      <c r="AR3148" s="31"/>
      <c r="AS3148" s="31"/>
      <c r="AT3148" s="31"/>
      <c r="AU3148" s="31"/>
      <c r="AV3148" s="31"/>
      <c r="AW3148" s="31"/>
      <c r="AX3148" s="31"/>
      <c r="AY3148" s="31"/>
      <c r="AZ3148" s="31"/>
      <c r="BA3148" s="31"/>
    </row>
    <row r="3149" spans="1:53" x14ac:dyDescent="0.2">
      <c r="A3149" s="32"/>
      <c r="B3149" s="31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31"/>
      <c r="AA3149" s="31"/>
      <c r="AB3149" s="31"/>
      <c r="AC3149" s="31"/>
      <c r="AD3149" s="31"/>
      <c r="AE3149" s="31"/>
      <c r="AF3149" s="31"/>
      <c r="AG3149" s="31"/>
      <c r="AH3149" s="31"/>
      <c r="AI3149" s="31"/>
      <c r="AJ3149" s="31"/>
      <c r="AK3149" s="31"/>
      <c r="AL3149" s="31"/>
      <c r="AM3149" s="31"/>
      <c r="AN3149" s="31"/>
      <c r="AO3149" s="31"/>
      <c r="AP3149" s="31"/>
      <c r="AQ3149" s="31"/>
      <c r="AR3149" s="31"/>
      <c r="AS3149" s="31"/>
      <c r="AT3149" s="31"/>
      <c r="AU3149" s="31"/>
      <c r="AV3149" s="31"/>
      <c r="AW3149" s="31"/>
      <c r="AX3149" s="31"/>
      <c r="AY3149" s="31"/>
      <c r="AZ3149" s="31"/>
      <c r="BA3149" s="31"/>
    </row>
    <row r="3150" spans="1:53" x14ac:dyDescent="0.2">
      <c r="A3150" s="32"/>
      <c r="B3150" s="31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31"/>
      <c r="AA3150" s="31"/>
      <c r="AB3150" s="31"/>
      <c r="AC3150" s="31"/>
      <c r="AD3150" s="31"/>
      <c r="AE3150" s="31"/>
      <c r="AF3150" s="31"/>
      <c r="AG3150" s="31"/>
      <c r="AH3150" s="31"/>
      <c r="AI3150" s="31"/>
      <c r="AJ3150" s="31"/>
      <c r="AK3150" s="31"/>
      <c r="AL3150" s="31"/>
      <c r="AM3150" s="31"/>
      <c r="AN3150" s="31"/>
      <c r="AO3150" s="31"/>
      <c r="AP3150" s="31"/>
      <c r="AQ3150" s="31"/>
      <c r="AR3150" s="31"/>
      <c r="AS3150" s="31"/>
      <c r="AT3150" s="31"/>
      <c r="AU3150" s="31"/>
      <c r="AV3150" s="31"/>
      <c r="AW3150" s="31"/>
      <c r="AX3150" s="31"/>
      <c r="AY3150" s="31"/>
      <c r="AZ3150" s="31"/>
      <c r="BA3150" s="31"/>
    </row>
    <row r="3151" spans="1:53" x14ac:dyDescent="0.2">
      <c r="A3151" s="32"/>
      <c r="B3151" s="31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31"/>
      <c r="AA3151" s="31"/>
      <c r="AB3151" s="31"/>
      <c r="AC3151" s="31"/>
      <c r="AD3151" s="31"/>
      <c r="AE3151" s="31"/>
      <c r="AF3151" s="31"/>
      <c r="AG3151" s="31"/>
      <c r="AH3151" s="31"/>
      <c r="AI3151" s="31"/>
      <c r="AJ3151" s="31"/>
      <c r="AK3151" s="31"/>
      <c r="AL3151" s="31"/>
      <c r="AM3151" s="31"/>
      <c r="AN3151" s="31"/>
      <c r="AO3151" s="31"/>
      <c r="AP3151" s="31"/>
      <c r="AQ3151" s="31"/>
      <c r="AR3151" s="31"/>
      <c r="AS3151" s="31"/>
      <c r="AT3151" s="31"/>
      <c r="AU3151" s="31"/>
      <c r="AV3151" s="31"/>
      <c r="AW3151" s="31"/>
      <c r="AX3151" s="31"/>
      <c r="AY3151" s="31"/>
      <c r="AZ3151" s="31"/>
      <c r="BA3151" s="31"/>
    </row>
    <row r="3152" spans="1:53" x14ac:dyDescent="0.2">
      <c r="A3152" s="32"/>
      <c r="B3152" s="31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31"/>
      <c r="AA3152" s="31"/>
      <c r="AB3152" s="31"/>
      <c r="AC3152" s="31"/>
      <c r="AD3152" s="31"/>
      <c r="AE3152" s="31"/>
      <c r="AF3152" s="31"/>
      <c r="AG3152" s="31"/>
      <c r="AH3152" s="31"/>
      <c r="AI3152" s="31"/>
      <c r="AJ3152" s="31"/>
      <c r="AK3152" s="31"/>
      <c r="AL3152" s="31"/>
      <c r="AM3152" s="31"/>
      <c r="AN3152" s="31"/>
      <c r="AO3152" s="31"/>
      <c r="AP3152" s="31"/>
      <c r="AQ3152" s="31"/>
      <c r="AR3152" s="31"/>
      <c r="AS3152" s="31"/>
      <c r="AT3152" s="31"/>
      <c r="AU3152" s="31"/>
      <c r="AV3152" s="31"/>
      <c r="AW3152" s="31"/>
      <c r="AX3152" s="31"/>
      <c r="AY3152" s="31"/>
      <c r="AZ3152" s="31"/>
      <c r="BA3152" s="31"/>
    </row>
    <row r="3153" spans="1:53" x14ac:dyDescent="0.2">
      <c r="A3153" s="32"/>
      <c r="B3153" s="31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31"/>
      <c r="AA3153" s="31"/>
      <c r="AB3153" s="31"/>
      <c r="AC3153" s="31"/>
      <c r="AD3153" s="31"/>
      <c r="AE3153" s="31"/>
      <c r="AF3153" s="31"/>
      <c r="AG3153" s="31"/>
      <c r="AH3153" s="31"/>
      <c r="AI3153" s="31"/>
      <c r="AJ3153" s="31"/>
      <c r="AK3153" s="31"/>
      <c r="AL3153" s="31"/>
      <c r="AM3153" s="31"/>
      <c r="AN3153" s="31"/>
      <c r="AO3153" s="31"/>
      <c r="AP3153" s="31"/>
      <c r="AQ3153" s="31"/>
      <c r="AR3153" s="31"/>
      <c r="AS3153" s="31"/>
      <c r="AT3153" s="31"/>
      <c r="AU3153" s="31"/>
      <c r="AV3153" s="31"/>
      <c r="AW3153" s="31"/>
      <c r="AX3153" s="31"/>
      <c r="AY3153" s="31"/>
      <c r="AZ3153" s="31"/>
      <c r="BA3153" s="31"/>
    </row>
    <row r="3154" spans="1:53" x14ac:dyDescent="0.2">
      <c r="A3154" s="32"/>
      <c r="B3154" s="31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31"/>
      <c r="AA3154" s="31"/>
      <c r="AB3154" s="31"/>
      <c r="AC3154" s="31"/>
      <c r="AD3154" s="31"/>
      <c r="AE3154" s="31"/>
      <c r="AF3154" s="31"/>
      <c r="AG3154" s="31"/>
      <c r="AH3154" s="31"/>
      <c r="AI3154" s="31"/>
      <c r="AJ3154" s="31"/>
      <c r="AK3154" s="31"/>
      <c r="AL3154" s="31"/>
      <c r="AM3154" s="31"/>
      <c r="AN3154" s="31"/>
      <c r="AO3154" s="31"/>
      <c r="AP3154" s="31"/>
      <c r="AQ3154" s="31"/>
      <c r="AR3154" s="31"/>
      <c r="AS3154" s="31"/>
      <c r="AT3154" s="31"/>
      <c r="AU3154" s="31"/>
      <c r="AV3154" s="31"/>
      <c r="AW3154" s="31"/>
      <c r="AX3154" s="31"/>
      <c r="AY3154" s="31"/>
      <c r="AZ3154" s="31"/>
      <c r="BA3154" s="31"/>
    </row>
    <row r="3155" spans="1:53" x14ac:dyDescent="0.2">
      <c r="A3155" s="32"/>
      <c r="B3155" s="31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31"/>
      <c r="AA3155" s="31"/>
      <c r="AB3155" s="31"/>
      <c r="AC3155" s="31"/>
      <c r="AD3155" s="31"/>
      <c r="AE3155" s="31"/>
      <c r="AF3155" s="31"/>
      <c r="AG3155" s="31"/>
      <c r="AH3155" s="31"/>
      <c r="AI3155" s="31"/>
      <c r="AJ3155" s="31"/>
      <c r="AK3155" s="31"/>
      <c r="AL3155" s="31"/>
      <c r="AM3155" s="31"/>
      <c r="AN3155" s="31"/>
      <c r="AO3155" s="31"/>
      <c r="AP3155" s="31"/>
      <c r="AQ3155" s="31"/>
      <c r="AR3155" s="31"/>
      <c r="AS3155" s="31"/>
      <c r="AT3155" s="31"/>
      <c r="AU3155" s="31"/>
      <c r="AV3155" s="31"/>
      <c r="AW3155" s="31"/>
      <c r="AX3155" s="31"/>
      <c r="AY3155" s="31"/>
      <c r="AZ3155" s="31"/>
      <c r="BA3155" s="31"/>
    </row>
    <row r="3156" spans="1:53" x14ac:dyDescent="0.2">
      <c r="A3156" s="32"/>
      <c r="B3156" s="31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31"/>
      <c r="AA3156" s="31"/>
      <c r="AB3156" s="31"/>
      <c r="AC3156" s="31"/>
      <c r="AD3156" s="31"/>
      <c r="AE3156" s="31"/>
      <c r="AF3156" s="31"/>
      <c r="AG3156" s="31"/>
      <c r="AH3156" s="31"/>
      <c r="AI3156" s="31"/>
      <c r="AJ3156" s="31"/>
      <c r="AK3156" s="31"/>
      <c r="AL3156" s="31"/>
      <c r="AM3156" s="31"/>
      <c r="AN3156" s="31"/>
      <c r="AO3156" s="31"/>
      <c r="AP3156" s="31"/>
      <c r="AQ3156" s="31"/>
      <c r="AR3156" s="31"/>
      <c r="AS3156" s="31"/>
      <c r="AT3156" s="31"/>
      <c r="AU3156" s="31"/>
      <c r="AV3156" s="31"/>
      <c r="AW3156" s="31"/>
      <c r="AX3156" s="31"/>
      <c r="AY3156" s="31"/>
      <c r="AZ3156" s="31"/>
      <c r="BA3156" s="31"/>
    </row>
    <row r="3157" spans="1:53" x14ac:dyDescent="0.2">
      <c r="A3157" s="32"/>
      <c r="B3157" s="31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31"/>
      <c r="AA3157" s="31"/>
      <c r="AB3157" s="31"/>
      <c r="AC3157" s="31"/>
      <c r="AD3157" s="31"/>
      <c r="AE3157" s="31"/>
      <c r="AF3157" s="31"/>
      <c r="AG3157" s="31"/>
      <c r="AH3157" s="31"/>
      <c r="AI3157" s="31"/>
      <c r="AJ3157" s="31"/>
      <c r="AK3157" s="31"/>
      <c r="AL3157" s="31"/>
      <c r="AM3157" s="31"/>
      <c r="AN3157" s="31"/>
      <c r="AO3157" s="31"/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1"/>
      <c r="BA3157" s="31"/>
    </row>
    <row r="3158" spans="1:53" x14ac:dyDescent="0.2">
      <c r="A3158" s="32"/>
      <c r="B3158" s="31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31"/>
      <c r="AA3158" s="31"/>
      <c r="AB3158" s="31"/>
      <c r="AC3158" s="31"/>
      <c r="AD3158" s="31"/>
      <c r="AE3158" s="31"/>
      <c r="AF3158" s="31"/>
      <c r="AG3158" s="31"/>
      <c r="AH3158" s="31"/>
      <c r="AI3158" s="31"/>
      <c r="AJ3158" s="31"/>
      <c r="AK3158" s="31"/>
      <c r="AL3158" s="31"/>
      <c r="AM3158" s="31"/>
      <c r="AN3158" s="31"/>
      <c r="AO3158" s="31"/>
      <c r="AP3158" s="31"/>
      <c r="AQ3158" s="31"/>
      <c r="AR3158" s="31"/>
      <c r="AS3158" s="31"/>
      <c r="AT3158" s="31"/>
      <c r="AU3158" s="31"/>
      <c r="AV3158" s="31"/>
      <c r="AW3158" s="31"/>
      <c r="AX3158" s="31"/>
      <c r="AY3158" s="31"/>
      <c r="AZ3158" s="31"/>
      <c r="BA3158" s="31"/>
    </row>
    <row r="3159" spans="1:53" x14ac:dyDescent="0.2">
      <c r="A3159" s="32"/>
      <c r="B3159" s="31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31"/>
      <c r="AA3159" s="31"/>
      <c r="AB3159" s="31"/>
      <c r="AC3159" s="31"/>
      <c r="AD3159" s="31"/>
      <c r="AE3159" s="31"/>
      <c r="AF3159" s="31"/>
      <c r="AG3159" s="31"/>
      <c r="AH3159" s="31"/>
      <c r="AI3159" s="31"/>
      <c r="AJ3159" s="31"/>
      <c r="AK3159" s="31"/>
      <c r="AL3159" s="31"/>
      <c r="AM3159" s="31"/>
      <c r="AN3159" s="31"/>
      <c r="AO3159" s="31"/>
      <c r="AP3159" s="31"/>
      <c r="AQ3159" s="31"/>
      <c r="AR3159" s="31"/>
      <c r="AS3159" s="31"/>
      <c r="AT3159" s="31"/>
      <c r="AU3159" s="31"/>
      <c r="AV3159" s="31"/>
      <c r="AW3159" s="31"/>
      <c r="AX3159" s="31"/>
      <c r="AY3159" s="31"/>
      <c r="AZ3159" s="31"/>
      <c r="BA3159" s="31"/>
    </row>
    <row r="3160" spans="1:53" x14ac:dyDescent="0.2">
      <c r="A3160" s="32"/>
      <c r="B3160" s="31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31"/>
      <c r="AA3160" s="31"/>
      <c r="AB3160" s="31"/>
      <c r="AC3160" s="31"/>
      <c r="AD3160" s="31"/>
      <c r="AE3160" s="31"/>
      <c r="AF3160" s="31"/>
      <c r="AG3160" s="31"/>
      <c r="AH3160" s="31"/>
      <c r="AI3160" s="31"/>
      <c r="AJ3160" s="31"/>
      <c r="AK3160" s="31"/>
      <c r="AL3160" s="31"/>
      <c r="AM3160" s="31"/>
      <c r="AN3160" s="31"/>
      <c r="AO3160" s="31"/>
      <c r="AP3160" s="31"/>
      <c r="AQ3160" s="31"/>
      <c r="AR3160" s="31"/>
      <c r="AS3160" s="31"/>
      <c r="AT3160" s="31"/>
      <c r="AU3160" s="31"/>
      <c r="AV3160" s="31"/>
      <c r="AW3160" s="31"/>
      <c r="AX3160" s="31"/>
      <c r="AY3160" s="31"/>
      <c r="AZ3160" s="31"/>
      <c r="BA3160" s="31"/>
    </row>
    <row r="3161" spans="1:53" x14ac:dyDescent="0.2">
      <c r="A3161" s="32"/>
      <c r="B3161" s="31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31"/>
      <c r="AA3161" s="31"/>
      <c r="AB3161" s="31"/>
      <c r="AC3161" s="31"/>
      <c r="AD3161" s="31"/>
      <c r="AE3161" s="31"/>
      <c r="AF3161" s="31"/>
      <c r="AG3161" s="31"/>
      <c r="AH3161" s="31"/>
      <c r="AI3161" s="31"/>
      <c r="AJ3161" s="31"/>
      <c r="AK3161" s="31"/>
      <c r="AL3161" s="31"/>
      <c r="AM3161" s="31"/>
      <c r="AN3161" s="31"/>
      <c r="AO3161" s="31"/>
      <c r="AP3161" s="31"/>
      <c r="AQ3161" s="31"/>
      <c r="AR3161" s="31"/>
      <c r="AS3161" s="31"/>
      <c r="AT3161" s="31"/>
      <c r="AU3161" s="31"/>
      <c r="AV3161" s="31"/>
      <c r="AW3161" s="31"/>
      <c r="AX3161" s="31"/>
      <c r="AY3161" s="31"/>
      <c r="AZ3161" s="31"/>
      <c r="BA3161" s="31"/>
    </row>
    <row r="3162" spans="1:53" x14ac:dyDescent="0.2">
      <c r="A3162" s="32"/>
      <c r="B3162" s="31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31"/>
      <c r="AA3162" s="31"/>
      <c r="AB3162" s="31"/>
      <c r="AC3162" s="31"/>
      <c r="AD3162" s="31"/>
      <c r="AE3162" s="31"/>
      <c r="AF3162" s="31"/>
      <c r="AG3162" s="31"/>
      <c r="AH3162" s="31"/>
      <c r="AI3162" s="31"/>
      <c r="AJ3162" s="31"/>
      <c r="AK3162" s="31"/>
      <c r="AL3162" s="31"/>
      <c r="AM3162" s="31"/>
      <c r="AN3162" s="31"/>
      <c r="AO3162" s="31"/>
      <c r="AP3162" s="31"/>
      <c r="AQ3162" s="31"/>
      <c r="AR3162" s="31"/>
      <c r="AS3162" s="31"/>
      <c r="AT3162" s="31"/>
      <c r="AU3162" s="31"/>
      <c r="AV3162" s="31"/>
      <c r="AW3162" s="31"/>
      <c r="AX3162" s="31"/>
      <c r="AY3162" s="31"/>
      <c r="AZ3162" s="31"/>
      <c r="BA3162" s="31"/>
    </row>
    <row r="3163" spans="1:53" x14ac:dyDescent="0.2">
      <c r="A3163" s="32"/>
      <c r="B3163" s="31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31"/>
      <c r="AA3163" s="31"/>
      <c r="AB3163" s="31"/>
      <c r="AC3163" s="31"/>
      <c r="AD3163" s="31"/>
      <c r="AE3163" s="31"/>
      <c r="AF3163" s="31"/>
      <c r="AG3163" s="31"/>
      <c r="AH3163" s="31"/>
      <c r="AI3163" s="31"/>
      <c r="AJ3163" s="31"/>
      <c r="AK3163" s="31"/>
      <c r="AL3163" s="31"/>
      <c r="AM3163" s="31"/>
      <c r="AN3163" s="31"/>
      <c r="AO3163" s="31"/>
      <c r="AP3163" s="31"/>
      <c r="AQ3163" s="31"/>
      <c r="AR3163" s="31"/>
      <c r="AS3163" s="31"/>
      <c r="AT3163" s="31"/>
      <c r="AU3163" s="31"/>
      <c r="AV3163" s="31"/>
      <c r="AW3163" s="31"/>
      <c r="AX3163" s="31"/>
      <c r="AY3163" s="31"/>
      <c r="AZ3163" s="31"/>
      <c r="BA3163" s="31"/>
    </row>
    <row r="3164" spans="1:53" x14ac:dyDescent="0.2">
      <c r="A3164" s="32"/>
      <c r="B3164" s="31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1"/>
      <c r="AW3164" s="31"/>
      <c r="AX3164" s="31"/>
      <c r="AY3164" s="31"/>
      <c r="AZ3164" s="31"/>
      <c r="BA3164" s="31"/>
    </row>
    <row r="3165" spans="1:53" x14ac:dyDescent="0.2">
      <c r="A3165" s="32"/>
      <c r="B3165" s="31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31"/>
      <c r="AA3165" s="31"/>
      <c r="AB3165" s="31"/>
      <c r="AC3165" s="31"/>
      <c r="AD3165" s="31"/>
      <c r="AE3165" s="31"/>
      <c r="AF3165" s="31"/>
      <c r="AG3165" s="31"/>
      <c r="AH3165" s="31"/>
      <c r="AI3165" s="31"/>
      <c r="AJ3165" s="31"/>
      <c r="AK3165" s="31"/>
      <c r="AL3165" s="31"/>
      <c r="AM3165" s="31"/>
      <c r="AN3165" s="31"/>
      <c r="AO3165" s="31"/>
      <c r="AP3165" s="31"/>
      <c r="AQ3165" s="31"/>
      <c r="AR3165" s="31"/>
      <c r="AS3165" s="31"/>
      <c r="AT3165" s="31"/>
      <c r="AU3165" s="31"/>
      <c r="AV3165" s="31"/>
      <c r="AW3165" s="31"/>
      <c r="AX3165" s="31"/>
      <c r="AY3165" s="31"/>
      <c r="AZ3165" s="31"/>
      <c r="BA3165" s="31"/>
    </row>
    <row r="3166" spans="1:53" x14ac:dyDescent="0.2">
      <c r="A3166" s="32"/>
      <c r="B3166" s="31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31"/>
      <c r="AA3166" s="31"/>
      <c r="AB3166" s="31"/>
      <c r="AC3166" s="31"/>
      <c r="AD3166" s="31"/>
      <c r="AE3166" s="31"/>
      <c r="AF3166" s="31"/>
      <c r="AG3166" s="31"/>
      <c r="AH3166" s="31"/>
      <c r="AI3166" s="31"/>
      <c r="AJ3166" s="31"/>
      <c r="AK3166" s="31"/>
      <c r="AL3166" s="31"/>
      <c r="AM3166" s="31"/>
      <c r="AN3166" s="31"/>
      <c r="AO3166" s="31"/>
      <c r="AP3166" s="31"/>
      <c r="AQ3166" s="31"/>
      <c r="AR3166" s="31"/>
      <c r="AS3166" s="31"/>
      <c r="AT3166" s="31"/>
      <c r="AU3166" s="31"/>
      <c r="AV3166" s="31"/>
      <c r="AW3166" s="31"/>
      <c r="AX3166" s="31"/>
      <c r="AY3166" s="31"/>
      <c r="AZ3166" s="31"/>
      <c r="BA3166" s="31"/>
    </row>
    <row r="3167" spans="1:53" x14ac:dyDescent="0.2">
      <c r="A3167" s="32"/>
      <c r="B3167" s="31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  <c r="AA3167" s="31"/>
      <c r="AB3167" s="31"/>
      <c r="AC3167" s="31"/>
      <c r="AD3167" s="31"/>
      <c r="AE3167" s="31"/>
      <c r="AF3167" s="31"/>
      <c r="AG3167" s="31"/>
      <c r="AH3167" s="31"/>
      <c r="AI3167" s="31"/>
      <c r="AJ3167" s="31"/>
      <c r="AK3167" s="31"/>
      <c r="AL3167" s="31"/>
      <c r="AM3167" s="31"/>
      <c r="AN3167" s="31"/>
      <c r="AO3167" s="31"/>
      <c r="AP3167" s="31"/>
      <c r="AQ3167" s="31"/>
      <c r="AR3167" s="31"/>
      <c r="AS3167" s="31"/>
      <c r="AT3167" s="31"/>
      <c r="AU3167" s="31"/>
      <c r="AV3167" s="31"/>
      <c r="AW3167" s="31"/>
      <c r="AX3167" s="31"/>
      <c r="AY3167" s="31"/>
      <c r="AZ3167" s="31"/>
      <c r="BA3167" s="31"/>
    </row>
    <row r="3168" spans="1:53" x14ac:dyDescent="0.2">
      <c r="A3168" s="32"/>
      <c r="B3168" s="31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1"/>
      <c r="AH3168" s="31"/>
      <c r="AI3168" s="31"/>
      <c r="AJ3168" s="31"/>
      <c r="AK3168" s="31"/>
      <c r="AL3168" s="31"/>
      <c r="AM3168" s="31"/>
      <c r="AN3168" s="31"/>
      <c r="AO3168" s="31"/>
      <c r="AP3168" s="31"/>
      <c r="AQ3168" s="31"/>
      <c r="AR3168" s="31"/>
      <c r="AS3168" s="31"/>
      <c r="AT3168" s="31"/>
      <c r="AU3168" s="31"/>
      <c r="AV3168" s="31"/>
      <c r="AW3168" s="31"/>
      <c r="AX3168" s="31"/>
      <c r="AY3168" s="31"/>
      <c r="AZ3168" s="31"/>
      <c r="BA3168" s="31"/>
    </row>
    <row r="3169" spans="1:53" x14ac:dyDescent="0.2">
      <c r="A3169" s="32"/>
      <c r="B3169" s="31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31"/>
      <c r="AA3169" s="31"/>
      <c r="AB3169" s="31"/>
      <c r="AC3169" s="31"/>
      <c r="AD3169" s="31"/>
      <c r="AE3169" s="31"/>
      <c r="AF3169" s="31"/>
      <c r="AG3169" s="31"/>
      <c r="AH3169" s="31"/>
      <c r="AI3169" s="31"/>
      <c r="AJ3169" s="31"/>
      <c r="AK3169" s="31"/>
      <c r="AL3169" s="31"/>
      <c r="AM3169" s="31"/>
      <c r="AN3169" s="31"/>
      <c r="AO3169" s="31"/>
      <c r="AP3169" s="31"/>
      <c r="AQ3169" s="31"/>
      <c r="AR3169" s="31"/>
      <c r="AS3169" s="31"/>
      <c r="AT3169" s="31"/>
      <c r="AU3169" s="31"/>
      <c r="AV3169" s="31"/>
      <c r="AW3169" s="31"/>
      <c r="AX3169" s="31"/>
      <c r="AY3169" s="31"/>
      <c r="AZ3169" s="31"/>
      <c r="BA3169" s="31"/>
    </row>
    <row r="3170" spans="1:53" x14ac:dyDescent="0.2">
      <c r="A3170" s="32"/>
      <c r="B3170" s="31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31"/>
      <c r="AA3170" s="31"/>
      <c r="AB3170" s="31"/>
      <c r="AC3170" s="31"/>
      <c r="AD3170" s="31"/>
      <c r="AE3170" s="31"/>
      <c r="AF3170" s="31"/>
      <c r="AG3170" s="31"/>
      <c r="AH3170" s="31"/>
      <c r="AI3170" s="31"/>
      <c r="AJ3170" s="31"/>
      <c r="AK3170" s="31"/>
      <c r="AL3170" s="31"/>
      <c r="AM3170" s="31"/>
      <c r="AN3170" s="31"/>
      <c r="AO3170" s="31"/>
      <c r="AP3170" s="31"/>
      <c r="AQ3170" s="31"/>
      <c r="AR3170" s="31"/>
      <c r="AS3170" s="31"/>
      <c r="AT3170" s="31"/>
      <c r="AU3170" s="31"/>
      <c r="AV3170" s="31"/>
      <c r="AW3170" s="31"/>
      <c r="AX3170" s="31"/>
      <c r="AY3170" s="31"/>
      <c r="AZ3170" s="31"/>
      <c r="BA3170" s="31"/>
    </row>
    <row r="3171" spans="1:53" x14ac:dyDescent="0.2">
      <c r="A3171" s="32"/>
      <c r="B3171" s="31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31"/>
      <c r="AA3171" s="31"/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</row>
    <row r="3172" spans="1:53" x14ac:dyDescent="0.2">
      <c r="A3172" s="32"/>
      <c r="B3172" s="31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31"/>
      <c r="AA3172" s="31"/>
      <c r="AB3172" s="31"/>
      <c r="AC3172" s="31"/>
      <c r="AD3172" s="31"/>
      <c r="AE3172" s="31"/>
      <c r="AF3172" s="31"/>
      <c r="AG3172" s="31"/>
      <c r="AH3172" s="31"/>
      <c r="AI3172" s="31"/>
      <c r="AJ3172" s="31"/>
      <c r="AK3172" s="31"/>
      <c r="AL3172" s="31"/>
      <c r="AM3172" s="31"/>
      <c r="AN3172" s="31"/>
      <c r="AO3172" s="31"/>
      <c r="AP3172" s="31"/>
      <c r="AQ3172" s="31"/>
      <c r="AR3172" s="31"/>
      <c r="AS3172" s="31"/>
      <c r="AT3172" s="31"/>
      <c r="AU3172" s="31"/>
      <c r="AV3172" s="31"/>
      <c r="AW3172" s="31"/>
      <c r="AX3172" s="31"/>
      <c r="AY3172" s="31"/>
      <c r="AZ3172" s="31"/>
      <c r="BA3172" s="31"/>
    </row>
    <row r="3173" spans="1:53" x14ac:dyDescent="0.2">
      <c r="A3173" s="32"/>
      <c r="B3173" s="31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</row>
    <row r="3174" spans="1:53" x14ac:dyDescent="0.2">
      <c r="A3174" s="32"/>
      <c r="B3174" s="31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  <c r="AA3174" s="31"/>
      <c r="AB3174" s="31"/>
      <c r="AC3174" s="31"/>
      <c r="AD3174" s="31"/>
      <c r="AE3174" s="31"/>
      <c r="AF3174" s="31"/>
      <c r="AG3174" s="31"/>
      <c r="AH3174" s="31"/>
      <c r="AI3174" s="31"/>
      <c r="AJ3174" s="31"/>
      <c r="AK3174" s="31"/>
      <c r="AL3174" s="31"/>
      <c r="AM3174" s="31"/>
      <c r="AN3174" s="31"/>
      <c r="AO3174" s="31"/>
      <c r="AP3174" s="31"/>
      <c r="AQ3174" s="31"/>
      <c r="AR3174" s="31"/>
      <c r="AS3174" s="31"/>
      <c r="AT3174" s="31"/>
      <c r="AU3174" s="31"/>
      <c r="AV3174" s="31"/>
      <c r="AW3174" s="31"/>
      <c r="AX3174" s="31"/>
      <c r="AY3174" s="31"/>
      <c r="AZ3174" s="31"/>
      <c r="BA3174" s="31"/>
    </row>
    <row r="3175" spans="1:53" x14ac:dyDescent="0.2">
      <c r="A3175" s="32"/>
      <c r="B3175" s="31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31"/>
      <c r="AA3175" s="31"/>
      <c r="AB3175" s="31"/>
      <c r="AC3175" s="31"/>
      <c r="AD3175" s="31"/>
      <c r="AE3175" s="31"/>
      <c r="AF3175" s="31"/>
      <c r="AG3175" s="31"/>
      <c r="AH3175" s="31"/>
      <c r="AI3175" s="31"/>
      <c r="AJ3175" s="31"/>
      <c r="AK3175" s="31"/>
      <c r="AL3175" s="31"/>
      <c r="AM3175" s="31"/>
      <c r="AN3175" s="31"/>
      <c r="AO3175" s="31"/>
      <c r="AP3175" s="31"/>
      <c r="AQ3175" s="31"/>
      <c r="AR3175" s="31"/>
      <c r="AS3175" s="31"/>
      <c r="AT3175" s="31"/>
      <c r="AU3175" s="31"/>
      <c r="AV3175" s="31"/>
      <c r="AW3175" s="31"/>
      <c r="AX3175" s="31"/>
      <c r="AY3175" s="31"/>
      <c r="AZ3175" s="31"/>
      <c r="BA3175" s="31"/>
    </row>
    <row r="3176" spans="1:53" x14ac:dyDescent="0.2">
      <c r="A3176" s="32"/>
      <c r="B3176" s="31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31"/>
      <c r="AA3176" s="31"/>
      <c r="AB3176" s="31"/>
      <c r="AC3176" s="31"/>
      <c r="AD3176" s="31"/>
      <c r="AE3176" s="31"/>
      <c r="AF3176" s="31"/>
      <c r="AG3176" s="31"/>
      <c r="AH3176" s="31"/>
      <c r="AI3176" s="31"/>
      <c r="AJ3176" s="31"/>
      <c r="AK3176" s="31"/>
      <c r="AL3176" s="31"/>
      <c r="AM3176" s="31"/>
      <c r="AN3176" s="31"/>
      <c r="AO3176" s="31"/>
      <c r="AP3176" s="31"/>
      <c r="AQ3176" s="31"/>
      <c r="AR3176" s="31"/>
      <c r="AS3176" s="31"/>
      <c r="AT3176" s="31"/>
      <c r="AU3176" s="31"/>
      <c r="AV3176" s="31"/>
      <c r="AW3176" s="31"/>
      <c r="AX3176" s="31"/>
      <c r="AY3176" s="31"/>
      <c r="AZ3176" s="31"/>
      <c r="BA3176" s="31"/>
    </row>
    <row r="3177" spans="1:53" x14ac:dyDescent="0.2">
      <c r="A3177" s="32"/>
      <c r="B3177" s="31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  <c r="AA3177" s="31"/>
      <c r="AB3177" s="31"/>
      <c r="AC3177" s="31"/>
      <c r="AD3177" s="31"/>
      <c r="AE3177" s="31"/>
      <c r="AF3177" s="31"/>
      <c r="AG3177" s="31"/>
      <c r="AH3177" s="31"/>
      <c r="AI3177" s="31"/>
      <c r="AJ3177" s="31"/>
      <c r="AK3177" s="31"/>
      <c r="AL3177" s="31"/>
      <c r="AM3177" s="31"/>
      <c r="AN3177" s="31"/>
      <c r="AO3177" s="31"/>
      <c r="AP3177" s="31"/>
      <c r="AQ3177" s="31"/>
      <c r="AR3177" s="31"/>
      <c r="AS3177" s="31"/>
      <c r="AT3177" s="31"/>
      <c r="AU3177" s="31"/>
      <c r="AV3177" s="31"/>
      <c r="AW3177" s="31"/>
      <c r="AX3177" s="31"/>
      <c r="AY3177" s="31"/>
      <c r="AZ3177" s="31"/>
      <c r="BA3177" s="31"/>
    </row>
    <row r="3178" spans="1:53" x14ac:dyDescent="0.2">
      <c r="A3178" s="32"/>
      <c r="B3178" s="31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31"/>
      <c r="AA3178" s="31"/>
      <c r="AB3178" s="31"/>
      <c r="AC3178" s="31"/>
      <c r="AD3178" s="31"/>
      <c r="AE3178" s="31"/>
      <c r="AF3178" s="31"/>
      <c r="AG3178" s="31"/>
      <c r="AH3178" s="31"/>
      <c r="AI3178" s="31"/>
      <c r="AJ3178" s="31"/>
      <c r="AK3178" s="31"/>
      <c r="AL3178" s="31"/>
      <c r="AM3178" s="31"/>
      <c r="AN3178" s="31"/>
      <c r="AO3178" s="31"/>
      <c r="AP3178" s="31"/>
      <c r="AQ3178" s="31"/>
      <c r="AR3178" s="31"/>
      <c r="AS3178" s="31"/>
      <c r="AT3178" s="31"/>
      <c r="AU3178" s="31"/>
      <c r="AV3178" s="31"/>
      <c r="AW3178" s="31"/>
      <c r="AX3178" s="31"/>
      <c r="AY3178" s="31"/>
      <c r="AZ3178" s="31"/>
      <c r="BA3178" s="31"/>
    </row>
    <row r="3179" spans="1:53" x14ac:dyDescent="0.2">
      <c r="A3179" s="32"/>
      <c r="B3179" s="31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  <c r="AA3179" s="31"/>
      <c r="AB3179" s="31"/>
      <c r="AC3179" s="31"/>
      <c r="AD3179" s="31"/>
      <c r="AE3179" s="31"/>
      <c r="AF3179" s="31"/>
      <c r="AG3179" s="31"/>
      <c r="AH3179" s="31"/>
      <c r="AI3179" s="31"/>
      <c r="AJ3179" s="31"/>
      <c r="AK3179" s="31"/>
      <c r="AL3179" s="31"/>
      <c r="AM3179" s="31"/>
      <c r="AN3179" s="31"/>
      <c r="AO3179" s="31"/>
      <c r="AP3179" s="31"/>
      <c r="AQ3179" s="31"/>
      <c r="AR3179" s="31"/>
      <c r="AS3179" s="31"/>
      <c r="AT3179" s="31"/>
      <c r="AU3179" s="31"/>
      <c r="AV3179" s="31"/>
      <c r="AW3179" s="31"/>
      <c r="AX3179" s="31"/>
      <c r="AY3179" s="31"/>
      <c r="AZ3179" s="31"/>
      <c r="BA3179" s="31"/>
    </row>
    <row r="3180" spans="1:53" x14ac:dyDescent="0.2">
      <c r="A3180" s="32"/>
      <c r="B3180" s="31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  <c r="AA3180" s="31"/>
      <c r="AB3180" s="31"/>
      <c r="AC3180" s="31"/>
      <c r="AD3180" s="31"/>
      <c r="AE3180" s="31"/>
      <c r="AF3180" s="31"/>
      <c r="AG3180" s="31"/>
      <c r="AH3180" s="31"/>
      <c r="AI3180" s="31"/>
      <c r="AJ3180" s="31"/>
      <c r="AK3180" s="31"/>
      <c r="AL3180" s="31"/>
      <c r="AM3180" s="31"/>
      <c r="AN3180" s="31"/>
      <c r="AO3180" s="31"/>
      <c r="AP3180" s="31"/>
      <c r="AQ3180" s="31"/>
      <c r="AR3180" s="31"/>
      <c r="AS3180" s="31"/>
      <c r="AT3180" s="31"/>
      <c r="AU3180" s="31"/>
      <c r="AV3180" s="31"/>
      <c r="AW3180" s="31"/>
      <c r="AX3180" s="31"/>
      <c r="AY3180" s="31"/>
      <c r="AZ3180" s="31"/>
      <c r="BA3180" s="31"/>
    </row>
    <row r="3181" spans="1:53" x14ac:dyDescent="0.2">
      <c r="A3181" s="32"/>
      <c r="B3181" s="31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  <c r="AA3181" s="31"/>
      <c r="AB3181" s="31"/>
      <c r="AC3181" s="31"/>
      <c r="AD3181" s="31"/>
      <c r="AE3181" s="31"/>
      <c r="AF3181" s="31"/>
      <c r="AG3181" s="31"/>
      <c r="AH3181" s="31"/>
      <c r="AI3181" s="31"/>
      <c r="AJ3181" s="31"/>
      <c r="AK3181" s="31"/>
      <c r="AL3181" s="31"/>
      <c r="AM3181" s="31"/>
      <c r="AN3181" s="31"/>
      <c r="AO3181" s="31"/>
      <c r="AP3181" s="31"/>
      <c r="AQ3181" s="31"/>
      <c r="AR3181" s="31"/>
      <c r="AS3181" s="31"/>
      <c r="AT3181" s="31"/>
      <c r="AU3181" s="31"/>
      <c r="AV3181" s="31"/>
      <c r="AW3181" s="31"/>
      <c r="AX3181" s="31"/>
      <c r="AY3181" s="31"/>
      <c r="AZ3181" s="31"/>
      <c r="BA3181" s="31"/>
    </row>
    <row r="3182" spans="1:53" x14ac:dyDescent="0.2">
      <c r="A3182" s="32"/>
      <c r="B3182" s="31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  <c r="AA3182" s="31"/>
      <c r="AB3182" s="31"/>
      <c r="AC3182" s="31"/>
      <c r="AD3182" s="31"/>
      <c r="AE3182" s="31"/>
      <c r="AF3182" s="31"/>
      <c r="AG3182" s="31"/>
      <c r="AH3182" s="31"/>
      <c r="AI3182" s="31"/>
      <c r="AJ3182" s="31"/>
      <c r="AK3182" s="31"/>
      <c r="AL3182" s="31"/>
      <c r="AM3182" s="31"/>
      <c r="AN3182" s="31"/>
      <c r="AO3182" s="31"/>
      <c r="AP3182" s="31"/>
      <c r="AQ3182" s="31"/>
      <c r="AR3182" s="31"/>
      <c r="AS3182" s="31"/>
      <c r="AT3182" s="31"/>
      <c r="AU3182" s="31"/>
      <c r="AV3182" s="31"/>
      <c r="AW3182" s="31"/>
      <c r="AX3182" s="31"/>
      <c r="AY3182" s="31"/>
      <c r="AZ3182" s="31"/>
      <c r="BA3182" s="31"/>
    </row>
    <row r="3183" spans="1:53" x14ac:dyDescent="0.2">
      <c r="A3183" s="32"/>
      <c r="B3183" s="31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  <c r="AA3183" s="31"/>
      <c r="AB3183" s="31"/>
      <c r="AC3183" s="31"/>
      <c r="AD3183" s="31"/>
      <c r="AE3183" s="31"/>
      <c r="AF3183" s="31"/>
      <c r="AG3183" s="31"/>
      <c r="AH3183" s="31"/>
      <c r="AI3183" s="31"/>
      <c r="AJ3183" s="31"/>
      <c r="AK3183" s="31"/>
      <c r="AL3183" s="31"/>
      <c r="AM3183" s="31"/>
      <c r="AN3183" s="31"/>
      <c r="AO3183" s="31"/>
      <c r="AP3183" s="31"/>
      <c r="AQ3183" s="31"/>
      <c r="AR3183" s="31"/>
      <c r="AS3183" s="31"/>
      <c r="AT3183" s="31"/>
      <c r="AU3183" s="31"/>
      <c r="AV3183" s="31"/>
      <c r="AW3183" s="31"/>
      <c r="AX3183" s="31"/>
      <c r="AY3183" s="31"/>
      <c r="AZ3183" s="31"/>
      <c r="BA3183" s="31"/>
    </row>
    <row r="3184" spans="1:53" x14ac:dyDescent="0.2">
      <c r="A3184" s="32"/>
      <c r="B3184" s="31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  <c r="AA3184" s="31"/>
      <c r="AB3184" s="31"/>
      <c r="AC3184" s="31"/>
      <c r="AD3184" s="31"/>
      <c r="AE3184" s="31"/>
      <c r="AF3184" s="31"/>
      <c r="AG3184" s="31"/>
      <c r="AH3184" s="31"/>
      <c r="AI3184" s="31"/>
      <c r="AJ3184" s="31"/>
      <c r="AK3184" s="31"/>
      <c r="AL3184" s="31"/>
      <c r="AM3184" s="31"/>
      <c r="AN3184" s="31"/>
      <c r="AO3184" s="31"/>
      <c r="AP3184" s="31"/>
      <c r="AQ3184" s="31"/>
      <c r="AR3184" s="31"/>
      <c r="AS3184" s="31"/>
      <c r="AT3184" s="31"/>
      <c r="AU3184" s="31"/>
      <c r="AV3184" s="31"/>
      <c r="AW3184" s="31"/>
      <c r="AX3184" s="31"/>
      <c r="AY3184" s="31"/>
      <c r="AZ3184" s="31"/>
      <c r="BA3184" s="31"/>
    </row>
    <row r="3185" spans="1:53" x14ac:dyDescent="0.2">
      <c r="A3185" s="32"/>
      <c r="B3185" s="31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  <c r="AA3185" s="31"/>
      <c r="AB3185" s="31"/>
      <c r="AC3185" s="31"/>
      <c r="AD3185" s="31"/>
      <c r="AE3185" s="31"/>
      <c r="AF3185" s="31"/>
      <c r="AG3185" s="31"/>
      <c r="AH3185" s="31"/>
      <c r="AI3185" s="31"/>
      <c r="AJ3185" s="31"/>
      <c r="AK3185" s="31"/>
      <c r="AL3185" s="31"/>
      <c r="AM3185" s="31"/>
      <c r="AN3185" s="31"/>
      <c r="AO3185" s="31"/>
      <c r="AP3185" s="31"/>
      <c r="AQ3185" s="31"/>
      <c r="AR3185" s="31"/>
      <c r="AS3185" s="31"/>
      <c r="AT3185" s="31"/>
      <c r="AU3185" s="31"/>
      <c r="AV3185" s="31"/>
      <c r="AW3185" s="31"/>
      <c r="AX3185" s="31"/>
      <c r="AY3185" s="31"/>
      <c r="AZ3185" s="31"/>
      <c r="BA3185" s="31"/>
    </row>
  </sheetData>
  <pageMargins left="0.7" right="0.7" top="0.75" bottom="0.75" header="0.3" footer="0.3"/>
  <pageSetup orientation="portrait" horizontalDpi="0" verticalDpi="0"/>
  <customProperties>
    <customPr name="SaaSBIProperties" r:id="rId1"/>
    <customPr name="SSCustomColumnsMapping" r:id="rId2"/>
    <customPr name="SSHeaderMapping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308"/>
  <sheetViews>
    <sheetView zoomScale="150" zoomScaleNormal="150" workbookViewId="0">
      <selection sqref="A1:XFD1048576"/>
    </sheetView>
  </sheetViews>
  <sheetFormatPr defaultColWidth="8.85546875" defaultRowHeight="15" x14ac:dyDescent="0.25"/>
  <cols>
    <col min="1" max="1" width="46.42578125" customWidth="1"/>
    <col min="2" max="2" width="12.7109375" customWidth="1"/>
    <col min="3" max="3" width="2.7109375" customWidth="1"/>
    <col min="4" max="5" width="12.7109375" customWidth="1"/>
    <col min="6" max="6" width="2.7109375" customWidth="1"/>
    <col min="7" max="7" width="12.7109375" customWidth="1"/>
    <col min="8" max="8" width="4.7109375" customWidth="1"/>
  </cols>
  <sheetData>
    <row r="1" spans="1:7" ht="18" x14ac:dyDescent="0.25">
      <c r="A1" s="189" t="s">
        <v>299</v>
      </c>
      <c r="B1" s="189"/>
      <c r="C1" s="189"/>
      <c r="D1" s="190"/>
      <c r="E1" s="190"/>
      <c r="F1" s="190"/>
      <c r="G1" s="190"/>
    </row>
    <row r="2" spans="1:7" ht="18" x14ac:dyDescent="0.25">
      <c r="A2" s="189" t="s">
        <v>300</v>
      </c>
      <c r="B2" s="189"/>
      <c r="C2" s="189"/>
      <c r="D2" s="190"/>
      <c r="E2" s="190"/>
      <c r="F2" s="190"/>
      <c r="G2" s="190"/>
    </row>
    <row r="3" spans="1:7" x14ac:dyDescent="0.25">
      <c r="A3" s="191" t="e">
        <f>VLOOKUP(#REF!,Labels!$A$3:$B$14,2)&amp;" "&amp;IF(OR(#REF!=1,#REF!=2,#REF!=3),"2023","2024")&amp;" - All Funds"</f>
        <v>#REF!</v>
      </c>
      <c r="B3" s="191"/>
      <c r="C3" s="191"/>
      <c r="D3" s="190"/>
      <c r="E3" s="190"/>
      <c r="F3" s="190"/>
      <c r="G3" s="190"/>
    </row>
    <row r="5" spans="1:7" x14ac:dyDescent="0.25">
      <c r="A5" s="1"/>
      <c r="B5" s="7" t="e">
        <f>VLOOKUP(#REF!,Labels!$A$3:$C$14,3)&amp;" "&amp;IF(OR(#REF!=1,#REF!=2,#REF!=3),"2023","2024")</f>
        <v>#REF!</v>
      </c>
      <c r="C5" s="1"/>
      <c r="D5" s="7" t="s">
        <v>651</v>
      </c>
      <c r="E5" s="8"/>
      <c r="F5" s="1"/>
      <c r="G5" s="1"/>
    </row>
    <row r="6" spans="1:7" x14ac:dyDescent="0.25">
      <c r="A6" s="1"/>
      <c r="B6" s="2" t="s">
        <v>1</v>
      </c>
      <c r="C6" s="6"/>
      <c r="D6" s="2" t="s">
        <v>1</v>
      </c>
      <c r="E6" s="2" t="s">
        <v>2</v>
      </c>
      <c r="F6" s="6"/>
      <c r="G6" s="2" t="s">
        <v>3</v>
      </c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13" t="e">
        <f>SUMIF(#REF!,$A8,#REF!)</f>
        <v>#REF!</v>
      </c>
      <c r="C8" s="14"/>
      <c r="D8" s="13" t="e">
        <f>SUMIF(#REF!,$A8,#REF!)</f>
        <v>#REF!</v>
      </c>
      <c r="E8" s="28">
        <v>0</v>
      </c>
      <c r="F8" s="16"/>
      <c r="G8" s="13" t="e">
        <f t="shared" ref="G8:G39" si="0">(E8)-(D8)</f>
        <v>#REF!</v>
      </c>
    </row>
    <row r="9" spans="1:7" x14ac:dyDescent="0.25">
      <c r="A9" s="3" t="s">
        <v>6</v>
      </c>
      <c r="B9" s="15" t="e">
        <f>SUMIF(#REF!,$A9,#REF!)</f>
        <v>#REF!</v>
      </c>
      <c r="C9" s="16"/>
      <c r="D9" s="15" t="e">
        <f>SUMIF(#REF!,$A9,#REF!)</f>
        <v>#REF!</v>
      </c>
      <c r="E9" s="15">
        <v>0</v>
      </c>
      <c r="F9" s="16"/>
      <c r="G9" s="13" t="e">
        <f t="shared" si="0"/>
        <v>#REF!</v>
      </c>
    </row>
    <row r="10" spans="1:7" x14ac:dyDescent="0.25">
      <c r="A10" s="3" t="s">
        <v>7</v>
      </c>
      <c r="B10" s="15" t="e">
        <f>SUMIF(#REF!,$A10,#REF!)</f>
        <v>#REF!</v>
      </c>
      <c r="C10" s="16"/>
      <c r="D10" s="15" t="e">
        <f>SUMIF(#REF!,$A10,#REF!)</f>
        <v>#REF!</v>
      </c>
      <c r="E10" s="15">
        <v>0</v>
      </c>
      <c r="F10" s="16"/>
      <c r="G10" s="13" t="e">
        <f t="shared" si="0"/>
        <v>#REF!</v>
      </c>
    </row>
    <row r="11" spans="1:7" x14ac:dyDescent="0.25">
      <c r="A11" s="3" t="s">
        <v>8</v>
      </c>
      <c r="B11" s="15" t="e">
        <f>SUMIF(#REF!,$A11,#REF!)</f>
        <v>#REF!</v>
      </c>
      <c r="C11" s="16"/>
      <c r="D11" s="15" t="e">
        <f>SUMIF(#REF!,$A11,#REF!)</f>
        <v>#REF!</v>
      </c>
      <c r="E11" s="15">
        <v>0</v>
      </c>
      <c r="F11" s="16"/>
      <c r="G11" s="13" t="e">
        <f t="shared" si="0"/>
        <v>#REF!</v>
      </c>
    </row>
    <row r="12" spans="1:7" x14ac:dyDescent="0.25">
      <c r="A12" s="3" t="s">
        <v>9</v>
      </c>
      <c r="B12" s="13" t="e">
        <f>SUMIF(#REF!,$A12,#REF!)</f>
        <v>#REF!</v>
      </c>
      <c r="C12" s="14"/>
      <c r="D12" s="13" t="e">
        <f>SUMIF(#REF!,$A12,#REF!)</f>
        <v>#REF!</v>
      </c>
      <c r="E12" s="28">
        <v>0</v>
      </c>
      <c r="F12" s="16"/>
      <c r="G12" s="13" t="e">
        <f t="shared" si="0"/>
        <v>#REF!</v>
      </c>
    </row>
    <row r="13" spans="1:7" x14ac:dyDescent="0.25">
      <c r="A13" s="3" t="s">
        <v>10</v>
      </c>
      <c r="B13" s="13" t="e">
        <f>SUMIF(#REF!,$A13,#REF!)</f>
        <v>#REF!</v>
      </c>
      <c r="C13" s="14"/>
      <c r="D13" s="13" t="e">
        <f>SUMIF(#REF!,$A13,#REF!)</f>
        <v>#REF!</v>
      </c>
      <c r="E13" s="28">
        <v>0</v>
      </c>
      <c r="F13" s="16"/>
      <c r="G13" s="13" t="e">
        <f t="shared" si="0"/>
        <v>#REF!</v>
      </c>
    </row>
    <row r="14" spans="1:7" x14ac:dyDescent="0.25">
      <c r="A14" s="3" t="s">
        <v>11</v>
      </c>
      <c r="B14" s="15" t="e">
        <f>SUMIF(#REF!,$A14,#REF!)</f>
        <v>#REF!</v>
      </c>
      <c r="C14" s="16"/>
      <c r="D14" s="15" t="e">
        <f>SUMIF(#REF!,$A14,#REF!)</f>
        <v>#REF!</v>
      </c>
      <c r="E14" s="28">
        <v>0</v>
      </c>
      <c r="F14" s="16"/>
      <c r="G14" s="13" t="e">
        <f t="shared" si="0"/>
        <v>#REF!</v>
      </c>
    </row>
    <row r="15" spans="1:7" x14ac:dyDescent="0.25">
      <c r="A15" s="3" t="s">
        <v>12</v>
      </c>
      <c r="B15" s="15" t="e">
        <f>SUMIF(#REF!,$A15,#REF!)</f>
        <v>#REF!</v>
      </c>
      <c r="C15" s="16"/>
      <c r="D15" s="15" t="e">
        <f>SUMIF(#REF!,$A15,#REF!)</f>
        <v>#REF!</v>
      </c>
      <c r="E15" s="28">
        <v>0</v>
      </c>
      <c r="F15" s="16"/>
      <c r="G15" s="13" t="e">
        <f t="shared" si="0"/>
        <v>#REF!</v>
      </c>
    </row>
    <row r="16" spans="1:7" x14ac:dyDescent="0.25">
      <c r="A16" s="3" t="s">
        <v>13</v>
      </c>
      <c r="B16" s="15" t="e">
        <f>SUMIF(#REF!,$A16,#REF!)</f>
        <v>#REF!</v>
      </c>
      <c r="C16" s="16"/>
      <c r="D16" s="15" t="e">
        <f>SUMIF(#REF!,$A16,#REF!)</f>
        <v>#REF!</v>
      </c>
      <c r="E16" s="28">
        <v>0</v>
      </c>
      <c r="F16" s="16"/>
      <c r="G16" s="13" t="e">
        <f t="shared" si="0"/>
        <v>#REF!</v>
      </c>
    </row>
    <row r="17" spans="1:7" x14ac:dyDescent="0.25">
      <c r="A17" s="3" t="s">
        <v>14</v>
      </c>
      <c r="B17" s="15" t="e">
        <f>SUMIF(#REF!,$A17,#REF!)</f>
        <v>#REF!</v>
      </c>
      <c r="C17" s="16"/>
      <c r="D17" s="15" t="e">
        <f>SUMIF(#REF!,$A17,#REF!)</f>
        <v>#REF!</v>
      </c>
      <c r="E17" s="15">
        <v>0</v>
      </c>
      <c r="F17" s="16"/>
      <c r="G17" s="13" t="e">
        <f t="shared" si="0"/>
        <v>#REF!</v>
      </c>
    </row>
    <row r="18" spans="1:7" x14ac:dyDescent="0.25">
      <c r="A18" s="3" t="s">
        <v>15</v>
      </c>
      <c r="B18" s="13" t="e">
        <f>SUMIF(#REF!,$A18,#REF!)</f>
        <v>#REF!</v>
      </c>
      <c r="C18" s="14"/>
      <c r="D18" s="13" t="e">
        <f>SUMIF(#REF!,$A18,#REF!)</f>
        <v>#REF!</v>
      </c>
      <c r="E18" s="28">
        <v>0</v>
      </c>
      <c r="F18" s="16"/>
      <c r="G18" s="13" t="e">
        <f t="shared" si="0"/>
        <v>#REF!</v>
      </c>
    </row>
    <row r="19" spans="1:7" x14ac:dyDescent="0.25">
      <c r="A19" s="3" t="s">
        <v>16</v>
      </c>
      <c r="B19" s="13" t="e">
        <f>SUMIF(#REF!,$A19,#REF!)</f>
        <v>#REF!</v>
      </c>
      <c r="C19" s="14"/>
      <c r="D19" s="13" t="e">
        <f>SUMIF(#REF!,$A19,#REF!)</f>
        <v>#REF!</v>
      </c>
      <c r="E19" s="28">
        <v>0</v>
      </c>
      <c r="F19" s="16"/>
      <c r="G19" s="13" t="e">
        <f t="shared" si="0"/>
        <v>#REF!</v>
      </c>
    </row>
    <row r="20" spans="1:7" x14ac:dyDescent="0.25">
      <c r="A20" s="3" t="s">
        <v>17</v>
      </c>
      <c r="B20" s="15" t="e">
        <f>SUMIF(#REF!,$A20,#REF!)</f>
        <v>#REF!</v>
      </c>
      <c r="C20" s="16"/>
      <c r="D20" s="15" t="e">
        <f>SUMIF(#REF!,$A20,#REF!)</f>
        <v>#REF!</v>
      </c>
      <c r="E20" s="15">
        <v>0</v>
      </c>
      <c r="F20" s="16"/>
      <c r="G20" s="13" t="e">
        <f t="shared" si="0"/>
        <v>#REF!</v>
      </c>
    </row>
    <row r="21" spans="1:7" x14ac:dyDescent="0.25">
      <c r="A21" s="3" t="s">
        <v>18</v>
      </c>
      <c r="B21" s="15" t="e">
        <f>SUMIF(#REF!,$A21,#REF!)</f>
        <v>#REF!</v>
      </c>
      <c r="C21" s="16"/>
      <c r="D21" s="15" t="e">
        <f>SUMIF(#REF!,$A21,#REF!)</f>
        <v>#REF!</v>
      </c>
      <c r="E21" s="15">
        <v>0</v>
      </c>
      <c r="F21" s="16"/>
      <c r="G21" s="13" t="e">
        <f t="shared" si="0"/>
        <v>#REF!</v>
      </c>
    </row>
    <row r="22" spans="1:7" x14ac:dyDescent="0.25">
      <c r="A22" s="3" t="s">
        <v>19</v>
      </c>
      <c r="B22" s="15" t="e">
        <f>SUMIF(#REF!,$A22,#REF!)</f>
        <v>#REF!</v>
      </c>
      <c r="C22" s="16"/>
      <c r="D22" s="15" t="e">
        <f>SUMIF(#REF!,$A22,#REF!)</f>
        <v>#REF!</v>
      </c>
      <c r="E22" s="15">
        <v>0</v>
      </c>
      <c r="F22" s="16"/>
      <c r="G22" s="13" t="e">
        <f t="shared" si="0"/>
        <v>#REF!</v>
      </c>
    </row>
    <row r="23" spans="1:7" x14ac:dyDescent="0.25">
      <c r="A23" s="3" t="s">
        <v>20</v>
      </c>
      <c r="B23" s="13" t="e">
        <f>SUMIF(#REF!,$A23,#REF!)</f>
        <v>#REF!</v>
      </c>
      <c r="C23" s="14"/>
      <c r="D23" s="13" t="e">
        <f>SUMIF(#REF!,$A23,#REF!)</f>
        <v>#REF!</v>
      </c>
      <c r="E23" s="27">
        <f>534377</f>
        <v>534377</v>
      </c>
      <c r="F23" s="14"/>
      <c r="G23" s="13" t="e">
        <f t="shared" si="0"/>
        <v>#REF!</v>
      </c>
    </row>
    <row r="24" spans="1:7" x14ac:dyDescent="0.25">
      <c r="A24" s="3" t="s">
        <v>21</v>
      </c>
      <c r="B24" s="15" t="e">
        <f>SUMIF(#REF!,$A24,#REF!)</f>
        <v>#REF!</v>
      </c>
      <c r="C24" s="16"/>
      <c r="D24" s="15" t="e">
        <f>SUMIF(#REF!,$A24,#REF!)</f>
        <v>#REF!</v>
      </c>
      <c r="E24" s="27">
        <f>3000</f>
        <v>3000</v>
      </c>
      <c r="F24" s="14"/>
      <c r="G24" s="13" t="e">
        <f t="shared" si="0"/>
        <v>#REF!</v>
      </c>
    </row>
    <row r="25" spans="1:7" x14ac:dyDescent="0.25">
      <c r="A25" s="3" t="s">
        <v>22</v>
      </c>
      <c r="B25" s="15" t="e">
        <f>SUMIF(#REF!,$A25,#REF!)</f>
        <v>#REF!</v>
      </c>
      <c r="C25" s="16"/>
      <c r="D25" s="15" t="e">
        <f>SUMIF(#REF!,$A25,#REF!)</f>
        <v>#REF!</v>
      </c>
      <c r="E25" s="27">
        <f>1000</f>
        <v>1000</v>
      </c>
      <c r="F25" s="14"/>
      <c r="G25" s="13" t="e">
        <f t="shared" si="0"/>
        <v>#REF!</v>
      </c>
    </row>
    <row r="26" spans="1:7" x14ac:dyDescent="0.25">
      <c r="A26" s="3" t="s">
        <v>23</v>
      </c>
      <c r="B26" s="13" t="e">
        <f>SUMIF(#REF!,$A26,#REF!)</f>
        <v>#REF!</v>
      </c>
      <c r="C26" s="14"/>
      <c r="D26" s="13" t="e">
        <f>SUMIF(#REF!,$A26,#REF!)</f>
        <v>#REF!</v>
      </c>
      <c r="E26" s="27">
        <f>32000</f>
        <v>32000</v>
      </c>
      <c r="F26" s="14"/>
      <c r="G26" s="13" t="e">
        <f t="shared" si="0"/>
        <v>#REF!</v>
      </c>
    </row>
    <row r="27" spans="1:7" x14ac:dyDescent="0.25">
      <c r="A27" s="3" t="s">
        <v>24</v>
      </c>
      <c r="B27" s="13" t="e">
        <f>SUMIF(#REF!,$A27,#REF!)</f>
        <v>#REF!</v>
      </c>
      <c r="C27" s="14"/>
      <c r="D27" s="13" t="e">
        <f>SUMIF(#REF!,$A27,#REF!)</f>
        <v>#REF!</v>
      </c>
      <c r="E27" s="27">
        <f>3500</f>
        <v>3500</v>
      </c>
      <c r="F27" s="14"/>
      <c r="G27" s="13" t="e">
        <f t="shared" si="0"/>
        <v>#REF!</v>
      </c>
    </row>
    <row r="28" spans="1:7" x14ac:dyDescent="0.25">
      <c r="A28" s="3" t="s">
        <v>25</v>
      </c>
      <c r="B28" s="13" t="e">
        <f>SUMIF(#REF!,$A28,#REF!)</f>
        <v>#REF!</v>
      </c>
      <c r="C28" s="14"/>
      <c r="D28" s="13" t="e">
        <f>SUMIF(#REF!,$A28,#REF!)</f>
        <v>#REF!</v>
      </c>
      <c r="E28" s="27">
        <f>8500</f>
        <v>8500</v>
      </c>
      <c r="F28" s="14"/>
      <c r="G28" s="13" t="e">
        <f t="shared" si="0"/>
        <v>#REF!</v>
      </c>
    </row>
    <row r="29" spans="1:7" x14ac:dyDescent="0.25">
      <c r="A29" s="3" t="s">
        <v>26</v>
      </c>
      <c r="B29" s="13" t="e">
        <f>SUMIF(#REF!,$A29,#REF!)</f>
        <v>#REF!</v>
      </c>
      <c r="C29" s="14"/>
      <c r="D29" s="13" t="e">
        <f>SUMIF(#REF!,$A29,#REF!)</f>
        <v>#REF!</v>
      </c>
      <c r="E29" s="28">
        <v>0</v>
      </c>
      <c r="F29" s="16"/>
      <c r="G29" s="13" t="e">
        <f t="shared" si="0"/>
        <v>#REF!</v>
      </c>
    </row>
    <row r="30" spans="1:7" x14ac:dyDescent="0.25">
      <c r="A30" s="3" t="s">
        <v>27</v>
      </c>
      <c r="B30" s="15" t="e">
        <f>SUMIF(#REF!,$A30,#REF!)</f>
        <v>#REF!</v>
      </c>
      <c r="C30" s="16"/>
      <c r="D30" s="15" t="e">
        <f>SUMIF(#REF!,$A30,#REF!)</f>
        <v>#REF!</v>
      </c>
      <c r="E30" s="28">
        <v>0</v>
      </c>
      <c r="F30" s="16"/>
      <c r="G30" s="13" t="e">
        <f t="shared" si="0"/>
        <v>#REF!</v>
      </c>
    </row>
    <row r="31" spans="1:7" x14ac:dyDescent="0.25">
      <c r="A31" s="3" t="s">
        <v>28</v>
      </c>
      <c r="B31" s="15" t="e">
        <f>SUMIF(#REF!,$A31,#REF!)</f>
        <v>#REF!</v>
      </c>
      <c r="C31" s="16"/>
      <c r="D31" s="15" t="e">
        <f>SUMIF(#REF!,$A31,#REF!)</f>
        <v>#REF!</v>
      </c>
      <c r="E31" s="15">
        <v>0</v>
      </c>
      <c r="F31" s="16"/>
      <c r="G31" s="13" t="e">
        <f t="shared" si="0"/>
        <v>#REF!</v>
      </c>
    </row>
    <row r="32" spans="1:7" x14ac:dyDescent="0.25">
      <c r="A32" s="3" t="s">
        <v>29</v>
      </c>
      <c r="B32" s="13" t="e">
        <f>SUMIF(#REF!,$A32,#REF!)</f>
        <v>#REF!</v>
      </c>
      <c r="C32" s="14"/>
      <c r="D32" s="13" t="e">
        <f>SUMIF(#REF!,$A32,#REF!)</f>
        <v>#REF!</v>
      </c>
      <c r="E32" s="27">
        <f>8500</f>
        <v>8500</v>
      </c>
      <c r="F32" s="14"/>
      <c r="G32" s="13" t="e">
        <f t="shared" si="0"/>
        <v>#REF!</v>
      </c>
    </row>
    <row r="33" spans="1:7" x14ac:dyDescent="0.25">
      <c r="A33" s="3" t="s">
        <v>30</v>
      </c>
      <c r="B33" s="13" t="e">
        <f>SUMIF(#REF!,$A33,#REF!)</f>
        <v>#REF!</v>
      </c>
      <c r="C33" s="14"/>
      <c r="D33" s="13" t="e">
        <f>SUMIF(#REF!,$A33,#REF!)</f>
        <v>#REF!</v>
      </c>
      <c r="E33" s="27">
        <f>14000</f>
        <v>14000</v>
      </c>
      <c r="F33" s="14"/>
      <c r="G33" s="13" t="e">
        <f t="shared" si="0"/>
        <v>#REF!</v>
      </c>
    </row>
    <row r="34" spans="1:7" x14ac:dyDescent="0.25">
      <c r="A34" s="3" t="s">
        <v>31</v>
      </c>
      <c r="B34" s="13" t="e">
        <f>SUMIF(#REF!,$A34,#REF!)</f>
        <v>#REF!</v>
      </c>
      <c r="C34" s="14"/>
      <c r="D34" s="13" t="e">
        <f>SUMIF(#REF!,$A34,#REF!)</f>
        <v>#REF!</v>
      </c>
      <c r="E34" s="27">
        <f>2000</f>
        <v>2000</v>
      </c>
      <c r="F34" s="14"/>
      <c r="G34" s="13" t="e">
        <f t="shared" si="0"/>
        <v>#REF!</v>
      </c>
    </row>
    <row r="35" spans="1:7" x14ac:dyDescent="0.25">
      <c r="A35" s="3" t="s">
        <v>32</v>
      </c>
      <c r="B35" s="13" t="e">
        <f>SUMIF(#REF!,$A35,#REF!)</f>
        <v>#REF!</v>
      </c>
      <c r="C35" s="14"/>
      <c r="D35" s="13" t="e">
        <f>SUMIF(#REF!,$A35,#REF!)</f>
        <v>#REF!</v>
      </c>
      <c r="E35" s="27">
        <f>4500</f>
        <v>4500</v>
      </c>
      <c r="F35" s="14"/>
      <c r="G35" s="13" t="e">
        <f t="shared" si="0"/>
        <v>#REF!</v>
      </c>
    </row>
    <row r="36" spans="1:7" x14ac:dyDescent="0.25">
      <c r="A36" s="3" t="s">
        <v>33</v>
      </c>
      <c r="B36" s="15" t="e">
        <f>SUMIF(#REF!,$A36,#REF!)</f>
        <v>#REF!</v>
      </c>
      <c r="C36" s="16"/>
      <c r="D36" s="15" t="e">
        <f>SUMIF(#REF!,$A36,#REF!)</f>
        <v>#REF!</v>
      </c>
      <c r="E36" s="27">
        <f>7000</f>
        <v>7000</v>
      </c>
      <c r="F36" s="14"/>
      <c r="G36" s="13" t="e">
        <f t="shared" si="0"/>
        <v>#REF!</v>
      </c>
    </row>
    <row r="37" spans="1:7" x14ac:dyDescent="0.25">
      <c r="A37" s="3" t="s">
        <v>683</v>
      </c>
      <c r="B37" s="15" t="e">
        <f>SUMIF(#REF!,$A37,#REF!)</f>
        <v>#REF!</v>
      </c>
      <c r="C37" s="16"/>
      <c r="D37" s="15" t="e">
        <f>SUMIF(#REF!,$A37,#REF!)</f>
        <v>#REF!</v>
      </c>
      <c r="E37" s="27">
        <v>0</v>
      </c>
      <c r="F37" s="14"/>
      <c r="G37" s="13" t="e">
        <f t="shared" ref="G37" si="1">(E37)-(D37)</f>
        <v>#REF!</v>
      </c>
    </row>
    <row r="38" spans="1:7" x14ac:dyDescent="0.25">
      <c r="A38" s="3" t="s">
        <v>34</v>
      </c>
      <c r="B38" s="13" t="e">
        <f>SUMIF(#REF!,$A38,#REF!)</f>
        <v>#REF!</v>
      </c>
      <c r="C38" s="14"/>
      <c r="D38" s="13" t="e">
        <f>SUMIF(#REF!,$A38,#REF!)</f>
        <v>#REF!</v>
      </c>
      <c r="E38" s="27">
        <f>17000</f>
        <v>17000</v>
      </c>
      <c r="F38" s="14"/>
      <c r="G38" s="13" t="e">
        <f t="shared" si="0"/>
        <v>#REF!</v>
      </c>
    </row>
    <row r="39" spans="1:7" x14ac:dyDescent="0.25">
      <c r="A39" s="12" t="s">
        <v>35</v>
      </c>
      <c r="B39" s="18" t="e">
        <f>SUMIF(#REF!,$A39,#REF!)</f>
        <v>#REF!</v>
      </c>
      <c r="C39" s="19"/>
      <c r="D39" s="18" t="e">
        <f>SUMIF(#REF!,$A39,#REF!)</f>
        <v>#REF!</v>
      </c>
      <c r="E39" s="18">
        <v>0</v>
      </c>
      <c r="F39" s="19"/>
      <c r="G39" s="20" t="e">
        <f t="shared" si="0"/>
        <v>#REF!</v>
      </c>
    </row>
    <row r="40" spans="1:7" x14ac:dyDescent="0.25">
      <c r="A40" s="12" t="s">
        <v>36</v>
      </c>
      <c r="B40" s="21" t="e">
        <f>B38+B39</f>
        <v>#REF!</v>
      </c>
      <c r="C40" s="22"/>
      <c r="D40" s="21" t="e">
        <f>D38+D39</f>
        <v>#REF!</v>
      </c>
      <c r="E40" s="21">
        <f>E38+E39</f>
        <v>17000</v>
      </c>
      <c r="F40" s="22"/>
      <c r="G40" s="21" t="e">
        <f>G38+G39</f>
        <v>#REF!</v>
      </c>
    </row>
    <row r="41" spans="1:7" x14ac:dyDescent="0.25">
      <c r="A41" s="3" t="s">
        <v>37</v>
      </c>
      <c r="B41" s="15" t="e">
        <f>SUMIF(#REF!,$A41,#REF!)</f>
        <v>#REF!</v>
      </c>
      <c r="C41" s="16"/>
      <c r="D41" s="15" t="e">
        <f>SUMIF(#REF!,$A41,#REF!)</f>
        <v>#REF!</v>
      </c>
      <c r="E41" s="27">
        <f>34000</f>
        <v>34000</v>
      </c>
      <c r="F41" s="14"/>
      <c r="G41" s="13" t="e">
        <f t="shared" ref="G41:G73" si="2">(E41)-(D41)</f>
        <v>#REF!</v>
      </c>
    </row>
    <row r="42" spans="1:7" x14ac:dyDescent="0.25">
      <c r="A42" s="3" t="s">
        <v>38</v>
      </c>
      <c r="B42" s="13" t="e">
        <f>SUMIF(#REF!,$A42,#REF!)</f>
        <v>#REF!</v>
      </c>
      <c r="C42" s="14"/>
      <c r="D42" s="13" t="e">
        <f>SUMIF(#REF!,$A42,#REF!)</f>
        <v>#REF!</v>
      </c>
      <c r="E42" s="27">
        <f>13500</f>
        <v>13500</v>
      </c>
      <c r="F42" s="14"/>
      <c r="G42" s="13" t="e">
        <f t="shared" si="2"/>
        <v>#REF!</v>
      </c>
    </row>
    <row r="43" spans="1:7" x14ac:dyDescent="0.25">
      <c r="A43" s="3" t="s">
        <v>682</v>
      </c>
      <c r="B43" s="13" t="e">
        <f>SUMIF(#REF!,$A43,#REF!)</f>
        <v>#REF!</v>
      </c>
      <c r="C43" s="14"/>
      <c r="D43" s="13" t="e">
        <f>SUMIF(#REF!,$A43,#REF!)</f>
        <v>#REF!</v>
      </c>
      <c r="E43" s="27">
        <v>0</v>
      </c>
      <c r="F43" s="14"/>
      <c r="G43" s="13" t="e">
        <f t="shared" ref="G43" si="3">(E43)-(D43)</f>
        <v>#REF!</v>
      </c>
    </row>
    <row r="44" spans="1:7" x14ac:dyDescent="0.25">
      <c r="A44" s="3" t="s">
        <v>39</v>
      </c>
      <c r="B44" s="13" t="e">
        <f>SUMIF(#REF!,$A44,#REF!)</f>
        <v>#REF!</v>
      </c>
      <c r="C44" s="14"/>
      <c r="D44" s="13" t="e">
        <f>SUMIF(#REF!,$A44,#REF!)</f>
        <v>#REF!</v>
      </c>
      <c r="E44" s="27">
        <f>200</f>
        <v>200</v>
      </c>
      <c r="F44" s="14"/>
      <c r="G44" s="13" t="e">
        <f t="shared" si="2"/>
        <v>#REF!</v>
      </c>
    </row>
    <row r="45" spans="1:7" x14ac:dyDescent="0.25">
      <c r="A45" s="3" t="s">
        <v>40</v>
      </c>
      <c r="B45" s="13" t="e">
        <f>SUMIF(#REF!,$A45,#REF!)</f>
        <v>#REF!</v>
      </c>
      <c r="C45" s="14"/>
      <c r="D45" s="13" t="e">
        <f>SUMIF(#REF!,$A45,#REF!)</f>
        <v>#REF!</v>
      </c>
      <c r="E45" s="27">
        <f>85000</f>
        <v>85000</v>
      </c>
      <c r="F45" s="14"/>
      <c r="G45" s="13" t="e">
        <f t="shared" si="2"/>
        <v>#REF!</v>
      </c>
    </row>
    <row r="46" spans="1:7" x14ac:dyDescent="0.25">
      <c r="A46" s="3" t="s">
        <v>41</v>
      </c>
      <c r="B46" s="15" t="e">
        <f>SUMIF(#REF!,$A46,#REF!)</f>
        <v>#REF!</v>
      </c>
      <c r="C46" s="16"/>
      <c r="D46" s="15" t="e">
        <f>SUMIF(#REF!,$A46,#REF!)</f>
        <v>#REF!</v>
      </c>
      <c r="E46" s="15">
        <v>0</v>
      </c>
      <c r="F46" s="16"/>
      <c r="G46" s="13" t="e">
        <f t="shared" si="2"/>
        <v>#REF!</v>
      </c>
    </row>
    <row r="47" spans="1:7" x14ac:dyDescent="0.25">
      <c r="A47" s="3" t="s">
        <v>42</v>
      </c>
      <c r="B47" s="15" t="e">
        <f>SUMIF(#REF!,$A47,#REF!)</f>
        <v>#REF!</v>
      </c>
      <c r="C47" s="16"/>
      <c r="D47" s="15" t="e">
        <f>SUMIF(#REF!,$A47,#REF!)</f>
        <v>#REF!</v>
      </c>
      <c r="E47" s="28">
        <v>0</v>
      </c>
      <c r="F47" s="16"/>
      <c r="G47" s="13" t="e">
        <f t="shared" si="2"/>
        <v>#REF!</v>
      </c>
    </row>
    <row r="48" spans="1:7" x14ac:dyDescent="0.25">
      <c r="A48" s="3" t="s">
        <v>43</v>
      </c>
      <c r="B48" s="15" t="e">
        <f>SUMIF(#REF!,$A48,#REF!)</f>
        <v>#REF!</v>
      </c>
      <c r="C48" s="16"/>
      <c r="D48" s="15" t="e">
        <f>SUMIF(#REF!,$A48,#REF!)</f>
        <v>#REF!</v>
      </c>
      <c r="E48" s="15">
        <v>0</v>
      </c>
      <c r="F48" s="16"/>
      <c r="G48" s="13" t="e">
        <f t="shared" si="2"/>
        <v>#REF!</v>
      </c>
    </row>
    <row r="49" spans="1:7" x14ac:dyDescent="0.25">
      <c r="A49" s="3" t="s">
        <v>44</v>
      </c>
      <c r="B49" s="15" t="e">
        <f>SUMIF(#REF!,$A49,#REF!)</f>
        <v>#REF!</v>
      </c>
      <c r="C49" s="16"/>
      <c r="D49" s="15" t="e">
        <f>SUMIF(#REF!,$A49,#REF!)</f>
        <v>#REF!</v>
      </c>
      <c r="E49" s="15">
        <v>0</v>
      </c>
      <c r="F49" s="16"/>
      <c r="G49" s="13" t="e">
        <f t="shared" si="2"/>
        <v>#REF!</v>
      </c>
    </row>
    <row r="50" spans="1:7" x14ac:dyDescent="0.25">
      <c r="A50" s="3" t="s">
        <v>45</v>
      </c>
      <c r="B50" s="15" t="e">
        <f>SUMIF(#REF!,$A50,#REF!)</f>
        <v>#REF!</v>
      </c>
      <c r="C50" s="16"/>
      <c r="D50" s="15" t="e">
        <f>SUMIF(#REF!,$A50,#REF!)</f>
        <v>#REF!</v>
      </c>
      <c r="E50" s="27">
        <f>1500</f>
        <v>1500</v>
      </c>
      <c r="F50" s="14"/>
      <c r="G50" s="13" t="e">
        <f t="shared" si="2"/>
        <v>#REF!</v>
      </c>
    </row>
    <row r="51" spans="1:7" x14ac:dyDescent="0.25">
      <c r="A51" s="3" t="s">
        <v>46</v>
      </c>
      <c r="B51" s="15" t="e">
        <f>SUMIF(#REF!,$A51,#REF!)</f>
        <v>#REF!</v>
      </c>
      <c r="C51" s="16"/>
      <c r="D51" s="15" t="e">
        <f>SUMIF(#REF!,$A51,#REF!)</f>
        <v>#REF!</v>
      </c>
      <c r="E51" s="28">
        <v>0</v>
      </c>
      <c r="F51" s="16"/>
      <c r="G51" s="13" t="e">
        <f t="shared" si="2"/>
        <v>#REF!</v>
      </c>
    </row>
    <row r="52" spans="1:7" x14ac:dyDescent="0.25">
      <c r="A52" s="3" t="s">
        <v>47</v>
      </c>
      <c r="B52" s="15" t="e">
        <f>SUMIF(#REF!,$A52,#REF!)</f>
        <v>#REF!</v>
      </c>
      <c r="C52" s="16"/>
      <c r="D52" s="15" t="e">
        <f>SUMIF(#REF!,$A52,#REF!)</f>
        <v>#REF!</v>
      </c>
      <c r="E52" s="28">
        <v>0</v>
      </c>
      <c r="F52" s="16"/>
      <c r="G52" s="13" t="e">
        <f t="shared" si="2"/>
        <v>#REF!</v>
      </c>
    </row>
    <row r="53" spans="1:7" x14ac:dyDescent="0.25">
      <c r="A53" s="3" t="s">
        <v>48</v>
      </c>
      <c r="B53" s="15" t="e">
        <f>SUMIF(#REF!,$A53,#REF!)</f>
        <v>#REF!</v>
      </c>
      <c r="C53" s="16"/>
      <c r="D53" s="15" t="e">
        <f>SUMIF(#REF!,$A53,#REF!)</f>
        <v>#REF!</v>
      </c>
      <c r="E53" s="15">
        <v>0</v>
      </c>
      <c r="F53" s="16"/>
      <c r="G53" s="13" t="e">
        <f t="shared" si="2"/>
        <v>#REF!</v>
      </c>
    </row>
    <row r="54" spans="1:7" x14ac:dyDescent="0.25">
      <c r="A54" s="3" t="s">
        <v>49</v>
      </c>
      <c r="B54" s="13" t="e">
        <f>SUMIF(#REF!,$A54,#REF!)</f>
        <v>#REF!</v>
      </c>
      <c r="C54" s="14"/>
      <c r="D54" s="13" t="e">
        <f>SUMIF(#REF!,$A54,#REF!)</f>
        <v>#REF!</v>
      </c>
      <c r="E54" s="28">
        <v>0</v>
      </c>
      <c r="F54" s="16"/>
      <c r="G54" s="13" t="e">
        <f t="shared" si="2"/>
        <v>#REF!</v>
      </c>
    </row>
    <row r="55" spans="1:7" x14ac:dyDescent="0.25">
      <c r="A55" s="3" t="s">
        <v>50</v>
      </c>
      <c r="B55" s="13" t="e">
        <f>SUMIF(#REF!,$A55,#REF!)</f>
        <v>#REF!</v>
      </c>
      <c r="C55" s="14"/>
      <c r="D55" s="13" t="e">
        <f>SUMIF(#REF!,$A55,#REF!)</f>
        <v>#REF!</v>
      </c>
      <c r="E55" s="27">
        <f>7000</f>
        <v>7000</v>
      </c>
      <c r="F55" s="14"/>
      <c r="G55" s="13" t="e">
        <f t="shared" si="2"/>
        <v>#REF!</v>
      </c>
    </row>
    <row r="56" spans="1:7" x14ac:dyDescent="0.25">
      <c r="A56" s="3" t="s">
        <v>51</v>
      </c>
      <c r="B56" s="15" t="e">
        <f>SUMIF(#REF!,$A56,#REF!)</f>
        <v>#REF!</v>
      </c>
      <c r="C56" s="16"/>
      <c r="D56" s="15" t="e">
        <f>SUMIF(#REF!,$A56,#REF!)</f>
        <v>#REF!</v>
      </c>
      <c r="E56" s="15">
        <v>0</v>
      </c>
      <c r="F56" s="16"/>
      <c r="G56" s="13" t="e">
        <f t="shared" si="2"/>
        <v>#REF!</v>
      </c>
    </row>
    <row r="57" spans="1:7" x14ac:dyDescent="0.25">
      <c r="A57" s="3" t="s">
        <v>52</v>
      </c>
      <c r="B57" s="15" t="e">
        <f>SUMIF(#REF!,$A57,#REF!)</f>
        <v>#REF!</v>
      </c>
      <c r="C57" s="16"/>
      <c r="D57" s="15" t="e">
        <f>SUMIF(#REF!,$A57,#REF!)</f>
        <v>#REF!</v>
      </c>
      <c r="E57" s="27">
        <f>100</f>
        <v>100</v>
      </c>
      <c r="F57" s="14"/>
      <c r="G57" s="13" t="e">
        <f t="shared" si="2"/>
        <v>#REF!</v>
      </c>
    </row>
    <row r="58" spans="1:7" x14ac:dyDescent="0.25">
      <c r="A58" s="3" t="s">
        <v>53</v>
      </c>
      <c r="B58" s="15" t="e">
        <f>SUMIF(#REF!,$A58,#REF!)</f>
        <v>#REF!</v>
      </c>
      <c r="C58" s="16"/>
      <c r="D58" s="15" t="e">
        <f>SUMIF(#REF!,$A58,#REF!)</f>
        <v>#REF!</v>
      </c>
      <c r="E58" s="15">
        <v>0</v>
      </c>
      <c r="F58" s="16"/>
      <c r="G58" s="13" t="e">
        <f t="shared" si="2"/>
        <v>#REF!</v>
      </c>
    </row>
    <row r="59" spans="1:7" x14ac:dyDescent="0.25">
      <c r="A59" s="3" t="s">
        <v>54</v>
      </c>
      <c r="B59" s="15" t="e">
        <f>SUMIF(#REF!,$A59,#REF!)</f>
        <v>#REF!</v>
      </c>
      <c r="C59" s="16"/>
      <c r="D59" s="15" t="e">
        <f>SUMIF(#REF!,$A59,#REF!)</f>
        <v>#REF!</v>
      </c>
      <c r="E59" s="15">
        <v>0</v>
      </c>
      <c r="F59" s="16"/>
      <c r="G59" s="13" t="e">
        <f t="shared" si="2"/>
        <v>#REF!</v>
      </c>
    </row>
    <row r="60" spans="1:7" x14ac:dyDescent="0.25">
      <c r="A60" s="3" t="s">
        <v>55</v>
      </c>
      <c r="B60" s="15" t="e">
        <f>SUMIF(#REF!,$A60,#REF!)</f>
        <v>#REF!</v>
      </c>
      <c r="C60" s="16"/>
      <c r="D60" s="15" t="e">
        <f>SUMIF(#REF!,$A60,#REF!)</f>
        <v>#REF!</v>
      </c>
      <c r="E60" s="27">
        <f>500</f>
        <v>500</v>
      </c>
      <c r="F60" s="14"/>
      <c r="G60" s="13" t="e">
        <f t="shared" si="2"/>
        <v>#REF!</v>
      </c>
    </row>
    <row r="61" spans="1:7" x14ac:dyDescent="0.25">
      <c r="A61" s="3" t="s">
        <v>56</v>
      </c>
      <c r="B61" s="13" t="e">
        <f>SUMIF(#REF!,$A61,#REF!)</f>
        <v>#REF!</v>
      </c>
      <c r="C61" s="14"/>
      <c r="D61" s="13" t="e">
        <f>SUMIF(#REF!,$A61,#REF!)</f>
        <v>#REF!</v>
      </c>
      <c r="E61" s="27">
        <f>200</f>
        <v>200</v>
      </c>
      <c r="F61" s="14"/>
      <c r="G61" s="13" t="e">
        <f t="shared" si="2"/>
        <v>#REF!</v>
      </c>
    </row>
    <row r="62" spans="1:7" x14ac:dyDescent="0.25">
      <c r="A62" s="3" t="s">
        <v>57</v>
      </c>
      <c r="B62" s="13" t="e">
        <f>SUMIF(#REF!,$A62,#REF!)</f>
        <v>#REF!</v>
      </c>
      <c r="C62" s="14"/>
      <c r="D62" s="13" t="e">
        <f>SUMIF(#REF!,$A62,#REF!)</f>
        <v>#REF!</v>
      </c>
      <c r="E62" s="27">
        <f>100</f>
        <v>100</v>
      </c>
      <c r="F62" s="14"/>
      <c r="G62" s="13" t="e">
        <f t="shared" si="2"/>
        <v>#REF!</v>
      </c>
    </row>
    <row r="63" spans="1:7" x14ac:dyDescent="0.25">
      <c r="A63" s="3" t="s">
        <v>58</v>
      </c>
      <c r="B63" s="13" t="e">
        <f>SUMIF(#REF!,$A63,#REF!)</f>
        <v>#REF!</v>
      </c>
      <c r="C63" s="14"/>
      <c r="D63" s="13" t="e">
        <f>SUMIF(#REF!,$A63,#REF!)</f>
        <v>#REF!</v>
      </c>
      <c r="E63" s="27">
        <f>250</f>
        <v>250</v>
      </c>
      <c r="F63" s="14"/>
      <c r="G63" s="13" t="e">
        <f t="shared" si="2"/>
        <v>#REF!</v>
      </c>
    </row>
    <row r="64" spans="1:7" x14ac:dyDescent="0.25">
      <c r="A64" s="3" t="s">
        <v>59</v>
      </c>
      <c r="B64" s="13" t="e">
        <f>SUMIF(#REF!,$A64,#REF!)</f>
        <v>#REF!</v>
      </c>
      <c r="C64" s="14"/>
      <c r="D64" s="13" t="e">
        <f>SUMIF(#REF!,$A64,#REF!)</f>
        <v>#REF!</v>
      </c>
      <c r="E64" s="27">
        <f>200</f>
        <v>200</v>
      </c>
      <c r="F64" s="14"/>
      <c r="G64" s="13" t="e">
        <f t="shared" si="2"/>
        <v>#REF!</v>
      </c>
    </row>
    <row r="65" spans="1:7" x14ac:dyDescent="0.25">
      <c r="A65" s="3" t="s">
        <v>60</v>
      </c>
      <c r="B65" s="15" t="e">
        <f>SUMIF(#REF!,$A65,#REF!)</f>
        <v>#REF!</v>
      </c>
      <c r="C65" s="16"/>
      <c r="D65" s="15" t="e">
        <f>SUMIF(#REF!,$A65,#REF!)</f>
        <v>#REF!</v>
      </c>
      <c r="E65" s="28">
        <v>0</v>
      </c>
      <c r="F65" s="16"/>
      <c r="G65" s="13" t="e">
        <f t="shared" si="2"/>
        <v>#REF!</v>
      </c>
    </row>
    <row r="66" spans="1:7" x14ac:dyDescent="0.25">
      <c r="A66" s="3" t="s">
        <v>61</v>
      </c>
      <c r="B66" s="13" t="e">
        <f>SUMIF(#REF!,$A66,#REF!)</f>
        <v>#REF!</v>
      </c>
      <c r="C66" s="14"/>
      <c r="D66" s="13" t="e">
        <f>SUMIF(#REF!,$A66,#REF!)</f>
        <v>#REF!</v>
      </c>
      <c r="E66" s="28">
        <v>0</v>
      </c>
      <c r="F66" s="16"/>
      <c r="G66" s="13" t="e">
        <f t="shared" si="2"/>
        <v>#REF!</v>
      </c>
    </row>
    <row r="67" spans="1:7" x14ac:dyDescent="0.25">
      <c r="A67" s="3" t="s">
        <v>62</v>
      </c>
      <c r="B67" s="15" t="e">
        <f>SUMIF(#REF!,$A67,#REF!)</f>
        <v>#REF!</v>
      </c>
      <c r="C67" s="16"/>
      <c r="D67" s="15" t="e">
        <f>SUMIF(#REF!,$A67,#REF!)</f>
        <v>#REF!</v>
      </c>
      <c r="E67" s="27">
        <f>500</f>
        <v>500</v>
      </c>
      <c r="F67" s="14"/>
      <c r="G67" s="13" t="e">
        <f t="shared" si="2"/>
        <v>#REF!</v>
      </c>
    </row>
    <row r="68" spans="1:7" x14ac:dyDescent="0.25">
      <c r="A68" s="3" t="s">
        <v>63</v>
      </c>
      <c r="B68" s="15" t="e">
        <f>SUMIF(#REF!,$A68,#REF!)</f>
        <v>#REF!</v>
      </c>
      <c r="C68" s="16"/>
      <c r="D68" s="15" t="e">
        <f>SUMIF(#REF!,$A68,#REF!)</f>
        <v>#REF!</v>
      </c>
      <c r="E68" s="15">
        <v>0</v>
      </c>
      <c r="F68" s="16"/>
      <c r="G68" s="13" t="e">
        <f t="shared" si="2"/>
        <v>#REF!</v>
      </c>
    </row>
    <row r="69" spans="1:7" x14ac:dyDescent="0.25">
      <c r="A69" s="3" t="s">
        <v>64</v>
      </c>
      <c r="B69" s="15" t="e">
        <f>SUMIF(#REF!,$A69,#REF!)</f>
        <v>#REF!</v>
      </c>
      <c r="C69" s="16"/>
      <c r="D69" s="15" t="e">
        <f>SUMIF(#REF!,$A69,#REF!)</f>
        <v>#REF!</v>
      </c>
      <c r="E69" s="15">
        <v>0</v>
      </c>
      <c r="F69" s="16"/>
      <c r="G69" s="13" t="e">
        <f t="shared" si="2"/>
        <v>#REF!</v>
      </c>
    </row>
    <row r="70" spans="1:7" x14ac:dyDescent="0.25">
      <c r="A70" s="3" t="s">
        <v>65</v>
      </c>
      <c r="B70" s="13" t="e">
        <f>SUMIF(#REF!,$A70,#REF!)</f>
        <v>#REF!</v>
      </c>
      <c r="C70" s="14"/>
      <c r="D70" s="13" t="e">
        <f>SUMIF(#REF!,$A70,#REF!)</f>
        <v>#REF!</v>
      </c>
      <c r="E70" s="27">
        <f>50</f>
        <v>50</v>
      </c>
      <c r="F70" s="14"/>
      <c r="G70" s="13" t="e">
        <f t="shared" si="2"/>
        <v>#REF!</v>
      </c>
    </row>
    <row r="71" spans="1:7" x14ac:dyDescent="0.25">
      <c r="A71" s="3" t="s">
        <v>66</v>
      </c>
      <c r="B71" s="13" t="e">
        <f>SUMIF(#REF!,$A71,#REF!)</f>
        <v>#REF!</v>
      </c>
      <c r="C71" s="14"/>
      <c r="D71" s="13" t="e">
        <f>SUMIF(#REF!,$A71,#REF!)</f>
        <v>#REF!</v>
      </c>
      <c r="E71" s="28">
        <v>0</v>
      </c>
      <c r="F71" s="16"/>
      <c r="G71" s="13" t="e">
        <f t="shared" si="2"/>
        <v>#REF!</v>
      </c>
    </row>
    <row r="72" spans="1:7" x14ac:dyDescent="0.25">
      <c r="A72" s="3" t="s">
        <v>67</v>
      </c>
      <c r="B72" s="15" t="e">
        <f>SUMIF(#REF!,$A72,#REF!)</f>
        <v>#REF!</v>
      </c>
      <c r="C72" s="16"/>
      <c r="D72" s="15" t="e">
        <f>SUMIF(#REF!,$A72,#REF!)</f>
        <v>#REF!</v>
      </c>
      <c r="E72" s="15">
        <v>0</v>
      </c>
      <c r="F72" s="16"/>
      <c r="G72" s="13" t="e">
        <f t="shared" si="2"/>
        <v>#REF!</v>
      </c>
    </row>
    <row r="73" spans="1:7" x14ac:dyDescent="0.25">
      <c r="A73" s="3" t="s">
        <v>68</v>
      </c>
      <c r="B73" s="15" t="e">
        <f>SUMIF(#REF!,$A73,#REF!)</f>
        <v>#REF!</v>
      </c>
      <c r="C73" s="16"/>
      <c r="D73" s="15" t="e">
        <f>SUMIF(#REF!,$A73,#REF!)</f>
        <v>#REF!</v>
      </c>
      <c r="E73" s="15">
        <v>0</v>
      </c>
      <c r="F73" s="16"/>
      <c r="G73" s="13" t="e">
        <f t="shared" si="2"/>
        <v>#REF!</v>
      </c>
    </row>
    <row r="74" spans="1:7" x14ac:dyDescent="0.25">
      <c r="A74" s="3" t="s">
        <v>69</v>
      </c>
      <c r="B74" s="15" t="e">
        <f>SUMIF(#REF!,$A74,#REF!)</f>
        <v>#REF!</v>
      </c>
      <c r="C74" s="16"/>
      <c r="D74" s="15" t="e">
        <f>SUMIF(#REF!,$A74,#REF!)</f>
        <v>#REF!</v>
      </c>
      <c r="E74" s="28">
        <v>0</v>
      </c>
      <c r="F74" s="16"/>
      <c r="G74" s="13" t="e">
        <f t="shared" ref="G74:G78" si="4">(E74)-(D74)</f>
        <v>#REF!</v>
      </c>
    </row>
    <row r="75" spans="1:7" x14ac:dyDescent="0.25">
      <c r="A75" s="3" t="s">
        <v>70</v>
      </c>
      <c r="B75" s="13" t="e">
        <f>SUMIF(#REF!,$A75,#REF!)</f>
        <v>#REF!</v>
      </c>
      <c r="C75" s="14"/>
      <c r="D75" s="13" t="e">
        <f>SUMIF(#REF!,$A75,#REF!)</f>
        <v>#REF!</v>
      </c>
      <c r="E75" s="28">
        <v>0</v>
      </c>
      <c r="F75" s="16"/>
      <c r="G75" s="13" t="e">
        <f t="shared" si="4"/>
        <v>#REF!</v>
      </c>
    </row>
    <row r="76" spans="1:7" x14ac:dyDescent="0.25">
      <c r="A76" s="12" t="s">
        <v>71</v>
      </c>
      <c r="B76" s="18" t="e">
        <f>SUMIF(#REF!,$A76,#REF!)</f>
        <v>#REF!</v>
      </c>
      <c r="C76" s="19"/>
      <c r="D76" s="18" t="e">
        <f>SUMIF(#REF!,$A76,#REF!)</f>
        <v>#REF!</v>
      </c>
      <c r="E76" s="18">
        <v>0</v>
      </c>
      <c r="F76" s="19"/>
      <c r="G76" s="20" t="e">
        <f t="shared" si="4"/>
        <v>#REF!</v>
      </c>
    </row>
    <row r="77" spans="1:7" x14ac:dyDescent="0.25">
      <c r="A77" s="12" t="s">
        <v>72</v>
      </c>
      <c r="B77" s="18" t="e">
        <f>SUMIF(#REF!,$A77,#REF!)</f>
        <v>#REF!</v>
      </c>
      <c r="C77" s="19"/>
      <c r="D77" s="18" t="e">
        <f>SUMIF(#REF!,$A77,#REF!)</f>
        <v>#REF!</v>
      </c>
      <c r="E77" s="18">
        <v>0</v>
      </c>
      <c r="F77" s="19"/>
      <c r="G77" s="20" t="e">
        <f t="shared" si="4"/>
        <v>#REF!</v>
      </c>
    </row>
    <row r="78" spans="1:7" x14ac:dyDescent="0.25">
      <c r="A78" s="12" t="s">
        <v>73</v>
      </c>
      <c r="B78" s="18" t="e">
        <f>SUMIF(#REF!,$A78,#REF!)</f>
        <v>#REF!</v>
      </c>
      <c r="C78" s="19"/>
      <c r="D78" s="18" t="e">
        <f>SUMIF(#REF!,$A78,#REF!)</f>
        <v>#REF!</v>
      </c>
      <c r="E78" s="18">
        <v>0</v>
      </c>
      <c r="F78" s="19"/>
      <c r="G78" s="20" t="e">
        <f t="shared" si="4"/>
        <v>#REF!</v>
      </c>
    </row>
    <row r="79" spans="1:7" x14ac:dyDescent="0.25">
      <c r="A79" s="3" t="s">
        <v>74</v>
      </c>
      <c r="B79" s="24" t="e">
        <f>SUM(B8:B38)+SUM(B41:B78)</f>
        <v>#REF!</v>
      </c>
      <c r="C79" s="25"/>
      <c r="D79" s="24" t="e">
        <f>SUM(D8:D38)+SUM(D41:D78)</f>
        <v>#REF!</v>
      </c>
      <c r="E79" s="23">
        <f>SUM(E8:E38)+SUM(E41:E78)</f>
        <v>778477</v>
      </c>
      <c r="F79" s="25"/>
      <c r="G79" s="24" t="e">
        <f>SUM(G8:G38)+SUM(G41:G78)</f>
        <v>#REF!</v>
      </c>
    </row>
    <row r="80" spans="1:7" x14ac:dyDescent="0.25">
      <c r="A80" s="12" t="s">
        <v>75</v>
      </c>
      <c r="B80" s="18"/>
      <c r="C80" s="19"/>
      <c r="D80" s="18"/>
      <c r="E80" s="18"/>
      <c r="F80" s="19"/>
      <c r="G80" s="18"/>
    </row>
    <row r="81" spans="1:7" x14ac:dyDescent="0.25">
      <c r="A81" s="12" t="s">
        <v>76</v>
      </c>
      <c r="B81" s="18" t="e">
        <f>SUMIF(#REF!,$A81,#REF!)</f>
        <v>#REF!</v>
      </c>
      <c r="C81" s="19"/>
      <c r="D81" s="18" t="e">
        <f>SUMIF(#REF!,$A81,#REF!)</f>
        <v>#REF!</v>
      </c>
      <c r="E81" s="18">
        <v>0</v>
      </c>
      <c r="F81" s="19"/>
      <c r="G81" s="20" t="e">
        <f>(E81)-(D81)</f>
        <v>#REF!</v>
      </c>
    </row>
    <row r="82" spans="1:7" x14ac:dyDescent="0.25">
      <c r="A82" s="12" t="s">
        <v>77</v>
      </c>
      <c r="B82" s="21" t="e">
        <f>B81</f>
        <v>#REF!</v>
      </c>
      <c r="C82" s="22"/>
      <c r="D82" s="21" t="e">
        <f>D81</f>
        <v>#REF!</v>
      </c>
      <c r="E82" s="21">
        <f>E81</f>
        <v>0</v>
      </c>
      <c r="F82" s="22"/>
      <c r="G82" s="21" t="e">
        <f>G81</f>
        <v>#REF!</v>
      </c>
    </row>
    <row r="83" spans="1:7" x14ac:dyDescent="0.25">
      <c r="A83" s="3" t="s">
        <v>78</v>
      </c>
      <c r="B83" s="24" t="e">
        <f>B79-B82</f>
        <v>#REF!</v>
      </c>
      <c r="C83" s="25"/>
      <c r="D83" s="24" t="e">
        <f t="shared" ref="D83:E83" si="5">D79-D82</f>
        <v>#REF!</v>
      </c>
      <c r="E83" s="23">
        <f t="shared" si="5"/>
        <v>778477</v>
      </c>
      <c r="F83" s="25"/>
      <c r="G83" s="24" t="e">
        <f>G79-G82</f>
        <v>#REF!</v>
      </c>
    </row>
    <row r="84" spans="1:7" x14ac:dyDescent="0.25">
      <c r="A84" s="3" t="s">
        <v>79</v>
      </c>
      <c r="B84" s="15"/>
      <c r="C84" s="16"/>
      <c r="D84" s="15"/>
      <c r="E84" s="28"/>
      <c r="F84" s="16"/>
      <c r="G84" s="15"/>
    </row>
    <row r="85" spans="1:7" x14ac:dyDescent="0.25">
      <c r="A85" s="3" t="s">
        <v>80</v>
      </c>
      <c r="B85" s="15" t="e">
        <f>SUMIF(#REF!,$A85,#REF!)</f>
        <v>#REF!</v>
      </c>
      <c r="C85" s="16"/>
      <c r="D85" s="15" t="e">
        <f>SUMIF(#REF!,$A85,#REF!)</f>
        <v>#REF!</v>
      </c>
      <c r="E85" s="15">
        <v>0</v>
      </c>
      <c r="F85" s="16"/>
      <c r="G85" s="13" t="e">
        <f t="shared" ref="G85:G115" si="6">(E85)-(D85)</f>
        <v>#REF!</v>
      </c>
    </row>
    <row r="86" spans="1:7" x14ac:dyDescent="0.25">
      <c r="A86" s="3" t="s">
        <v>81</v>
      </c>
      <c r="B86" s="15" t="e">
        <f>SUMIF(#REF!,$A86,#REF!)</f>
        <v>#REF!</v>
      </c>
      <c r="C86" s="16"/>
      <c r="D86" s="15" t="e">
        <f>SUMIF(#REF!,$A86,#REF!)</f>
        <v>#REF!</v>
      </c>
      <c r="E86" s="15">
        <v>0</v>
      </c>
      <c r="F86" s="16"/>
      <c r="G86" s="13" t="e">
        <f t="shared" si="6"/>
        <v>#REF!</v>
      </c>
    </row>
    <row r="87" spans="1:7" x14ac:dyDescent="0.25">
      <c r="A87" s="3" t="s">
        <v>82</v>
      </c>
      <c r="B87" s="13" t="e">
        <f>SUMIF(#REF!,$A87,#REF!)</f>
        <v>#REF!</v>
      </c>
      <c r="C87" s="14"/>
      <c r="D87" s="13" t="e">
        <f>SUMIF(#REF!,$A87,#REF!)</f>
        <v>#REF!</v>
      </c>
      <c r="E87" s="28">
        <v>0</v>
      </c>
      <c r="F87" s="16"/>
      <c r="G87" s="13" t="e">
        <f t="shared" si="6"/>
        <v>#REF!</v>
      </c>
    </row>
    <row r="88" spans="1:7" x14ac:dyDescent="0.25">
      <c r="A88" s="3" t="s">
        <v>83</v>
      </c>
      <c r="B88" s="13" t="e">
        <f>SUMIF(#REF!,$A88,#REF!)</f>
        <v>#REF!</v>
      </c>
      <c r="C88" s="14"/>
      <c r="D88" s="13" t="e">
        <f>SUMIF(#REF!,$A88,#REF!)</f>
        <v>#REF!</v>
      </c>
      <c r="E88" s="28">
        <v>0</v>
      </c>
      <c r="F88" s="16"/>
      <c r="G88" s="13" t="e">
        <f t="shared" si="6"/>
        <v>#REF!</v>
      </c>
    </row>
    <row r="89" spans="1:7" x14ac:dyDescent="0.25">
      <c r="A89" s="3" t="s">
        <v>84</v>
      </c>
      <c r="B89" s="15" t="e">
        <f>SUMIF(#REF!,$A89,#REF!)</f>
        <v>#REF!</v>
      </c>
      <c r="C89" s="16"/>
      <c r="D89" s="15" t="e">
        <f>SUMIF(#REF!,$A89,#REF!)</f>
        <v>#REF!</v>
      </c>
      <c r="E89" s="15">
        <v>0</v>
      </c>
      <c r="F89" s="16"/>
      <c r="G89" s="13" t="e">
        <f t="shared" si="6"/>
        <v>#REF!</v>
      </c>
    </row>
    <row r="90" spans="1:7" x14ac:dyDescent="0.25">
      <c r="A90" s="3" t="s">
        <v>85</v>
      </c>
      <c r="B90" s="15" t="e">
        <f>SUMIF(#REF!,$A90,#REF!)</f>
        <v>#REF!</v>
      </c>
      <c r="C90" s="16"/>
      <c r="D90" s="15" t="e">
        <f>SUMIF(#REF!,$A90,#REF!)</f>
        <v>#REF!</v>
      </c>
      <c r="E90" s="15">
        <v>0</v>
      </c>
      <c r="F90" s="16"/>
      <c r="G90" s="13" t="e">
        <f t="shared" si="6"/>
        <v>#REF!</v>
      </c>
    </row>
    <row r="91" spans="1:7" x14ac:dyDescent="0.25">
      <c r="A91" s="3" t="s">
        <v>86</v>
      </c>
      <c r="B91" s="15" t="e">
        <f>SUMIF(#REF!,$A91,#REF!)</f>
        <v>#REF!</v>
      </c>
      <c r="C91" s="16"/>
      <c r="D91" s="15" t="e">
        <f>SUMIF(#REF!,$A91,#REF!)</f>
        <v>#REF!</v>
      </c>
      <c r="E91" s="15">
        <v>0</v>
      </c>
      <c r="F91" s="16"/>
      <c r="G91" s="13" t="e">
        <f t="shared" si="6"/>
        <v>#REF!</v>
      </c>
    </row>
    <row r="92" spans="1:7" x14ac:dyDescent="0.25">
      <c r="A92" s="3" t="s">
        <v>87</v>
      </c>
      <c r="B92" s="13" t="e">
        <f>SUMIF(#REF!,$A92,#REF!)</f>
        <v>#REF!</v>
      </c>
      <c r="C92" s="14"/>
      <c r="D92" s="13" t="e">
        <f>SUMIF(#REF!,$A92,#REF!)</f>
        <v>#REF!</v>
      </c>
      <c r="E92" s="28">
        <v>0</v>
      </c>
      <c r="F92" s="16"/>
      <c r="G92" s="13" t="e">
        <f t="shared" si="6"/>
        <v>#REF!</v>
      </c>
    </row>
    <row r="93" spans="1:7" x14ac:dyDescent="0.25">
      <c r="A93" s="3" t="s">
        <v>88</v>
      </c>
      <c r="B93" s="15" t="e">
        <f>SUMIF(#REF!,$A93,#REF!)</f>
        <v>#REF!</v>
      </c>
      <c r="C93" s="16"/>
      <c r="D93" s="15" t="e">
        <f>SUMIF(#REF!,$A93,#REF!)</f>
        <v>#REF!</v>
      </c>
      <c r="E93" s="15">
        <v>0</v>
      </c>
      <c r="F93" s="16"/>
      <c r="G93" s="13" t="e">
        <f t="shared" si="6"/>
        <v>#REF!</v>
      </c>
    </row>
    <row r="94" spans="1:7" x14ac:dyDescent="0.25">
      <c r="A94" s="3" t="s">
        <v>89</v>
      </c>
      <c r="B94" s="15" t="e">
        <f>SUMIF(#REF!,$A94,#REF!)</f>
        <v>#REF!</v>
      </c>
      <c r="C94" s="16"/>
      <c r="D94" s="15" t="e">
        <f>SUMIF(#REF!,$A94,#REF!)</f>
        <v>#REF!</v>
      </c>
      <c r="E94" s="15">
        <v>0</v>
      </c>
      <c r="F94" s="16"/>
      <c r="G94" s="13" t="e">
        <f t="shared" si="6"/>
        <v>#REF!</v>
      </c>
    </row>
    <row r="95" spans="1:7" x14ac:dyDescent="0.25">
      <c r="A95" s="3" t="s">
        <v>90</v>
      </c>
      <c r="B95" s="15" t="e">
        <f>SUMIF(#REF!,$A95,#REF!)</f>
        <v>#REF!</v>
      </c>
      <c r="C95" s="16"/>
      <c r="D95" s="15" t="e">
        <f>SUMIF(#REF!,$A95,#REF!)</f>
        <v>#REF!</v>
      </c>
      <c r="E95" s="15">
        <v>0</v>
      </c>
      <c r="F95" s="16"/>
      <c r="G95" s="13" t="e">
        <f t="shared" si="6"/>
        <v>#REF!</v>
      </c>
    </row>
    <row r="96" spans="1:7" x14ac:dyDescent="0.25">
      <c r="A96" s="3" t="s">
        <v>91</v>
      </c>
      <c r="B96" s="27" t="e">
        <f>SUMIF(#REF!,$A96,#REF!)</f>
        <v>#REF!</v>
      </c>
      <c r="C96" s="14"/>
      <c r="D96" s="13" t="e">
        <f>SUMIF(#REF!,$A96,#REF!)</f>
        <v>#REF!</v>
      </c>
      <c r="E96" s="15">
        <v>0</v>
      </c>
      <c r="F96" s="16"/>
      <c r="G96" s="13" t="e">
        <f t="shared" si="6"/>
        <v>#REF!</v>
      </c>
    </row>
    <row r="97" spans="1:7" x14ac:dyDescent="0.25">
      <c r="A97" s="3" t="s">
        <v>92</v>
      </c>
      <c r="B97" s="15" t="e">
        <f>SUMIF(#REF!,$A97,#REF!)</f>
        <v>#REF!</v>
      </c>
      <c r="C97" s="16"/>
      <c r="D97" s="15" t="e">
        <f>SUMIF(#REF!,$A97,#REF!)</f>
        <v>#REF!</v>
      </c>
      <c r="E97" s="15">
        <v>0</v>
      </c>
      <c r="F97" s="16"/>
      <c r="G97" s="13" t="e">
        <f t="shared" si="6"/>
        <v>#REF!</v>
      </c>
    </row>
    <row r="98" spans="1:7" x14ac:dyDescent="0.25">
      <c r="A98" s="3" t="s">
        <v>93</v>
      </c>
      <c r="B98" s="15" t="e">
        <f>SUMIF(#REF!,$A98,#REF!)</f>
        <v>#REF!</v>
      </c>
      <c r="C98" s="16"/>
      <c r="D98" s="15" t="e">
        <f>SUMIF(#REF!,$A98,#REF!)</f>
        <v>#REF!</v>
      </c>
      <c r="E98" s="15">
        <v>0</v>
      </c>
      <c r="F98" s="16"/>
      <c r="G98" s="13" t="e">
        <f t="shared" si="6"/>
        <v>#REF!</v>
      </c>
    </row>
    <row r="99" spans="1:7" x14ac:dyDescent="0.25">
      <c r="A99" s="3" t="s">
        <v>94</v>
      </c>
      <c r="B99" s="15" t="e">
        <f>SUMIF(#REF!,$A99,#REF!)</f>
        <v>#REF!</v>
      </c>
      <c r="C99" s="16"/>
      <c r="D99" s="15" t="e">
        <f>SUMIF(#REF!,$A99,#REF!)</f>
        <v>#REF!</v>
      </c>
      <c r="E99" s="15">
        <v>0</v>
      </c>
      <c r="F99" s="16"/>
      <c r="G99" s="13" t="e">
        <f t="shared" si="6"/>
        <v>#REF!</v>
      </c>
    </row>
    <row r="100" spans="1:7" x14ac:dyDescent="0.25">
      <c r="A100" s="3" t="s">
        <v>95</v>
      </c>
      <c r="B100" s="13" t="e">
        <f>SUMIF(#REF!,$A100,#REF!)</f>
        <v>#REF!</v>
      </c>
      <c r="C100" s="14"/>
      <c r="D100" s="13" t="e">
        <f>SUMIF(#REF!,$A100,#REF!)</f>
        <v>#REF!</v>
      </c>
      <c r="E100" s="27">
        <f>200</f>
        <v>200</v>
      </c>
      <c r="F100" s="14"/>
      <c r="G100" s="13" t="e">
        <f t="shared" si="6"/>
        <v>#REF!</v>
      </c>
    </row>
    <row r="101" spans="1:7" x14ac:dyDescent="0.25">
      <c r="A101" s="3" t="s">
        <v>96</v>
      </c>
      <c r="B101" s="15" t="e">
        <f>SUMIF(#REF!,$A101,#REF!)</f>
        <v>#REF!</v>
      </c>
      <c r="C101" s="16"/>
      <c r="D101" s="15" t="e">
        <f>SUMIF(#REF!,$A101,#REF!)</f>
        <v>#REF!</v>
      </c>
      <c r="E101" s="27">
        <f>3200</f>
        <v>3200</v>
      </c>
      <c r="F101" s="14"/>
      <c r="G101" s="13" t="e">
        <f t="shared" si="6"/>
        <v>#REF!</v>
      </c>
    </row>
    <row r="102" spans="1:7" x14ac:dyDescent="0.25">
      <c r="A102" s="3" t="s">
        <v>97</v>
      </c>
      <c r="B102" s="28" t="e">
        <f>SUMIF(#REF!,$A102,#REF!)</f>
        <v>#REF!</v>
      </c>
      <c r="C102" s="16"/>
      <c r="D102" s="15" t="e">
        <f>SUMIF(#REF!,$A102,#REF!)</f>
        <v>#REF!</v>
      </c>
      <c r="E102" s="15">
        <v>0</v>
      </c>
      <c r="F102" s="16"/>
      <c r="G102" s="13" t="e">
        <f t="shared" si="6"/>
        <v>#REF!</v>
      </c>
    </row>
    <row r="103" spans="1:7" x14ac:dyDescent="0.25">
      <c r="A103" s="3" t="s">
        <v>98</v>
      </c>
      <c r="B103" s="15" t="e">
        <f>SUMIF(#REF!,$A103,#REF!)</f>
        <v>#REF!</v>
      </c>
      <c r="C103" s="16"/>
      <c r="D103" s="15" t="e">
        <f>SUMIF(#REF!,$A103,#REF!)</f>
        <v>#REF!</v>
      </c>
      <c r="E103" s="15">
        <v>0</v>
      </c>
      <c r="F103" s="16"/>
      <c r="G103" s="13" t="e">
        <f t="shared" si="6"/>
        <v>#REF!</v>
      </c>
    </row>
    <row r="104" spans="1:7" x14ac:dyDescent="0.25">
      <c r="A104" s="3" t="s">
        <v>99</v>
      </c>
      <c r="B104" s="13" t="e">
        <f>SUMIF(#REF!,$A104,#REF!)</f>
        <v>#REF!</v>
      </c>
      <c r="C104" s="14"/>
      <c r="D104" s="13" t="e">
        <f>SUMIF(#REF!,$A104,#REF!)</f>
        <v>#REF!</v>
      </c>
      <c r="E104" s="27">
        <f>30000</f>
        <v>30000</v>
      </c>
      <c r="F104" s="14"/>
      <c r="G104" s="13" t="e">
        <f t="shared" si="6"/>
        <v>#REF!</v>
      </c>
    </row>
    <row r="105" spans="1:7" x14ac:dyDescent="0.25">
      <c r="A105" s="3" t="s">
        <v>100</v>
      </c>
      <c r="B105" s="13" t="e">
        <f>SUMIF(#REF!,$A105,#REF!)</f>
        <v>#REF!</v>
      </c>
      <c r="C105" s="14"/>
      <c r="D105" s="13" t="e">
        <f>SUMIF(#REF!,$A105,#REF!)</f>
        <v>#REF!</v>
      </c>
      <c r="E105" s="27">
        <f>2000</f>
        <v>2000</v>
      </c>
      <c r="F105" s="14"/>
      <c r="G105" s="13" t="e">
        <f t="shared" si="6"/>
        <v>#REF!</v>
      </c>
    </row>
    <row r="106" spans="1:7" x14ac:dyDescent="0.25">
      <c r="A106" s="3" t="s">
        <v>101</v>
      </c>
      <c r="B106" s="15" t="e">
        <f>SUMIF(#REF!,$A106,#REF!)</f>
        <v>#REF!</v>
      </c>
      <c r="C106" s="16"/>
      <c r="D106" s="15" t="e">
        <f>SUMIF(#REF!,$A106,#REF!)</f>
        <v>#REF!</v>
      </c>
      <c r="E106" s="15">
        <v>0</v>
      </c>
      <c r="F106" s="16"/>
      <c r="G106" s="13" t="e">
        <f t="shared" si="6"/>
        <v>#REF!</v>
      </c>
    </row>
    <row r="107" spans="1:7" x14ac:dyDescent="0.25">
      <c r="A107" s="3" t="s">
        <v>102</v>
      </c>
      <c r="B107" s="15" t="e">
        <f>SUMIF(#REF!,$A107,#REF!)</f>
        <v>#REF!</v>
      </c>
      <c r="C107" s="16"/>
      <c r="D107" s="15" t="e">
        <f>SUMIF(#REF!,$A107,#REF!)</f>
        <v>#REF!</v>
      </c>
      <c r="E107" s="15">
        <v>0</v>
      </c>
      <c r="F107" s="16"/>
      <c r="G107" s="13" t="e">
        <f t="shared" si="6"/>
        <v>#REF!</v>
      </c>
    </row>
    <row r="108" spans="1:7" x14ac:dyDescent="0.25">
      <c r="A108" s="3" t="s">
        <v>103</v>
      </c>
      <c r="B108" s="13" t="e">
        <f>SUMIF(#REF!,$A108,#REF!)</f>
        <v>#REF!</v>
      </c>
      <c r="C108" s="14"/>
      <c r="D108" s="13" t="e">
        <f>SUMIF(#REF!,$A108,#REF!)</f>
        <v>#REF!</v>
      </c>
      <c r="E108" s="13">
        <f>0</f>
        <v>0</v>
      </c>
      <c r="F108" s="14"/>
      <c r="G108" s="13" t="e">
        <f t="shared" si="6"/>
        <v>#REF!</v>
      </c>
    </row>
    <row r="109" spans="1:7" x14ac:dyDescent="0.25">
      <c r="A109" s="3" t="s">
        <v>104</v>
      </c>
      <c r="B109" s="13" t="e">
        <f>SUMIF(#REF!,$A109,#REF!)</f>
        <v>#REF!</v>
      </c>
      <c r="C109" s="14"/>
      <c r="D109" s="13" t="e">
        <f>SUMIF(#REF!,$A109,#REF!)</f>
        <v>#REF!</v>
      </c>
      <c r="E109" s="27">
        <f>1209</f>
        <v>1209</v>
      </c>
      <c r="F109" s="14"/>
      <c r="G109" s="13" t="e">
        <f t="shared" si="6"/>
        <v>#REF!</v>
      </c>
    </row>
    <row r="110" spans="1:7" x14ac:dyDescent="0.25">
      <c r="A110" s="3" t="s">
        <v>105</v>
      </c>
      <c r="B110" s="13" t="e">
        <f>SUMIF(#REF!,$A110,#REF!)</f>
        <v>#REF!</v>
      </c>
      <c r="C110" s="14"/>
      <c r="D110" s="13" t="e">
        <f>SUMIF(#REF!,$A110,#REF!)</f>
        <v>#REF!</v>
      </c>
      <c r="E110" s="27">
        <f>1000</f>
        <v>1000</v>
      </c>
      <c r="F110" s="14"/>
      <c r="G110" s="13" t="e">
        <f t="shared" si="6"/>
        <v>#REF!</v>
      </c>
    </row>
    <row r="111" spans="1:7" x14ac:dyDescent="0.25">
      <c r="A111" s="3" t="s">
        <v>106</v>
      </c>
      <c r="B111" s="15" t="e">
        <f>SUMIF(#REF!,$A111,#REF!)</f>
        <v>#REF!</v>
      </c>
      <c r="C111" s="16"/>
      <c r="D111" s="15" t="e">
        <f>SUMIF(#REF!,$A111,#REF!)</f>
        <v>#REF!</v>
      </c>
      <c r="E111" s="27">
        <f>500</f>
        <v>500</v>
      </c>
      <c r="F111" s="14"/>
      <c r="G111" s="13" t="e">
        <f t="shared" si="6"/>
        <v>#REF!</v>
      </c>
    </row>
    <row r="112" spans="1:7" x14ac:dyDescent="0.25">
      <c r="A112" s="3" t="s">
        <v>107</v>
      </c>
      <c r="B112" s="15" t="e">
        <f>SUMIF(#REF!,$A112,#REF!)</f>
        <v>#REF!</v>
      </c>
      <c r="C112" s="16"/>
      <c r="D112" s="15" t="e">
        <f>SUMIF(#REF!,$A112,#REF!)</f>
        <v>#REF!</v>
      </c>
      <c r="E112" s="27">
        <v>0</v>
      </c>
      <c r="F112" s="14"/>
      <c r="G112" s="13" t="e">
        <f t="shared" si="6"/>
        <v>#REF!</v>
      </c>
    </row>
    <row r="113" spans="1:7" x14ac:dyDescent="0.25">
      <c r="A113" s="3" t="s">
        <v>108</v>
      </c>
      <c r="B113" s="15" t="e">
        <f>SUMIF(#REF!,$A113,#REF!)</f>
        <v>#REF!</v>
      </c>
      <c r="C113" s="16"/>
      <c r="D113" s="15" t="e">
        <f>SUMIF(#REF!,$A113,#REF!)</f>
        <v>#REF!</v>
      </c>
      <c r="E113" s="27">
        <f>500</f>
        <v>500</v>
      </c>
      <c r="F113" s="14"/>
      <c r="G113" s="13" t="e">
        <f t="shared" si="6"/>
        <v>#REF!</v>
      </c>
    </row>
    <row r="114" spans="1:7" x14ac:dyDescent="0.25">
      <c r="A114" s="3" t="s">
        <v>109</v>
      </c>
      <c r="B114" s="24" t="e">
        <f>SUM(B99:B113)</f>
        <v>#REF!</v>
      </c>
      <c r="C114" s="25"/>
      <c r="D114" s="24" t="e">
        <f t="shared" ref="D114:G114" si="7">SUM(D99:D113)</f>
        <v>#REF!</v>
      </c>
      <c r="E114" s="23">
        <f t="shared" si="7"/>
        <v>38609</v>
      </c>
      <c r="F114" s="25"/>
      <c r="G114" s="24" t="e">
        <f t="shared" si="7"/>
        <v>#REF!</v>
      </c>
    </row>
    <row r="115" spans="1:7" x14ac:dyDescent="0.25">
      <c r="A115" s="3" t="s">
        <v>110</v>
      </c>
      <c r="B115" s="15" t="e">
        <f>SUMIF(#REF!,$A115,#REF!)</f>
        <v>#REF!</v>
      </c>
      <c r="C115" s="16"/>
      <c r="D115" s="15" t="e">
        <f>SUMIF(#REF!,$A115,#REF!)</f>
        <v>#REF!</v>
      </c>
      <c r="E115" s="15">
        <v>0</v>
      </c>
      <c r="F115" s="16"/>
      <c r="G115" s="13" t="e">
        <f t="shared" si="6"/>
        <v>#REF!</v>
      </c>
    </row>
    <row r="116" spans="1:7" x14ac:dyDescent="0.25">
      <c r="A116" s="3" t="s">
        <v>111</v>
      </c>
      <c r="B116" s="15" t="e">
        <f>SUMIF(#REF!,$A116,#REF!)</f>
        <v>#REF!</v>
      </c>
      <c r="C116" s="16"/>
      <c r="D116" s="15" t="e">
        <f>SUMIF(#REF!,$A116,#REF!)</f>
        <v>#REF!</v>
      </c>
      <c r="E116" s="15">
        <v>0</v>
      </c>
      <c r="F116" s="16"/>
      <c r="G116" s="13" t="e">
        <f t="shared" ref="G116:G147" si="8">(E116)-(D116)</f>
        <v>#REF!</v>
      </c>
    </row>
    <row r="117" spans="1:7" x14ac:dyDescent="0.25">
      <c r="A117" s="3" t="s">
        <v>112</v>
      </c>
      <c r="B117" s="15" t="e">
        <f>SUMIF(#REF!,$A117,#REF!)</f>
        <v>#REF!</v>
      </c>
      <c r="C117" s="16"/>
      <c r="D117" s="15" t="e">
        <f>SUMIF(#REF!,$A117,#REF!)</f>
        <v>#REF!</v>
      </c>
      <c r="E117" s="15">
        <v>0</v>
      </c>
      <c r="F117" s="16"/>
      <c r="G117" s="13" t="e">
        <f t="shared" si="8"/>
        <v>#REF!</v>
      </c>
    </row>
    <row r="118" spans="1:7" x14ac:dyDescent="0.25">
      <c r="A118" s="3" t="s">
        <v>113</v>
      </c>
      <c r="B118" s="13" t="e">
        <f>SUMIF(#REF!,$A118,#REF!)</f>
        <v>#REF!</v>
      </c>
      <c r="C118" s="14"/>
      <c r="D118" s="13" t="e">
        <f>SUMIF(#REF!,$A118,#REF!)</f>
        <v>#REF!</v>
      </c>
      <c r="E118" s="27">
        <v>35000</v>
      </c>
      <c r="F118" s="14"/>
      <c r="G118" s="13" t="e">
        <f t="shared" si="8"/>
        <v>#REF!</v>
      </c>
    </row>
    <row r="119" spans="1:7" x14ac:dyDescent="0.25">
      <c r="A119" s="3" t="s">
        <v>114</v>
      </c>
      <c r="B119" s="15" t="e">
        <f>SUMIF(#REF!,$A119,#REF!)</f>
        <v>#REF!</v>
      </c>
      <c r="C119" s="16"/>
      <c r="D119" s="15" t="e">
        <f>SUMIF(#REF!,$A119,#REF!)</f>
        <v>#REF!</v>
      </c>
      <c r="E119" s="27">
        <f>4500</f>
        <v>4500</v>
      </c>
      <c r="F119" s="14"/>
      <c r="G119" s="13" t="e">
        <f t="shared" si="8"/>
        <v>#REF!</v>
      </c>
    </row>
    <row r="120" spans="1:7" x14ac:dyDescent="0.25">
      <c r="A120" s="3" t="s">
        <v>115</v>
      </c>
      <c r="B120" s="15" t="e">
        <f>SUMIF(#REF!,$A120,#REF!)</f>
        <v>#REF!</v>
      </c>
      <c r="C120" s="16"/>
      <c r="D120" s="15" t="e">
        <f>SUMIF(#REF!,$A120,#REF!)</f>
        <v>#REF!</v>
      </c>
      <c r="E120" s="27">
        <v>200</v>
      </c>
      <c r="F120" s="14"/>
      <c r="G120" s="13" t="e">
        <f t="shared" si="8"/>
        <v>#REF!</v>
      </c>
    </row>
    <row r="121" spans="1:7" x14ac:dyDescent="0.25">
      <c r="A121" s="3" t="s">
        <v>116</v>
      </c>
      <c r="B121" s="13" t="e">
        <f>SUMIF(#REF!,$A121,#REF!)</f>
        <v>#REF!</v>
      </c>
      <c r="C121" s="14"/>
      <c r="D121" s="13" t="e">
        <f>SUMIF(#REF!,$A121,#REF!)</f>
        <v>#REF!</v>
      </c>
      <c r="E121" s="27">
        <f>3500</f>
        <v>3500</v>
      </c>
      <c r="F121" s="14"/>
      <c r="G121" s="13" t="e">
        <f t="shared" si="8"/>
        <v>#REF!</v>
      </c>
    </row>
    <row r="122" spans="1:7" x14ac:dyDescent="0.25">
      <c r="A122" s="3" t="s">
        <v>117</v>
      </c>
      <c r="B122" s="13" t="e">
        <f>SUMIF(#REF!,$A122,#REF!)</f>
        <v>#REF!</v>
      </c>
      <c r="C122" s="14"/>
      <c r="D122" s="13" t="e">
        <f>SUMIF(#REF!,$A122,#REF!)</f>
        <v>#REF!</v>
      </c>
      <c r="E122" s="27">
        <v>3250</v>
      </c>
      <c r="F122" s="14"/>
      <c r="G122" s="13" t="e">
        <f t="shared" si="8"/>
        <v>#REF!</v>
      </c>
    </row>
    <row r="123" spans="1:7" x14ac:dyDescent="0.25">
      <c r="A123" s="3" t="s">
        <v>118</v>
      </c>
      <c r="B123" s="15" t="e">
        <f>SUMIF(#REF!,$A123,#REF!)</f>
        <v>#REF!</v>
      </c>
      <c r="C123" s="16"/>
      <c r="D123" s="15" t="e">
        <f>SUMIF(#REF!,$A123,#REF!)</f>
        <v>#REF!</v>
      </c>
      <c r="E123" s="27">
        <f>1000</f>
        <v>1000</v>
      </c>
      <c r="F123" s="14"/>
      <c r="G123" s="13" t="e">
        <f t="shared" si="8"/>
        <v>#REF!</v>
      </c>
    </row>
    <row r="124" spans="1:7" x14ac:dyDescent="0.25">
      <c r="A124" s="3" t="s">
        <v>119</v>
      </c>
      <c r="B124" s="27" t="e">
        <f>SUMIF(#REF!,$A124,#REF!)</f>
        <v>#REF!</v>
      </c>
      <c r="C124" s="14"/>
      <c r="D124" s="13" t="e">
        <f>SUMIF(#REF!,$A124,#REF!)</f>
        <v>#REF!</v>
      </c>
      <c r="E124" s="27">
        <f>1500</f>
        <v>1500</v>
      </c>
      <c r="F124" s="14"/>
      <c r="G124" s="13" t="e">
        <f t="shared" si="8"/>
        <v>#REF!</v>
      </c>
    </row>
    <row r="125" spans="1:7" x14ac:dyDescent="0.25">
      <c r="A125" s="3" t="s">
        <v>120</v>
      </c>
      <c r="B125" s="13" t="e">
        <f>SUMIF(#REF!,$A125,#REF!)</f>
        <v>#REF!</v>
      </c>
      <c r="C125" s="14"/>
      <c r="D125" s="13" t="e">
        <f>SUMIF(#REF!,$A125,#REF!)</f>
        <v>#REF!</v>
      </c>
      <c r="E125" s="27">
        <f>3000</f>
        <v>3000</v>
      </c>
      <c r="F125" s="14"/>
      <c r="G125" s="13" t="e">
        <f t="shared" si="8"/>
        <v>#REF!</v>
      </c>
    </row>
    <row r="126" spans="1:7" x14ac:dyDescent="0.25">
      <c r="A126" s="3" t="s">
        <v>121</v>
      </c>
      <c r="B126" s="15" t="e">
        <f>SUMIF(#REF!,$A126,#REF!)</f>
        <v>#REF!</v>
      </c>
      <c r="C126" s="16"/>
      <c r="D126" s="15" t="e">
        <f>SUMIF(#REF!,$A126,#REF!)</f>
        <v>#REF!</v>
      </c>
      <c r="E126" s="28">
        <v>0</v>
      </c>
      <c r="F126" s="16"/>
      <c r="G126" s="13" t="e">
        <f t="shared" si="8"/>
        <v>#REF!</v>
      </c>
    </row>
    <row r="127" spans="1:7" x14ac:dyDescent="0.25">
      <c r="A127" s="3" t="s">
        <v>122</v>
      </c>
      <c r="B127" s="13" t="e">
        <f>SUMIF(#REF!,$A127,#REF!)</f>
        <v>#REF!</v>
      </c>
      <c r="C127" s="14"/>
      <c r="D127" s="13" t="e">
        <f>SUMIF(#REF!,$A127,#REF!)</f>
        <v>#REF!</v>
      </c>
      <c r="E127" s="28">
        <v>0</v>
      </c>
      <c r="F127" s="16"/>
      <c r="G127" s="13" t="e">
        <f t="shared" si="8"/>
        <v>#REF!</v>
      </c>
    </row>
    <row r="128" spans="1:7" x14ac:dyDescent="0.25">
      <c r="A128" s="3" t="s">
        <v>123</v>
      </c>
      <c r="B128" s="24" t="e">
        <f>SUM(B117:B127)</f>
        <v>#REF!</v>
      </c>
      <c r="C128" s="25"/>
      <c r="D128" s="24" t="e">
        <f t="shared" ref="D128:G128" si="9">SUM(D117:D127)</f>
        <v>#REF!</v>
      </c>
      <c r="E128" s="23">
        <f t="shared" si="9"/>
        <v>51950</v>
      </c>
      <c r="F128" s="25"/>
      <c r="G128" s="24" t="e">
        <f t="shared" si="9"/>
        <v>#REF!</v>
      </c>
    </row>
    <row r="129" spans="1:7" x14ac:dyDescent="0.25">
      <c r="A129" s="3" t="s">
        <v>124</v>
      </c>
      <c r="B129" s="15" t="e">
        <f>SUMIF(#REF!,$A129,#REF!)</f>
        <v>#REF!</v>
      </c>
      <c r="C129" s="16"/>
      <c r="D129" s="15" t="e">
        <f>SUMIF(#REF!,$A129,#REF!)</f>
        <v>#REF!</v>
      </c>
      <c r="E129" s="15">
        <v>0</v>
      </c>
      <c r="F129" s="16"/>
      <c r="G129" s="13" t="e">
        <f t="shared" si="8"/>
        <v>#REF!</v>
      </c>
    </row>
    <row r="130" spans="1:7" x14ac:dyDescent="0.25">
      <c r="A130" s="3" t="s">
        <v>125</v>
      </c>
      <c r="B130" s="15" t="e">
        <f>SUMIF(#REF!,$A130,#REF!)</f>
        <v>#REF!</v>
      </c>
      <c r="C130" s="16"/>
      <c r="D130" s="15" t="e">
        <f>SUMIF(#REF!,$A130,#REF!)</f>
        <v>#REF!</v>
      </c>
      <c r="E130" s="15">
        <v>0</v>
      </c>
      <c r="F130" s="16"/>
      <c r="G130" s="13" t="e">
        <f t="shared" si="8"/>
        <v>#REF!</v>
      </c>
    </row>
    <row r="131" spans="1:7" x14ac:dyDescent="0.25">
      <c r="A131" s="3" t="s">
        <v>126</v>
      </c>
      <c r="B131" s="15" t="e">
        <f>SUMIF(#REF!,$A131,#REF!)</f>
        <v>#REF!</v>
      </c>
      <c r="C131" s="16"/>
      <c r="D131" s="15" t="e">
        <f>SUMIF(#REF!,$A131,#REF!)</f>
        <v>#REF!</v>
      </c>
      <c r="E131" s="15">
        <v>0</v>
      </c>
      <c r="F131" s="16"/>
      <c r="G131" s="13" t="e">
        <f t="shared" si="8"/>
        <v>#REF!</v>
      </c>
    </row>
    <row r="132" spans="1:7" x14ac:dyDescent="0.25">
      <c r="A132" s="3" t="s">
        <v>127</v>
      </c>
      <c r="B132" s="15" t="e">
        <f>SUMIF(#REF!,$A132,#REF!)</f>
        <v>#REF!</v>
      </c>
      <c r="C132" s="16"/>
      <c r="D132" s="15" t="e">
        <f>SUMIF(#REF!,$A132,#REF!)</f>
        <v>#REF!</v>
      </c>
      <c r="E132" s="27">
        <f>500</f>
        <v>500</v>
      </c>
      <c r="F132" s="14"/>
      <c r="G132" s="13" t="e">
        <f t="shared" si="8"/>
        <v>#REF!</v>
      </c>
    </row>
    <row r="133" spans="1:7" x14ac:dyDescent="0.25">
      <c r="A133" s="3" t="s">
        <v>128</v>
      </c>
      <c r="B133" s="15" t="e">
        <f>SUMIF(#REF!,$A133,#REF!)</f>
        <v>#REF!</v>
      </c>
      <c r="C133" s="16"/>
      <c r="D133" s="15" t="e">
        <f>SUMIF(#REF!,$A133,#REF!)</f>
        <v>#REF!</v>
      </c>
      <c r="E133" s="15">
        <v>0</v>
      </c>
      <c r="F133" s="16"/>
      <c r="G133" s="13" t="e">
        <f t="shared" si="8"/>
        <v>#REF!</v>
      </c>
    </row>
    <row r="134" spans="1:7" x14ac:dyDescent="0.25">
      <c r="A134" s="3" t="s">
        <v>129</v>
      </c>
      <c r="B134" s="13" t="e">
        <f>SUMIF(#REF!,$A134,#REF!)</f>
        <v>#REF!</v>
      </c>
      <c r="C134" s="14"/>
      <c r="D134" s="13" t="e">
        <f>SUMIF(#REF!,$A134,#REF!)</f>
        <v>#REF!</v>
      </c>
      <c r="E134" s="27">
        <v>27700</v>
      </c>
      <c r="F134" s="14"/>
      <c r="G134" s="13" t="e">
        <f t="shared" si="8"/>
        <v>#REF!</v>
      </c>
    </row>
    <row r="135" spans="1:7" x14ac:dyDescent="0.25">
      <c r="A135" s="3" t="s">
        <v>130</v>
      </c>
      <c r="B135" s="13" t="e">
        <f>SUMIF(#REF!,$A135,#REF!)</f>
        <v>#REF!</v>
      </c>
      <c r="C135" s="14"/>
      <c r="D135" s="13" t="e">
        <f>SUMIF(#REF!,$A135,#REF!)</f>
        <v>#REF!</v>
      </c>
      <c r="E135" s="27">
        <f>2500</f>
        <v>2500</v>
      </c>
      <c r="F135" s="14"/>
      <c r="G135" s="13" t="e">
        <f t="shared" si="8"/>
        <v>#REF!</v>
      </c>
    </row>
    <row r="136" spans="1:7" x14ac:dyDescent="0.25">
      <c r="A136" s="3" t="s">
        <v>131</v>
      </c>
      <c r="B136" s="13" t="e">
        <f>SUMIF(#REF!,$A136,#REF!)</f>
        <v>#REF!</v>
      </c>
      <c r="C136" s="14"/>
      <c r="D136" s="13" t="e">
        <f>SUMIF(#REF!,$A136,#REF!)</f>
        <v>#REF!</v>
      </c>
      <c r="E136" s="27">
        <f>1500</f>
        <v>1500</v>
      </c>
      <c r="F136" s="14"/>
      <c r="G136" s="13" t="e">
        <f t="shared" si="8"/>
        <v>#REF!</v>
      </c>
    </row>
    <row r="137" spans="1:7" x14ac:dyDescent="0.25">
      <c r="A137" s="3" t="s">
        <v>132</v>
      </c>
      <c r="B137" s="15" t="e">
        <f>SUMIF(#REF!,$A137,#REF!)</f>
        <v>#REF!</v>
      </c>
      <c r="C137" s="16"/>
      <c r="D137" s="15" t="e">
        <f>SUMIF(#REF!,$A137,#REF!)</f>
        <v>#REF!</v>
      </c>
      <c r="E137" s="15">
        <v>0</v>
      </c>
      <c r="F137" s="16"/>
      <c r="G137" s="13" t="e">
        <f t="shared" si="8"/>
        <v>#REF!</v>
      </c>
    </row>
    <row r="138" spans="1:7" x14ac:dyDescent="0.25">
      <c r="A138" s="3" t="s">
        <v>133</v>
      </c>
      <c r="B138" s="13" t="e">
        <f>SUMIF(#REF!,$A138,#REF!)</f>
        <v>#REF!</v>
      </c>
      <c r="C138" s="14"/>
      <c r="D138" s="13" t="e">
        <f>SUMIF(#REF!,$A138,#REF!)</f>
        <v>#REF!</v>
      </c>
      <c r="E138" s="27">
        <f>550</f>
        <v>550</v>
      </c>
      <c r="F138" s="14"/>
      <c r="G138" s="13" t="e">
        <f t="shared" si="8"/>
        <v>#REF!</v>
      </c>
    </row>
    <row r="139" spans="1:7" x14ac:dyDescent="0.25">
      <c r="A139" s="3" t="s">
        <v>134</v>
      </c>
      <c r="B139" s="13" t="e">
        <f>SUMIF(#REF!,$A139,#REF!)</f>
        <v>#REF!</v>
      </c>
      <c r="C139" s="14"/>
      <c r="D139" s="13" t="e">
        <f>SUMIF(#REF!,$A139,#REF!)</f>
        <v>#REF!</v>
      </c>
      <c r="E139" s="27">
        <f>9600</f>
        <v>9600</v>
      </c>
      <c r="F139" s="14"/>
      <c r="G139" s="13" t="e">
        <f t="shared" si="8"/>
        <v>#REF!</v>
      </c>
    </row>
    <row r="140" spans="1:7" x14ac:dyDescent="0.25">
      <c r="A140" s="3" t="s">
        <v>135</v>
      </c>
      <c r="B140" s="24" t="e">
        <f>SUM(B131:B139)</f>
        <v>#REF!</v>
      </c>
      <c r="C140" s="25"/>
      <c r="D140" s="24" t="e">
        <f t="shared" ref="D140:G140" si="10">SUM(D131:D139)</f>
        <v>#REF!</v>
      </c>
      <c r="E140" s="23">
        <f t="shared" si="10"/>
        <v>42350</v>
      </c>
      <c r="F140" s="25"/>
      <c r="G140" s="24" t="e">
        <f t="shared" si="10"/>
        <v>#REF!</v>
      </c>
    </row>
    <row r="141" spans="1:7" x14ac:dyDescent="0.25">
      <c r="A141" s="3" t="s">
        <v>136</v>
      </c>
      <c r="B141" s="15" t="e">
        <f>SUMIF(#REF!,$A141,#REF!)</f>
        <v>#REF!</v>
      </c>
      <c r="C141" s="16"/>
      <c r="D141" s="15" t="e">
        <f>SUMIF(#REF!,$A141,#REF!)</f>
        <v>#REF!</v>
      </c>
      <c r="E141" s="15">
        <v>0</v>
      </c>
      <c r="F141" s="16"/>
      <c r="G141" s="13" t="e">
        <f t="shared" si="8"/>
        <v>#REF!</v>
      </c>
    </row>
    <row r="142" spans="1:7" x14ac:dyDescent="0.25">
      <c r="A142" s="3" t="s">
        <v>137</v>
      </c>
      <c r="B142" s="13" t="e">
        <f>SUMIF(#REF!,$A142,#REF!)</f>
        <v>#REF!</v>
      </c>
      <c r="C142" s="14"/>
      <c r="D142" s="13" t="e">
        <f>SUMIF(#REF!,$A142,#REF!)</f>
        <v>#REF!</v>
      </c>
      <c r="E142" s="27">
        <f>2500</f>
        <v>2500</v>
      </c>
      <c r="F142" s="14"/>
      <c r="G142" s="13" t="e">
        <f t="shared" si="8"/>
        <v>#REF!</v>
      </c>
    </row>
    <row r="143" spans="1:7" x14ac:dyDescent="0.25">
      <c r="A143" s="3" t="s">
        <v>138</v>
      </c>
      <c r="B143" s="15" t="e">
        <f>SUMIF(#REF!,$A143,#REF!)</f>
        <v>#REF!</v>
      </c>
      <c r="C143" s="16"/>
      <c r="D143" s="15" t="e">
        <f>SUMIF(#REF!,$A143,#REF!)</f>
        <v>#REF!</v>
      </c>
      <c r="E143" s="15">
        <v>0</v>
      </c>
      <c r="F143" s="16"/>
      <c r="G143" s="13" t="e">
        <f t="shared" si="8"/>
        <v>#REF!</v>
      </c>
    </row>
    <row r="144" spans="1:7" x14ac:dyDescent="0.25">
      <c r="A144" s="3" t="s">
        <v>139</v>
      </c>
      <c r="B144" s="15" t="e">
        <f>SUMIF(#REF!,$A144,#REF!)</f>
        <v>#REF!</v>
      </c>
      <c r="C144" s="16"/>
      <c r="D144" s="15" t="e">
        <f>SUMIF(#REF!,$A144,#REF!)</f>
        <v>#REF!</v>
      </c>
      <c r="E144" s="15">
        <v>0</v>
      </c>
      <c r="F144" s="16"/>
      <c r="G144" s="13" t="e">
        <f t="shared" si="8"/>
        <v>#REF!</v>
      </c>
    </row>
    <row r="145" spans="1:7" x14ac:dyDescent="0.25">
      <c r="A145" s="3" t="s">
        <v>140</v>
      </c>
      <c r="B145" s="24" t="e">
        <f>SUM(B141:B144)</f>
        <v>#REF!</v>
      </c>
      <c r="C145" s="25"/>
      <c r="D145" s="24" t="e">
        <f t="shared" ref="D145:G145" si="11">SUM(D141:D144)</f>
        <v>#REF!</v>
      </c>
      <c r="E145" s="23">
        <f t="shared" si="11"/>
        <v>2500</v>
      </c>
      <c r="F145" s="25"/>
      <c r="G145" s="24" t="e">
        <f t="shared" si="11"/>
        <v>#REF!</v>
      </c>
    </row>
    <row r="146" spans="1:7" x14ac:dyDescent="0.25">
      <c r="A146" s="3" t="s">
        <v>141</v>
      </c>
      <c r="B146" s="13" t="e">
        <f>SUMIF(#REF!,$A146,#REF!)</f>
        <v>#REF!</v>
      </c>
      <c r="C146" s="14"/>
      <c r="D146" s="13" t="e">
        <f>SUMIF(#REF!,$A146,#REF!)</f>
        <v>#REF!</v>
      </c>
      <c r="E146" s="27">
        <v>36690</v>
      </c>
      <c r="F146" s="14"/>
      <c r="G146" s="13" t="e">
        <f t="shared" si="8"/>
        <v>#REF!</v>
      </c>
    </row>
    <row r="147" spans="1:7" x14ac:dyDescent="0.25">
      <c r="A147" s="3" t="s">
        <v>142</v>
      </c>
      <c r="B147" s="13" t="e">
        <f>SUMIF(#REF!,$A147,#REF!)</f>
        <v>#REF!</v>
      </c>
      <c r="C147" s="14"/>
      <c r="D147" s="13" t="e">
        <f>SUMIF(#REF!,$A147,#REF!)</f>
        <v>#REF!</v>
      </c>
      <c r="E147" s="27">
        <v>3800</v>
      </c>
      <c r="F147" s="14"/>
      <c r="G147" s="13" t="e">
        <f t="shared" si="8"/>
        <v>#REF!</v>
      </c>
    </row>
    <row r="148" spans="1:7" x14ac:dyDescent="0.25">
      <c r="A148" s="3" t="s">
        <v>143</v>
      </c>
      <c r="B148" s="13" t="e">
        <f>SUMIF(#REF!,$A148,#REF!)</f>
        <v>#REF!</v>
      </c>
      <c r="C148" s="14"/>
      <c r="D148" s="13" t="e">
        <f>SUMIF(#REF!,$A148,#REF!)</f>
        <v>#REF!</v>
      </c>
      <c r="E148" s="27">
        <f>3735</f>
        <v>3735</v>
      </c>
      <c r="F148" s="14"/>
      <c r="G148" s="13" t="e">
        <f t="shared" ref="G148:G173" si="12">(E148)-(D148)</f>
        <v>#REF!</v>
      </c>
    </row>
    <row r="149" spans="1:7" x14ac:dyDescent="0.25">
      <c r="A149" s="3" t="s">
        <v>144</v>
      </c>
      <c r="B149" s="24" t="e">
        <f>SUM(B146:B148)</f>
        <v>#REF!</v>
      </c>
      <c r="C149" s="25"/>
      <c r="D149" s="24" t="e">
        <f t="shared" ref="D149:G149" si="13">SUM(D146:D148)</f>
        <v>#REF!</v>
      </c>
      <c r="E149" s="23">
        <f t="shared" si="13"/>
        <v>44225</v>
      </c>
      <c r="F149" s="25"/>
      <c r="G149" s="24" t="e">
        <f t="shared" si="13"/>
        <v>#REF!</v>
      </c>
    </row>
    <row r="150" spans="1:7" x14ac:dyDescent="0.25">
      <c r="A150" s="3" t="s">
        <v>145</v>
      </c>
      <c r="B150" s="15" t="e">
        <f>SUMIF(#REF!,$A150,#REF!)</f>
        <v>#REF!</v>
      </c>
      <c r="C150" s="16"/>
      <c r="D150" s="15" t="e">
        <f>SUMIF(#REF!,$A150,#REF!)</f>
        <v>#REF!</v>
      </c>
      <c r="E150" s="15">
        <v>0</v>
      </c>
      <c r="F150" s="16"/>
      <c r="G150" s="13" t="e">
        <f t="shared" si="12"/>
        <v>#REF!</v>
      </c>
    </row>
    <row r="151" spans="1:7" x14ac:dyDescent="0.25">
      <c r="A151" s="3" t="s">
        <v>146</v>
      </c>
      <c r="B151" s="15" t="e">
        <f>SUMIF(#REF!,$A151,#REF!)</f>
        <v>#REF!</v>
      </c>
      <c r="C151" s="16"/>
      <c r="D151" s="15" t="e">
        <f>SUMIF(#REF!,$A151,#REF!)</f>
        <v>#REF!</v>
      </c>
      <c r="E151" s="15">
        <v>0</v>
      </c>
      <c r="F151" s="16"/>
      <c r="G151" s="13" t="e">
        <f t="shared" si="12"/>
        <v>#REF!</v>
      </c>
    </row>
    <row r="152" spans="1:7" x14ac:dyDescent="0.25">
      <c r="A152" s="3" t="s">
        <v>147</v>
      </c>
      <c r="B152" s="13" t="e">
        <f>SUMIF(#REF!,$A152,#REF!)</f>
        <v>#REF!</v>
      </c>
      <c r="C152" s="14"/>
      <c r="D152" s="13" t="e">
        <f>SUMIF(#REF!,$A152,#REF!)</f>
        <v>#REF!</v>
      </c>
      <c r="E152" s="27">
        <v>20862</v>
      </c>
      <c r="F152" s="14"/>
      <c r="G152" s="13" t="e">
        <f t="shared" si="12"/>
        <v>#REF!</v>
      </c>
    </row>
    <row r="153" spans="1:7" x14ac:dyDescent="0.25">
      <c r="A153" s="3" t="s">
        <v>148</v>
      </c>
      <c r="B153" s="13" t="e">
        <f>SUMIF(#REF!,$A153,#REF!)</f>
        <v>#REF!</v>
      </c>
      <c r="C153" s="14"/>
      <c r="D153" s="13" t="e">
        <f>SUMIF(#REF!,$A153,#REF!)</f>
        <v>#REF!</v>
      </c>
      <c r="E153" s="27">
        <f>3029</f>
        <v>3029</v>
      </c>
      <c r="F153" s="14"/>
      <c r="G153" s="13" t="e">
        <f t="shared" si="12"/>
        <v>#REF!</v>
      </c>
    </row>
    <row r="154" spans="1:7" x14ac:dyDescent="0.25">
      <c r="A154" s="3" t="s">
        <v>149</v>
      </c>
      <c r="B154" s="24" t="e">
        <f>SUM(B151:B153)</f>
        <v>#REF!</v>
      </c>
      <c r="C154" s="25"/>
      <c r="D154" s="24" t="e">
        <f t="shared" ref="D154:G154" si="14">SUM(D151:D153)</f>
        <v>#REF!</v>
      </c>
      <c r="E154" s="23">
        <f t="shared" si="14"/>
        <v>23891</v>
      </c>
      <c r="F154" s="25"/>
      <c r="G154" s="24" t="e">
        <f t="shared" si="14"/>
        <v>#REF!</v>
      </c>
    </row>
    <row r="155" spans="1:7" x14ac:dyDescent="0.25">
      <c r="A155" s="3" t="s">
        <v>150</v>
      </c>
      <c r="B155" s="13" t="e">
        <f>SUMIF(#REF!,$A155,#REF!)</f>
        <v>#REF!</v>
      </c>
      <c r="C155" s="14"/>
      <c r="D155" s="13" t="e">
        <f>SUMIF(#REF!,$A155,#REF!)</f>
        <v>#REF!</v>
      </c>
      <c r="E155" s="28">
        <v>0</v>
      </c>
      <c r="F155" s="16"/>
      <c r="G155" s="13" t="e">
        <f t="shared" si="12"/>
        <v>#REF!</v>
      </c>
    </row>
    <row r="156" spans="1:7" x14ac:dyDescent="0.25">
      <c r="A156" s="3" t="s">
        <v>151</v>
      </c>
      <c r="B156" s="15" t="e">
        <f>SUMIF(#REF!,$A156,#REF!)</f>
        <v>#REF!</v>
      </c>
      <c r="C156" s="16"/>
      <c r="D156" s="15" t="e">
        <f>SUMIF(#REF!,$A156,#REF!)</f>
        <v>#REF!</v>
      </c>
      <c r="E156" s="15">
        <v>0</v>
      </c>
      <c r="F156" s="16"/>
      <c r="G156" s="13" t="e">
        <f t="shared" si="12"/>
        <v>#REF!</v>
      </c>
    </row>
    <row r="157" spans="1:7" x14ac:dyDescent="0.25">
      <c r="A157" s="3" t="s">
        <v>152</v>
      </c>
      <c r="B157" s="13" t="e">
        <f>SUMIF(#REF!,$A157,#REF!)</f>
        <v>#REF!</v>
      </c>
      <c r="C157" s="14"/>
      <c r="D157" s="13" t="e">
        <f>SUMIF(#REF!,$A157,#REF!)</f>
        <v>#REF!</v>
      </c>
      <c r="E157" s="28">
        <v>0</v>
      </c>
      <c r="F157" s="16"/>
      <c r="G157" s="13" t="e">
        <f t="shared" si="12"/>
        <v>#REF!</v>
      </c>
    </row>
    <row r="158" spans="1:7" x14ac:dyDescent="0.25">
      <c r="A158" s="3" t="s">
        <v>153</v>
      </c>
      <c r="B158" s="15" t="e">
        <f>SUMIF(#REF!,$A158,#REF!)</f>
        <v>#REF!</v>
      </c>
      <c r="C158" s="16"/>
      <c r="D158" s="15" t="e">
        <f>SUMIF(#REF!,$A158,#REF!)</f>
        <v>#REF!</v>
      </c>
      <c r="E158" s="27">
        <v>0</v>
      </c>
      <c r="F158" s="14"/>
      <c r="G158" s="13" t="e">
        <f t="shared" si="12"/>
        <v>#REF!</v>
      </c>
    </row>
    <row r="159" spans="1:7" x14ac:dyDescent="0.25">
      <c r="A159" s="3" t="s">
        <v>154</v>
      </c>
      <c r="B159" s="15" t="e">
        <f>SUMIF(#REF!,$A159,#REF!)</f>
        <v>#REF!</v>
      </c>
      <c r="C159" s="16"/>
      <c r="D159" s="15" t="e">
        <f>SUMIF(#REF!,$A159,#REF!)</f>
        <v>#REF!</v>
      </c>
      <c r="E159" s="27">
        <v>500</v>
      </c>
      <c r="F159" s="14"/>
      <c r="G159" s="13" t="e">
        <f t="shared" si="12"/>
        <v>#REF!</v>
      </c>
    </row>
    <row r="160" spans="1:7" x14ac:dyDescent="0.25">
      <c r="A160" s="3" t="s">
        <v>155</v>
      </c>
      <c r="B160" s="24" t="e">
        <f>SUM(B158:B159)</f>
        <v>#REF!</v>
      </c>
      <c r="C160" s="25"/>
      <c r="D160" s="24" t="e">
        <f t="shared" ref="D160:G160" si="15">SUM(D158:D159)</f>
        <v>#REF!</v>
      </c>
      <c r="E160" s="23">
        <f t="shared" si="15"/>
        <v>500</v>
      </c>
      <c r="F160" s="25"/>
      <c r="G160" s="24" t="e">
        <f t="shared" si="15"/>
        <v>#REF!</v>
      </c>
    </row>
    <row r="161" spans="1:7" x14ac:dyDescent="0.25">
      <c r="A161" s="3" t="s">
        <v>156</v>
      </c>
      <c r="B161" s="24" t="e">
        <f>B130+B140+B145+B149+B150+B154+B155+B156+B157+B160</f>
        <v>#REF!</v>
      </c>
      <c r="C161" s="25"/>
      <c r="D161" s="24" t="e">
        <f>D130+D140+D145+D149+D150+D154+D155+D156+D157+D160</f>
        <v>#REF!</v>
      </c>
      <c r="E161" s="23">
        <f>E130+E140+E145+E149+E150+E154+E155+E156+E157+E160</f>
        <v>113466</v>
      </c>
      <c r="F161" s="25"/>
      <c r="G161" s="24" t="e">
        <f>G130+G140+G145+G149+G150+G154+G155+G156+G157+G160</f>
        <v>#REF!</v>
      </c>
    </row>
    <row r="162" spans="1:7" x14ac:dyDescent="0.25">
      <c r="A162" s="3" t="s">
        <v>157</v>
      </c>
      <c r="B162" s="15" t="e">
        <f>SUMIF(#REF!,$A162,#REF!)</f>
        <v>#REF!</v>
      </c>
      <c r="C162" s="16"/>
      <c r="D162" s="15" t="e">
        <f>SUMIF(#REF!,$A162,#REF!)</f>
        <v>#REF!</v>
      </c>
      <c r="E162" s="15">
        <v>0</v>
      </c>
      <c r="F162" s="16"/>
      <c r="G162" s="13" t="e">
        <f t="shared" si="12"/>
        <v>#REF!</v>
      </c>
    </row>
    <row r="163" spans="1:7" x14ac:dyDescent="0.25">
      <c r="A163" s="3" t="s">
        <v>158</v>
      </c>
      <c r="B163" s="13" t="e">
        <f>SUMIF(#REF!,$A163,#REF!)</f>
        <v>#REF!</v>
      </c>
      <c r="C163" s="14"/>
      <c r="D163" s="13" t="e">
        <f>SUMIF(#REF!,$A163,#REF!)</f>
        <v>#REF!</v>
      </c>
      <c r="E163" s="15">
        <v>0</v>
      </c>
      <c r="F163" s="16"/>
      <c r="G163" s="13" t="e">
        <f t="shared" si="12"/>
        <v>#REF!</v>
      </c>
    </row>
    <row r="164" spans="1:7" x14ac:dyDescent="0.25">
      <c r="A164" s="3" t="s">
        <v>159</v>
      </c>
      <c r="B164" s="15" t="e">
        <f>SUMIF(#REF!,$A164,#REF!)</f>
        <v>#REF!</v>
      </c>
      <c r="C164" s="16"/>
      <c r="D164" s="15" t="e">
        <f>SUMIF(#REF!,$A164,#REF!)</f>
        <v>#REF!</v>
      </c>
      <c r="E164" s="15">
        <v>0</v>
      </c>
      <c r="F164" s="16"/>
      <c r="G164" s="13" t="e">
        <f t="shared" si="12"/>
        <v>#REF!</v>
      </c>
    </row>
    <row r="165" spans="1:7" x14ac:dyDescent="0.25">
      <c r="A165" s="3" t="s">
        <v>160</v>
      </c>
      <c r="B165" s="13" t="e">
        <f>SUMIF(#REF!,$A165,#REF!)</f>
        <v>#REF!</v>
      </c>
      <c r="C165" s="14"/>
      <c r="D165" s="13" t="e">
        <f>SUMIF(#REF!,$A165,#REF!)</f>
        <v>#REF!</v>
      </c>
      <c r="E165" s="27">
        <f>3000</f>
        <v>3000</v>
      </c>
      <c r="F165" s="14"/>
      <c r="G165" s="13" t="e">
        <f t="shared" si="12"/>
        <v>#REF!</v>
      </c>
    </row>
    <row r="166" spans="1:7" x14ac:dyDescent="0.25">
      <c r="A166" s="3" t="s">
        <v>161</v>
      </c>
      <c r="B166" s="15" t="e">
        <f>SUMIF(#REF!,$A166,#REF!)</f>
        <v>#REF!</v>
      </c>
      <c r="C166" s="16"/>
      <c r="D166" s="15" t="e">
        <f>SUMIF(#REF!,$A166,#REF!)</f>
        <v>#REF!</v>
      </c>
      <c r="E166" s="27">
        <f>42650</f>
        <v>42650</v>
      </c>
      <c r="F166" s="14"/>
      <c r="G166" s="13" t="e">
        <f t="shared" si="12"/>
        <v>#REF!</v>
      </c>
    </row>
    <row r="167" spans="1:7" x14ac:dyDescent="0.25">
      <c r="A167" s="3" t="s">
        <v>162</v>
      </c>
      <c r="B167" s="13" t="e">
        <f>SUMIF(#REF!,$A167,#REF!)</f>
        <v>#REF!</v>
      </c>
      <c r="C167" s="14"/>
      <c r="D167" s="13" t="e">
        <f>SUMIF(#REF!,$A167,#REF!)</f>
        <v>#REF!</v>
      </c>
      <c r="E167" s="27">
        <f>11175</f>
        <v>11175</v>
      </c>
      <c r="F167" s="14"/>
      <c r="G167" s="13" t="e">
        <f t="shared" si="12"/>
        <v>#REF!</v>
      </c>
    </row>
    <row r="168" spans="1:7" x14ac:dyDescent="0.25">
      <c r="A168" s="3" t="s">
        <v>163</v>
      </c>
      <c r="B168" s="13" t="e">
        <f>SUMIF(#REF!,$A168,#REF!)</f>
        <v>#REF!</v>
      </c>
      <c r="C168" s="14"/>
      <c r="D168" s="13" t="e">
        <f>SUMIF(#REF!,$A168,#REF!)</f>
        <v>#REF!</v>
      </c>
      <c r="E168" s="27">
        <v>131384</v>
      </c>
      <c r="F168" s="14"/>
      <c r="G168" s="13" t="e">
        <f t="shared" si="12"/>
        <v>#REF!</v>
      </c>
    </row>
    <row r="169" spans="1:7" x14ac:dyDescent="0.25">
      <c r="A169" s="3" t="s">
        <v>164</v>
      </c>
      <c r="B169" s="15" t="e">
        <f>SUMIF(#REF!,$A169,#REF!)</f>
        <v>#REF!</v>
      </c>
      <c r="C169" s="16"/>
      <c r="D169" s="15" t="e">
        <f>SUMIF(#REF!,$A169,#REF!)</f>
        <v>#REF!</v>
      </c>
      <c r="E169" s="15">
        <v>0</v>
      </c>
      <c r="F169" s="16"/>
      <c r="G169" s="13" t="e">
        <f t="shared" si="12"/>
        <v>#REF!</v>
      </c>
    </row>
    <row r="170" spans="1:7" x14ac:dyDescent="0.25">
      <c r="A170" s="3" t="s">
        <v>165</v>
      </c>
      <c r="B170" s="15" t="e">
        <f>SUMIF(#REF!,$A170,#REF!)</f>
        <v>#REF!</v>
      </c>
      <c r="C170" s="16"/>
      <c r="D170" s="15" t="e">
        <f>SUMIF(#REF!,$A170,#REF!)</f>
        <v>#REF!</v>
      </c>
      <c r="E170" s="15">
        <v>0</v>
      </c>
      <c r="F170" s="16"/>
      <c r="G170" s="13" t="e">
        <f t="shared" si="12"/>
        <v>#REF!</v>
      </c>
    </row>
    <row r="171" spans="1:7" x14ac:dyDescent="0.25">
      <c r="A171" s="3" t="s">
        <v>166</v>
      </c>
      <c r="B171" s="24" t="e">
        <f>SUM(B168:B170)</f>
        <v>#REF!</v>
      </c>
      <c r="C171" s="25"/>
      <c r="D171" s="24" t="e">
        <f t="shared" ref="D171:E171" si="16">SUM(D168:D170)</f>
        <v>#REF!</v>
      </c>
      <c r="E171" s="23">
        <f t="shared" si="16"/>
        <v>131384</v>
      </c>
      <c r="F171" s="25"/>
      <c r="G171" s="24" t="e">
        <f>SUM(G168:G170)</f>
        <v>#REF!</v>
      </c>
    </row>
    <row r="172" spans="1:7" x14ac:dyDescent="0.25">
      <c r="A172" s="3" t="s">
        <v>167</v>
      </c>
      <c r="B172" s="13" t="e">
        <f>SUMIF(#REF!,$A172,#REF!)</f>
        <v>#REF!</v>
      </c>
      <c r="C172" s="14"/>
      <c r="D172" s="13" t="e">
        <f>SUMIF(#REF!,$A172,#REF!)</f>
        <v>#REF!</v>
      </c>
      <c r="E172" s="27">
        <f>79653</f>
        <v>79653</v>
      </c>
      <c r="F172" s="14"/>
      <c r="G172" s="13" t="e">
        <f t="shared" si="12"/>
        <v>#REF!</v>
      </c>
    </row>
    <row r="173" spans="1:7" x14ac:dyDescent="0.25">
      <c r="A173" s="3" t="s">
        <v>168</v>
      </c>
      <c r="B173" s="15" t="e">
        <f>SUMIF(#REF!,$A173,#REF!)</f>
        <v>#REF!</v>
      </c>
      <c r="C173" s="16"/>
      <c r="D173" s="15" t="e">
        <f>SUMIF(#REF!,$A173,#REF!)</f>
        <v>#REF!</v>
      </c>
      <c r="E173" s="15">
        <v>0</v>
      </c>
      <c r="F173" s="16"/>
      <c r="G173" s="13" t="e">
        <f t="shared" si="12"/>
        <v>#REF!</v>
      </c>
    </row>
    <row r="174" spans="1:7" x14ac:dyDescent="0.25">
      <c r="A174" s="3" t="s">
        <v>169</v>
      </c>
      <c r="B174" s="13" t="e">
        <f>SUMIF(#REF!,$A174,#REF!)</f>
        <v>#REF!</v>
      </c>
      <c r="C174" s="14"/>
      <c r="D174" s="13" t="e">
        <f>SUMIF(#REF!,$A174,#REF!)</f>
        <v>#REF!</v>
      </c>
      <c r="E174" s="27">
        <f>9000</f>
        <v>9000</v>
      </c>
      <c r="F174" s="14"/>
      <c r="G174" s="13" t="e">
        <f t="shared" ref="G174:G202" si="17">(E174)-(D174)</f>
        <v>#REF!</v>
      </c>
    </row>
    <row r="175" spans="1:7" x14ac:dyDescent="0.25">
      <c r="A175" s="3" t="s">
        <v>170</v>
      </c>
      <c r="B175" s="13" t="e">
        <f>SUMIF(#REF!,$A175,#REF!)</f>
        <v>#REF!</v>
      </c>
      <c r="C175" s="14"/>
      <c r="D175" s="13" t="e">
        <f>SUMIF(#REF!,$A175,#REF!)</f>
        <v>#REF!</v>
      </c>
      <c r="E175" s="27">
        <v>22000</v>
      </c>
      <c r="F175" s="14"/>
      <c r="G175" s="13" t="e">
        <f t="shared" si="17"/>
        <v>#REF!</v>
      </c>
    </row>
    <row r="176" spans="1:7" x14ac:dyDescent="0.25">
      <c r="A176" s="3" t="s">
        <v>171</v>
      </c>
      <c r="B176" s="13" t="e">
        <f>SUMIF(#REF!,$A176,#REF!)</f>
        <v>#REF!</v>
      </c>
      <c r="C176" s="14"/>
      <c r="D176" s="13" t="e">
        <f>SUMIF(#REF!,$A176,#REF!)</f>
        <v>#REF!</v>
      </c>
      <c r="E176" s="27">
        <v>0</v>
      </c>
      <c r="F176" s="14"/>
      <c r="G176" s="13" t="e">
        <f t="shared" si="17"/>
        <v>#REF!</v>
      </c>
    </row>
    <row r="177" spans="1:7" x14ac:dyDescent="0.25">
      <c r="A177" s="3" t="s">
        <v>172</v>
      </c>
      <c r="B177" s="13" t="e">
        <f>SUMIF(#REF!,$A177,#REF!)</f>
        <v>#REF!</v>
      </c>
      <c r="C177" s="14"/>
      <c r="D177" s="13" t="e">
        <f>SUMIF(#REF!,$A177,#REF!)</f>
        <v>#REF!</v>
      </c>
      <c r="E177" s="27">
        <f>7000</f>
        <v>7000</v>
      </c>
      <c r="F177" s="14"/>
      <c r="G177" s="13" t="e">
        <f t="shared" si="17"/>
        <v>#REF!</v>
      </c>
    </row>
    <row r="178" spans="1:7" x14ac:dyDescent="0.25">
      <c r="A178" s="3" t="s">
        <v>173</v>
      </c>
      <c r="B178" s="24" t="e">
        <f>B163+B164+B165+B166+B167+B171+B172+B173+B174+B175+B176+B177</f>
        <v>#REF!</v>
      </c>
      <c r="C178" s="25"/>
      <c r="D178" s="24" t="e">
        <f>D163+D164+D165+D166+D167+D171+D172+D173+D174+D175+D176+D177</f>
        <v>#REF!</v>
      </c>
      <c r="E178" s="23">
        <f>E163+E164+E165+E166+E167+E171+E172+E173+E174+E175+E176+E177</f>
        <v>305862</v>
      </c>
      <c r="F178" s="25"/>
      <c r="G178" s="24" t="e">
        <f>G163+G164+G165+G166+G167+G171+G172+G173+G174+G175+G176+G177</f>
        <v>#REF!</v>
      </c>
    </row>
    <row r="179" spans="1:7" x14ac:dyDescent="0.25">
      <c r="A179" s="3" t="s">
        <v>174</v>
      </c>
      <c r="B179" s="15" t="e">
        <f>SUMIF(#REF!,$A179,#REF!)</f>
        <v>#REF!</v>
      </c>
      <c r="C179" s="16"/>
      <c r="D179" s="15" t="e">
        <f>SUMIF(#REF!,$A179,#REF!)</f>
        <v>#REF!</v>
      </c>
      <c r="E179" s="15">
        <v>0</v>
      </c>
      <c r="F179" s="16"/>
      <c r="G179" s="13" t="e">
        <f t="shared" si="17"/>
        <v>#REF!</v>
      </c>
    </row>
    <row r="180" spans="1:7" x14ac:dyDescent="0.25">
      <c r="A180" s="3" t="s">
        <v>175</v>
      </c>
      <c r="B180" s="15" t="e">
        <f>SUMIF(#REF!,$A180,#REF!)</f>
        <v>#REF!</v>
      </c>
      <c r="C180" s="16"/>
      <c r="D180" s="15" t="e">
        <f>SUMIF(#REF!,$A180,#REF!)</f>
        <v>#REF!</v>
      </c>
      <c r="E180" s="28">
        <v>0</v>
      </c>
      <c r="F180" s="16"/>
      <c r="G180" s="13" t="e">
        <f t="shared" si="17"/>
        <v>#REF!</v>
      </c>
    </row>
    <row r="181" spans="1:7" x14ac:dyDescent="0.25">
      <c r="A181" s="3" t="s">
        <v>176</v>
      </c>
      <c r="B181" s="13" t="e">
        <f>SUMIF(#REF!,$A181,#REF!)</f>
        <v>#REF!</v>
      </c>
      <c r="C181" s="14"/>
      <c r="D181" s="13" t="e">
        <f>SUMIF(#REF!,$A181,#REF!)</f>
        <v>#REF!</v>
      </c>
      <c r="E181" s="28">
        <v>0</v>
      </c>
      <c r="F181" s="16"/>
      <c r="G181" s="13" t="e">
        <f t="shared" si="17"/>
        <v>#REF!</v>
      </c>
    </row>
    <row r="182" spans="1:7" x14ac:dyDescent="0.25">
      <c r="A182" s="3" t="s">
        <v>177</v>
      </c>
      <c r="B182" s="13" t="e">
        <f>SUMIF(#REF!,$A182,#REF!)</f>
        <v>#REF!</v>
      </c>
      <c r="C182" s="14"/>
      <c r="D182" s="13" t="e">
        <f>SUMIF(#REF!,$A182,#REF!)</f>
        <v>#REF!</v>
      </c>
      <c r="E182" s="28">
        <v>0</v>
      </c>
      <c r="F182" s="16"/>
      <c r="G182" s="13" t="e">
        <f t="shared" si="17"/>
        <v>#REF!</v>
      </c>
    </row>
    <row r="183" spans="1:7" x14ac:dyDescent="0.25">
      <c r="A183" s="3" t="s">
        <v>178</v>
      </c>
      <c r="B183" s="15" t="e">
        <f>SUMIF(#REF!,$A183,#REF!)</f>
        <v>#REF!</v>
      </c>
      <c r="C183" s="16"/>
      <c r="D183" s="15" t="e">
        <f>SUMIF(#REF!,$A183,#REF!)</f>
        <v>#REF!</v>
      </c>
      <c r="E183" s="15">
        <v>0</v>
      </c>
      <c r="F183" s="16"/>
      <c r="G183" s="13" t="e">
        <f t="shared" si="17"/>
        <v>#REF!</v>
      </c>
    </row>
    <row r="184" spans="1:7" x14ac:dyDescent="0.25">
      <c r="A184" s="3" t="s">
        <v>179</v>
      </c>
      <c r="B184" s="15" t="e">
        <f>SUMIF(#REF!,$A184,#REF!)</f>
        <v>#REF!</v>
      </c>
      <c r="C184" s="16"/>
      <c r="D184" s="15" t="e">
        <f>SUMIF(#REF!,$A184,#REF!)</f>
        <v>#REF!</v>
      </c>
      <c r="E184" s="15">
        <v>0</v>
      </c>
      <c r="F184" s="16"/>
      <c r="G184" s="13" t="e">
        <f t="shared" si="17"/>
        <v>#REF!</v>
      </c>
    </row>
    <row r="185" spans="1:7" x14ac:dyDescent="0.25">
      <c r="A185" s="3" t="s">
        <v>180</v>
      </c>
      <c r="B185" s="13" t="e">
        <f>SUMIF(#REF!,$A185,#REF!)</f>
        <v>#REF!</v>
      </c>
      <c r="C185" s="14"/>
      <c r="D185" s="13" t="e">
        <f>SUMIF(#REF!,$A185,#REF!)</f>
        <v>#REF!</v>
      </c>
      <c r="E185" s="28">
        <v>0</v>
      </c>
      <c r="F185" s="16"/>
      <c r="G185" s="13" t="e">
        <f t="shared" si="17"/>
        <v>#REF!</v>
      </c>
    </row>
    <row r="186" spans="1:7" x14ac:dyDescent="0.25">
      <c r="A186" s="3" t="s">
        <v>181</v>
      </c>
      <c r="B186" s="13" t="e">
        <f>SUMIF(#REF!,$A186,#REF!)</f>
        <v>#REF!</v>
      </c>
      <c r="C186" s="14"/>
      <c r="D186" s="13" t="e">
        <f>SUMIF(#REF!,$A186,#REF!)</f>
        <v>#REF!</v>
      </c>
      <c r="E186" s="28">
        <v>0</v>
      </c>
      <c r="F186" s="16"/>
      <c r="G186" s="13" t="e">
        <f t="shared" si="17"/>
        <v>#REF!</v>
      </c>
    </row>
    <row r="187" spans="1:7" x14ac:dyDescent="0.25">
      <c r="A187" s="3" t="s">
        <v>182</v>
      </c>
      <c r="B187" s="15" t="e">
        <f>SUMIF(#REF!,$A187,#REF!)</f>
        <v>#REF!</v>
      </c>
      <c r="C187" s="16"/>
      <c r="D187" s="15" t="e">
        <f>SUMIF(#REF!,$A187,#REF!)</f>
        <v>#REF!</v>
      </c>
      <c r="E187" s="15">
        <v>0</v>
      </c>
      <c r="F187" s="16"/>
      <c r="G187" s="13" t="e">
        <f t="shared" si="17"/>
        <v>#REF!</v>
      </c>
    </row>
    <row r="188" spans="1:7" x14ac:dyDescent="0.25">
      <c r="A188" s="3" t="s">
        <v>183</v>
      </c>
      <c r="B188" s="15" t="e">
        <f>SUMIF(#REF!,$A188,#REF!)</f>
        <v>#REF!</v>
      </c>
      <c r="C188" s="16"/>
      <c r="D188" s="15" t="e">
        <f>SUMIF(#REF!,$A188,#REF!)</f>
        <v>#REF!</v>
      </c>
      <c r="E188" s="28">
        <v>0</v>
      </c>
      <c r="F188" s="16"/>
      <c r="G188" s="13" t="e">
        <f t="shared" si="17"/>
        <v>#REF!</v>
      </c>
    </row>
    <row r="189" spans="1:7" x14ac:dyDescent="0.25">
      <c r="A189" s="3" t="s">
        <v>184</v>
      </c>
      <c r="B189" s="15" t="e">
        <f>SUMIF(#REF!,$A189,#REF!)</f>
        <v>#REF!</v>
      </c>
      <c r="C189" s="16"/>
      <c r="D189" s="15" t="e">
        <f>SUMIF(#REF!,$A189,#REF!)</f>
        <v>#REF!</v>
      </c>
      <c r="E189" s="15">
        <v>0</v>
      </c>
      <c r="F189" s="16"/>
      <c r="G189" s="13" t="e">
        <f t="shared" si="17"/>
        <v>#REF!</v>
      </c>
    </row>
    <row r="190" spans="1:7" x14ac:dyDescent="0.25">
      <c r="A190" s="3" t="s">
        <v>185</v>
      </c>
      <c r="B190" s="13" t="e">
        <f>SUMIF(#REF!,$A190,#REF!)</f>
        <v>#REF!</v>
      </c>
      <c r="C190" s="14"/>
      <c r="D190" s="13" t="e">
        <f>SUMIF(#REF!,$A190,#REF!)</f>
        <v>#REF!</v>
      </c>
      <c r="E190" s="27">
        <v>20000</v>
      </c>
      <c r="F190" s="14"/>
      <c r="G190" s="13" t="e">
        <f t="shared" si="17"/>
        <v>#REF!</v>
      </c>
    </row>
    <row r="191" spans="1:7" x14ac:dyDescent="0.25">
      <c r="A191" s="3" t="s">
        <v>186</v>
      </c>
      <c r="B191" s="15" t="e">
        <f>SUMIF(#REF!,$A191,#REF!)</f>
        <v>#REF!</v>
      </c>
      <c r="C191" s="16"/>
      <c r="D191" s="15" t="e">
        <f>SUMIF(#REF!,$A191,#REF!)</f>
        <v>#REF!</v>
      </c>
      <c r="E191" s="15">
        <v>0</v>
      </c>
      <c r="F191" s="16"/>
      <c r="G191" s="13" t="e">
        <f t="shared" si="17"/>
        <v>#REF!</v>
      </c>
    </row>
    <row r="192" spans="1:7" x14ac:dyDescent="0.25">
      <c r="A192" s="3" t="s">
        <v>187</v>
      </c>
      <c r="B192" s="24" t="e">
        <f>SUM(B189:B191)</f>
        <v>#REF!</v>
      </c>
      <c r="C192" s="25"/>
      <c r="D192" s="24" t="e">
        <f>SUM(D189:D191)</f>
        <v>#REF!</v>
      </c>
      <c r="E192" s="23">
        <f>SUM(E189:E191)</f>
        <v>20000</v>
      </c>
      <c r="F192" s="25"/>
      <c r="G192" s="24" t="e">
        <f>SUM(G189:G191)</f>
        <v>#REF!</v>
      </c>
    </row>
    <row r="193" spans="1:7" x14ac:dyDescent="0.25">
      <c r="A193" s="3" t="s">
        <v>188</v>
      </c>
      <c r="B193" s="13" t="e">
        <f>SUMIF(#REF!,$A193,#REF!)</f>
        <v>#REF!</v>
      </c>
      <c r="C193" s="14"/>
      <c r="D193" s="13" t="e">
        <f>SUMIF(#REF!,$A193,#REF!)</f>
        <v>#REF!</v>
      </c>
      <c r="E193" s="27">
        <f>157120-5000</f>
        <v>152120</v>
      </c>
      <c r="F193" s="14"/>
      <c r="G193" s="13" t="e">
        <f t="shared" si="17"/>
        <v>#REF!</v>
      </c>
    </row>
    <row r="194" spans="1:7" x14ac:dyDescent="0.25">
      <c r="A194" s="3" t="s">
        <v>189</v>
      </c>
      <c r="B194" s="15" t="e">
        <f>SUMIF(#REF!,$A194,#REF!)</f>
        <v>#REF!</v>
      </c>
      <c r="C194" s="16"/>
      <c r="D194" s="15" t="e">
        <f>SUMIF(#REF!,$A194,#REF!)</f>
        <v>#REF!</v>
      </c>
      <c r="E194" s="15">
        <v>0</v>
      </c>
      <c r="F194" s="16"/>
      <c r="G194" s="13" t="e">
        <f t="shared" si="17"/>
        <v>#REF!</v>
      </c>
    </row>
    <row r="195" spans="1:7" x14ac:dyDescent="0.25">
      <c r="A195" s="3" t="s">
        <v>190</v>
      </c>
      <c r="B195" s="13" t="e">
        <f>SUMIF(#REF!,$A195,#REF!)</f>
        <v>#REF!</v>
      </c>
      <c r="C195" s="14"/>
      <c r="D195" s="13" t="e">
        <f>SUMIF(#REF!,$A195,#REF!)</f>
        <v>#REF!</v>
      </c>
      <c r="E195" s="27">
        <f>12570</f>
        <v>12570</v>
      </c>
      <c r="F195" s="14"/>
      <c r="G195" s="13" t="e">
        <f t="shared" si="17"/>
        <v>#REF!</v>
      </c>
    </row>
    <row r="196" spans="1:7" x14ac:dyDescent="0.25">
      <c r="A196" s="3" t="s">
        <v>191</v>
      </c>
      <c r="B196" s="24" t="e">
        <f>SUM(B193:B195)</f>
        <v>#REF!</v>
      </c>
      <c r="C196" s="25"/>
      <c r="D196" s="24" t="e">
        <f>SUM(D193:D195)</f>
        <v>#REF!</v>
      </c>
      <c r="E196" s="23">
        <f>SUM(E193:E195)</f>
        <v>164690</v>
      </c>
      <c r="F196" s="25"/>
      <c r="G196" s="24" t="e">
        <f>SUM(G193:G195)</f>
        <v>#REF!</v>
      </c>
    </row>
    <row r="197" spans="1:7" x14ac:dyDescent="0.25">
      <c r="A197" s="3" t="s">
        <v>192</v>
      </c>
      <c r="B197" s="13" t="e">
        <f>SUMIF(#REF!,$A197,#REF!)</f>
        <v>#REF!</v>
      </c>
      <c r="C197" s="14"/>
      <c r="D197" s="13" t="e">
        <f>SUMIF(#REF!,$A197,#REF!)</f>
        <v>#REF!</v>
      </c>
      <c r="E197" s="28">
        <v>0</v>
      </c>
      <c r="F197" s="16"/>
      <c r="G197" s="13" t="e">
        <f t="shared" si="17"/>
        <v>#REF!</v>
      </c>
    </row>
    <row r="198" spans="1:7" x14ac:dyDescent="0.25">
      <c r="A198" s="3" t="s">
        <v>193</v>
      </c>
      <c r="B198" s="15" t="e">
        <f>SUMIF(#REF!,$A198,#REF!)</f>
        <v>#REF!</v>
      </c>
      <c r="C198" s="16"/>
      <c r="D198" s="15" t="e">
        <f>SUMIF(#REF!,$A198,#REF!)</f>
        <v>#REF!</v>
      </c>
      <c r="E198" s="28">
        <v>0</v>
      </c>
      <c r="F198" s="16"/>
      <c r="G198" s="13" t="e">
        <f t="shared" si="17"/>
        <v>#REF!</v>
      </c>
    </row>
    <row r="199" spans="1:7" x14ac:dyDescent="0.25">
      <c r="A199" s="3" t="s">
        <v>194</v>
      </c>
      <c r="B199" s="13" t="e">
        <f>SUMIF(#REF!,$A199,#REF!)</f>
        <v>#REF!</v>
      </c>
      <c r="C199" s="14"/>
      <c r="D199" s="13" t="e">
        <f>SUMIF(#REF!,$A199,#REF!)</f>
        <v>#REF!</v>
      </c>
      <c r="E199" s="27">
        <v>30000</v>
      </c>
      <c r="F199" s="14"/>
      <c r="G199" s="13" t="e">
        <f t="shared" si="17"/>
        <v>#REF!</v>
      </c>
    </row>
    <row r="200" spans="1:7" x14ac:dyDescent="0.25">
      <c r="A200" s="3" t="s">
        <v>195</v>
      </c>
      <c r="B200" s="13" t="e">
        <f>SUMIF(#REF!,$A200,#REF!)</f>
        <v>#REF!</v>
      </c>
      <c r="C200" s="14"/>
      <c r="D200" s="13" t="e">
        <f>SUMIF(#REF!,$A200,#REF!)</f>
        <v>#REF!</v>
      </c>
      <c r="E200" s="27">
        <f>10000</f>
        <v>10000</v>
      </c>
      <c r="F200" s="14"/>
      <c r="G200" s="13" t="e">
        <f t="shared" si="17"/>
        <v>#REF!</v>
      </c>
    </row>
    <row r="201" spans="1:7" x14ac:dyDescent="0.25">
      <c r="A201" s="3" t="s">
        <v>196</v>
      </c>
      <c r="B201" s="24" t="e">
        <f>SUM(B197:B200)</f>
        <v>#REF!</v>
      </c>
      <c r="C201" s="25"/>
      <c r="D201" s="24" t="e">
        <f t="shared" ref="D201:E201" si="18">SUM(D197:D200)</f>
        <v>#REF!</v>
      </c>
      <c r="E201" s="23">
        <f t="shared" si="18"/>
        <v>40000</v>
      </c>
      <c r="F201" s="25"/>
      <c r="G201" s="24" t="e">
        <f>SUM(G197:G200)</f>
        <v>#REF!</v>
      </c>
    </row>
    <row r="202" spans="1:7" x14ac:dyDescent="0.25">
      <c r="A202" s="3" t="s">
        <v>197</v>
      </c>
      <c r="B202" s="13" t="e">
        <f>SUMIF(#REF!,$A202,#REF!)</f>
        <v>#REF!</v>
      </c>
      <c r="C202" s="14"/>
      <c r="D202" s="13" t="e">
        <f>SUMIF(#REF!,$A202,#REF!)</f>
        <v>#REF!</v>
      </c>
      <c r="E202" s="27">
        <f>2500</f>
        <v>2500</v>
      </c>
      <c r="F202" s="14"/>
      <c r="G202" s="13" t="e">
        <f t="shared" si="17"/>
        <v>#REF!</v>
      </c>
    </row>
    <row r="203" spans="1:7" x14ac:dyDescent="0.25">
      <c r="A203" s="3" t="s">
        <v>198</v>
      </c>
      <c r="B203" s="24" t="e">
        <f>B187+B188+B192+B196+B201+B202</f>
        <v>#REF!</v>
      </c>
      <c r="C203" s="25"/>
      <c r="D203" s="24" t="e">
        <f t="shared" ref="D203:E203" si="19">D187+D188+D192+D196+D201+D202</f>
        <v>#REF!</v>
      </c>
      <c r="E203" s="23">
        <f t="shared" si="19"/>
        <v>227190</v>
      </c>
      <c r="F203" s="25"/>
      <c r="G203" s="24" t="e">
        <f>G187+G188+G192+G196+G201+G202</f>
        <v>#REF!</v>
      </c>
    </row>
    <row r="204" spans="1:7" x14ac:dyDescent="0.25">
      <c r="A204" s="3" t="s">
        <v>199</v>
      </c>
      <c r="B204" s="15" t="e">
        <f>SUMIF(#REF!,$A204,#REF!)</f>
        <v>#REF!</v>
      </c>
      <c r="C204" s="16"/>
      <c r="D204" s="15" t="e">
        <f>SUMIF(#REF!,$A204,#REF!)</f>
        <v>#REF!</v>
      </c>
      <c r="E204" s="28">
        <v>0</v>
      </c>
      <c r="F204" s="16"/>
      <c r="G204" s="13" t="e">
        <f t="shared" ref="G204:G235" si="20">(E204)-(D204)</f>
        <v>#REF!</v>
      </c>
    </row>
    <row r="205" spans="1:7" x14ac:dyDescent="0.25">
      <c r="A205" s="3" t="s">
        <v>200</v>
      </c>
      <c r="B205" s="15" t="e">
        <f>SUMIF(#REF!,$A205,#REF!)</f>
        <v>#REF!</v>
      </c>
      <c r="C205" s="16"/>
      <c r="D205" s="15" t="e">
        <f>SUMIF(#REF!,$A205,#REF!)</f>
        <v>#REF!</v>
      </c>
      <c r="E205" s="15">
        <v>0</v>
      </c>
      <c r="F205" s="16"/>
      <c r="G205" s="13" t="e">
        <f t="shared" si="20"/>
        <v>#REF!</v>
      </c>
    </row>
    <row r="206" spans="1:7" x14ac:dyDescent="0.25">
      <c r="A206" s="3" t="s">
        <v>201</v>
      </c>
      <c r="B206" s="15" t="e">
        <f>SUMIF(#REF!,$A206,#REF!)</f>
        <v>#REF!</v>
      </c>
      <c r="C206" s="16"/>
      <c r="D206" s="15" t="e">
        <f>SUMIF(#REF!,$A206,#REF!)</f>
        <v>#REF!</v>
      </c>
      <c r="E206" s="28">
        <v>0</v>
      </c>
      <c r="F206" s="16"/>
      <c r="G206" s="13" t="e">
        <f t="shared" si="20"/>
        <v>#REF!</v>
      </c>
    </row>
    <row r="207" spans="1:7" x14ac:dyDescent="0.25">
      <c r="A207" s="3" t="s">
        <v>202</v>
      </c>
      <c r="B207" s="13" t="e">
        <f>SUMIF(#REF!,$A207,#REF!)</f>
        <v>#REF!</v>
      </c>
      <c r="C207" s="14"/>
      <c r="D207" s="13" t="e">
        <f>SUMIF(#REF!,$A207,#REF!)</f>
        <v>#REF!</v>
      </c>
      <c r="E207" s="27">
        <f>8000</f>
        <v>8000</v>
      </c>
      <c r="F207" s="14"/>
      <c r="G207" s="13" t="e">
        <f t="shared" si="20"/>
        <v>#REF!</v>
      </c>
    </row>
    <row r="208" spans="1:7" x14ac:dyDescent="0.25">
      <c r="A208" s="3" t="s">
        <v>203</v>
      </c>
      <c r="B208" s="13" t="e">
        <f>SUMIF(#REF!,$A208,#REF!)</f>
        <v>#REF!</v>
      </c>
      <c r="C208" s="14"/>
      <c r="D208" s="13" t="e">
        <f>SUMIF(#REF!,$A208,#REF!)</f>
        <v>#REF!</v>
      </c>
      <c r="E208" s="27">
        <f>2000</f>
        <v>2000</v>
      </c>
      <c r="F208" s="14"/>
      <c r="G208" s="13" t="e">
        <f t="shared" si="20"/>
        <v>#REF!</v>
      </c>
    </row>
    <row r="209" spans="1:7" x14ac:dyDescent="0.25">
      <c r="A209" s="3" t="s">
        <v>204</v>
      </c>
      <c r="B209" s="13" t="e">
        <f>SUMIF(#REF!,$A209,#REF!)</f>
        <v>#REF!</v>
      </c>
      <c r="C209" s="14"/>
      <c r="D209" s="13" t="e">
        <f>SUMIF(#REF!,$A209,#REF!)</f>
        <v>#REF!</v>
      </c>
      <c r="E209" s="27">
        <f>2700</f>
        <v>2700</v>
      </c>
      <c r="F209" s="14"/>
      <c r="G209" s="13" t="e">
        <f t="shared" si="20"/>
        <v>#REF!</v>
      </c>
    </row>
    <row r="210" spans="1:7" x14ac:dyDescent="0.25">
      <c r="A210" s="3" t="s">
        <v>205</v>
      </c>
      <c r="B210" s="13" t="e">
        <f>SUMIF(#REF!,$A210,#REF!)</f>
        <v>#REF!</v>
      </c>
      <c r="C210" s="14"/>
      <c r="D210" s="13" t="e">
        <f>SUMIF(#REF!,$A210,#REF!)</f>
        <v>#REF!</v>
      </c>
      <c r="E210" s="27">
        <f>8500</f>
        <v>8500</v>
      </c>
      <c r="F210" s="14"/>
      <c r="G210" s="13" t="e">
        <f t="shared" si="20"/>
        <v>#REF!</v>
      </c>
    </row>
    <row r="211" spans="1:7" x14ac:dyDescent="0.25">
      <c r="A211" s="3" t="s">
        <v>206</v>
      </c>
      <c r="B211" s="24" t="e">
        <f>SUM(B205:B210)</f>
        <v>#REF!</v>
      </c>
      <c r="C211" s="25"/>
      <c r="D211" s="24" t="e">
        <f>SUM(D205:D210)</f>
        <v>#REF!</v>
      </c>
      <c r="E211" s="23">
        <f>SUM(E205:E210)</f>
        <v>21200</v>
      </c>
      <c r="F211" s="25"/>
      <c r="G211" s="24" t="e">
        <f>SUM(G205:G210)</f>
        <v>#REF!</v>
      </c>
    </row>
    <row r="212" spans="1:7" x14ac:dyDescent="0.25">
      <c r="A212" s="3" t="s">
        <v>207</v>
      </c>
      <c r="B212" s="15" t="e">
        <f>SUMIF(#REF!,$A212,#REF!)</f>
        <v>#REF!</v>
      </c>
      <c r="C212" s="16"/>
      <c r="D212" s="15" t="e">
        <f>SUMIF(#REF!,$A212,#REF!)</f>
        <v>#REF!</v>
      </c>
      <c r="E212" s="15">
        <v>0</v>
      </c>
      <c r="F212" s="16"/>
      <c r="G212" s="13" t="e">
        <f t="shared" si="20"/>
        <v>#REF!</v>
      </c>
    </row>
    <row r="213" spans="1:7" x14ac:dyDescent="0.25">
      <c r="A213" s="3" t="s">
        <v>208</v>
      </c>
      <c r="B213" s="27" t="e">
        <f>SUMIF(#REF!,$A213,#REF!)</f>
        <v>#REF!</v>
      </c>
      <c r="C213" s="14"/>
      <c r="D213" s="13" t="e">
        <f>SUMIF(#REF!,$A213,#REF!)</f>
        <v>#REF!</v>
      </c>
      <c r="E213" s="27">
        <f>18000</f>
        <v>18000</v>
      </c>
      <c r="F213" s="14"/>
      <c r="G213" s="13" t="e">
        <f t="shared" si="20"/>
        <v>#REF!</v>
      </c>
    </row>
    <row r="214" spans="1:7" x14ac:dyDescent="0.25">
      <c r="A214" s="3" t="s">
        <v>209</v>
      </c>
      <c r="B214" s="15" t="e">
        <f>SUMIF(#REF!,$A214,#REF!)</f>
        <v>#REF!</v>
      </c>
      <c r="C214" s="16"/>
      <c r="D214" s="15" t="e">
        <f>SUMIF(#REF!,$A214,#REF!)</f>
        <v>#REF!</v>
      </c>
      <c r="E214" s="15">
        <v>0</v>
      </c>
      <c r="F214" s="16"/>
      <c r="G214" s="13" t="e">
        <f t="shared" si="20"/>
        <v>#REF!</v>
      </c>
    </row>
    <row r="215" spans="1:7" x14ac:dyDescent="0.25">
      <c r="A215" s="3" t="s">
        <v>210</v>
      </c>
      <c r="B215" s="15" t="e">
        <f>SUMIF(#REF!,$A215,#REF!)</f>
        <v>#REF!</v>
      </c>
      <c r="C215" s="16"/>
      <c r="D215" s="15" t="e">
        <f>SUMIF(#REF!,$A215,#REF!)</f>
        <v>#REF!</v>
      </c>
      <c r="E215" s="15">
        <v>0</v>
      </c>
      <c r="F215" s="16"/>
      <c r="G215" s="13" t="e">
        <f t="shared" si="20"/>
        <v>#REF!</v>
      </c>
    </row>
    <row r="216" spans="1:7" x14ac:dyDescent="0.25">
      <c r="A216" s="3" t="s">
        <v>211</v>
      </c>
      <c r="B216" s="24" t="e">
        <f>SUM(B213:B215)</f>
        <v>#REF!</v>
      </c>
      <c r="C216" s="25"/>
      <c r="D216" s="24" t="e">
        <f t="shared" ref="D216:E216" si="21">SUM(D213:D215)</f>
        <v>#REF!</v>
      </c>
      <c r="E216" s="23">
        <f t="shared" si="21"/>
        <v>18000</v>
      </c>
      <c r="F216" s="25"/>
      <c r="G216" s="24" t="e">
        <f>SUM(G213:G215)</f>
        <v>#REF!</v>
      </c>
    </row>
    <row r="217" spans="1:7" x14ac:dyDescent="0.25">
      <c r="A217" s="3" t="s">
        <v>212</v>
      </c>
      <c r="B217" s="15" t="e">
        <f>SUMIF(#REF!,$A217,#REF!)</f>
        <v>#REF!</v>
      </c>
      <c r="C217" s="16"/>
      <c r="D217" s="15" t="e">
        <f>SUMIF(#REF!,$A217,#REF!)</f>
        <v>#REF!</v>
      </c>
      <c r="E217" s="15">
        <v>0</v>
      </c>
      <c r="F217" s="16"/>
      <c r="G217" s="13" t="e">
        <f t="shared" si="20"/>
        <v>#REF!</v>
      </c>
    </row>
    <row r="218" spans="1:7" x14ac:dyDescent="0.25">
      <c r="A218" s="3" t="s">
        <v>213</v>
      </c>
      <c r="B218" s="15" t="e">
        <f>SUMIF(#REF!,$A218,#REF!)</f>
        <v>#REF!</v>
      </c>
      <c r="C218" s="16"/>
      <c r="D218" s="15" t="e">
        <f>SUMIF(#REF!,$A218,#REF!)</f>
        <v>#REF!</v>
      </c>
      <c r="E218" s="27">
        <v>0</v>
      </c>
      <c r="F218" s="14"/>
      <c r="G218" s="13" t="e">
        <f t="shared" si="20"/>
        <v>#REF!</v>
      </c>
    </row>
    <row r="219" spans="1:7" x14ac:dyDescent="0.25">
      <c r="A219" s="3" t="s">
        <v>214</v>
      </c>
      <c r="B219" s="13" t="e">
        <f>SUMIF(#REF!,$A219,#REF!)</f>
        <v>#REF!</v>
      </c>
      <c r="C219" s="14"/>
      <c r="D219" s="13" t="e">
        <f>SUMIF(#REF!,$A219,#REF!)</f>
        <v>#REF!</v>
      </c>
      <c r="E219" s="27">
        <f>2000</f>
        <v>2000</v>
      </c>
      <c r="F219" s="14"/>
      <c r="G219" s="13" t="e">
        <f t="shared" si="20"/>
        <v>#REF!</v>
      </c>
    </row>
    <row r="220" spans="1:7" x14ac:dyDescent="0.25">
      <c r="A220" s="3" t="s">
        <v>215</v>
      </c>
      <c r="B220" s="13" t="e">
        <f>SUMIF(#REF!,$A220,#REF!)</f>
        <v>#REF!</v>
      </c>
      <c r="C220" s="14"/>
      <c r="D220" s="13" t="e">
        <f>SUMIF(#REF!,$A220,#REF!)</f>
        <v>#REF!</v>
      </c>
      <c r="E220" s="27">
        <v>100</v>
      </c>
      <c r="F220" s="14"/>
      <c r="G220" s="13" t="e">
        <f t="shared" si="20"/>
        <v>#REF!</v>
      </c>
    </row>
    <row r="221" spans="1:7" x14ac:dyDescent="0.25">
      <c r="A221" s="3" t="s">
        <v>216</v>
      </c>
      <c r="B221" s="13" t="e">
        <f>SUMIF(#REF!,$A221,#REF!)</f>
        <v>#REF!</v>
      </c>
      <c r="C221" s="14"/>
      <c r="D221" s="13" t="e">
        <f>SUMIF(#REF!,$A221,#REF!)</f>
        <v>#REF!</v>
      </c>
      <c r="E221" s="27">
        <v>100</v>
      </c>
      <c r="F221" s="14"/>
      <c r="G221" s="13" t="e">
        <f t="shared" si="20"/>
        <v>#REF!</v>
      </c>
    </row>
    <row r="222" spans="1:7" x14ac:dyDescent="0.25">
      <c r="A222" s="3" t="s">
        <v>217</v>
      </c>
      <c r="B222" s="24" t="e">
        <f>B212+B216+B217+B218+B219+B220+B221</f>
        <v>#REF!</v>
      </c>
      <c r="C222" s="25"/>
      <c r="D222" s="24" t="e">
        <f>D212+D216+D217+D218+D219+D220+D221</f>
        <v>#REF!</v>
      </c>
      <c r="E222" s="23">
        <f>E212+E216+E217+E218+E219+E220+E221</f>
        <v>20200</v>
      </c>
      <c r="F222" s="25"/>
      <c r="G222" s="24" t="e">
        <f>G212+G216+G217+G218+G219+G220+G221</f>
        <v>#REF!</v>
      </c>
    </row>
    <row r="223" spans="1:7" x14ac:dyDescent="0.25">
      <c r="A223" s="3" t="s">
        <v>218</v>
      </c>
      <c r="B223" s="15" t="e">
        <f>SUMIF(#REF!,$A223,#REF!)</f>
        <v>#REF!</v>
      </c>
      <c r="C223" s="16"/>
      <c r="D223" s="15" t="e">
        <f>SUMIF(#REF!,$A223,#REF!)</f>
        <v>#REF!</v>
      </c>
      <c r="E223" s="27">
        <v>0</v>
      </c>
      <c r="F223" s="14"/>
      <c r="G223" s="13" t="e">
        <f t="shared" si="20"/>
        <v>#REF!</v>
      </c>
    </row>
    <row r="224" spans="1:7" x14ac:dyDescent="0.25">
      <c r="A224" s="3" t="s">
        <v>219</v>
      </c>
      <c r="B224" s="15" t="e">
        <f>SUMIF(#REF!,$A224,#REF!)</f>
        <v>#REF!</v>
      </c>
      <c r="C224" s="16"/>
      <c r="D224" s="15" t="e">
        <f>SUMIF(#REF!,$A224,#REF!)</f>
        <v>#REF!</v>
      </c>
      <c r="E224" s="15">
        <v>0</v>
      </c>
      <c r="F224" s="16"/>
      <c r="G224" s="13" t="e">
        <f t="shared" si="20"/>
        <v>#REF!</v>
      </c>
    </row>
    <row r="225" spans="1:7" x14ac:dyDescent="0.25">
      <c r="A225" s="3" t="s">
        <v>220</v>
      </c>
      <c r="B225" s="15" t="e">
        <f>SUMIF(#REF!,$A225,#REF!)</f>
        <v>#REF!</v>
      </c>
      <c r="C225" s="16"/>
      <c r="D225" s="15" t="e">
        <f>SUMIF(#REF!,$A225,#REF!)</f>
        <v>#REF!</v>
      </c>
      <c r="E225" s="15">
        <v>0</v>
      </c>
      <c r="F225" s="16"/>
      <c r="G225" s="13" t="e">
        <f t="shared" si="20"/>
        <v>#REF!</v>
      </c>
    </row>
    <row r="226" spans="1:7" x14ac:dyDescent="0.25">
      <c r="A226" s="3" t="s">
        <v>221</v>
      </c>
      <c r="B226" s="13" t="e">
        <f>SUMIF(#REF!,$A226,#REF!)</f>
        <v>#REF!</v>
      </c>
      <c r="C226" s="14"/>
      <c r="D226" s="13" t="e">
        <f>SUMIF(#REF!,$A226,#REF!)</f>
        <v>#REF!</v>
      </c>
      <c r="E226" s="28">
        <v>0</v>
      </c>
      <c r="F226" s="16"/>
      <c r="G226" s="13" t="e">
        <f t="shared" si="20"/>
        <v>#REF!</v>
      </c>
    </row>
    <row r="227" spans="1:7" x14ac:dyDescent="0.25">
      <c r="A227" s="3" t="s">
        <v>222</v>
      </c>
      <c r="B227" s="15" t="e">
        <f>SUMIF(#REF!,$A227,#REF!)</f>
        <v>#REF!</v>
      </c>
      <c r="C227" s="16"/>
      <c r="D227" s="15" t="e">
        <f>SUMIF(#REF!,$A227,#REF!)</f>
        <v>#REF!</v>
      </c>
      <c r="E227" s="15">
        <v>0</v>
      </c>
      <c r="F227" s="16"/>
      <c r="G227" s="13" t="e">
        <f t="shared" si="20"/>
        <v>#REF!</v>
      </c>
    </row>
    <row r="228" spans="1:7" x14ac:dyDescent="0.25">
      <c r="A228" s="3" t="s">
        <v>223</v>
      </c>
      <c r="B228" s="13" t="e">
        <f>SUMIF(#REF!,$A228,#REF!)</f>
        <v>#REF!</v>
      </c>
      <c r="C228" s="14"/>
      <c r="D228" s="13" t="e">
        <f>SUMIF(#REF!,$A228,#REF!)</f>
        <v>#REF!</v>
      </c>
      <c r="E228" s="15">
        <v>0</v>
      </c>
      <c r="F228" s="16"/>
      <c r="G228" s="13" t="e">
        <f t="shared" si="20"/>
        <v>#REF!</v>
      </c>
    </row>
    <row r="229" spans="1:7" x14ac:dyDescent="0.25">
      <c r="A229" s="3" t="s">
        <v>224</v>
      </c>
      <c r="B229" s="15" t="e">
        <f>SUMIF(#REF!,$A229,#REF!)</f>
        <v>#REF!</v>
      </c>
      <c r="C229" s="16"/>
      <c r="D229" s="15" t="e">
        <f>SUMIF(#REF!,$A229,#REF!)</f>
        <v>#REF!</v>
      </c>
      <c r="E229" s="28">
        <v>0</v>
      </c>
      <c r="F229" s="16"/>
      <c r="G229" s="13" t="e">
        <f t="shared" si="20"/>
        <v>#REF!</v>
      </c>
    </row>
    <row r="230" spans="1:7" x14ac:dyDescent="0.25">
      <c r="A230" s="3" t="s">
        <v>225</v>
      </c>
      <c r="B230" s="24" t="e">
        <f>SUM(B226:B229)</f>
        <v>#REF!</v>
      </c>
      <c r="C230" s="25"/>
      <c r="D230" s="24" t="e">
        <f>SUM(D226:D229)</f>
        <v>#REF!</v>
      </c>
      <c r="E230" s="23">
        <f>SUM(E226:E229)</f>
        <v>0</v>
      </c>
      <c r="F230" s="25"/>
      <c r="G230" s="24" t="e">
        <f>SUM(G226:G229)</f>
        <v>#REF!</v>
      </c>
    </row>
    <row r="231" spans="1:7" x14ac:dyDescent="0.25">
      <c r="A231" s="12" t="s">
        <v>226</v>
      </c>
      <c r="B231" s="18" t="e">
        <f>SUMIF(#REF!,$A231,#REF!)</f>
        <v>#REF!</v>
      </c>
      <c r="C231" s="19"/>
      <c r="D231" s="18" t="e">
        <f>SUMIF(#REF!,$A231,#REF!)</f>
        <v>#REF!</v>
      </c>
      <c r="E231" s="18">
        <v>0</v>
      </c>
      <c r="F231" s="19"/>
      <c r="G231" s="20" t="e">
        <f t="shared" si="20"/>
        <v>#REF!</v>
      </c>
    </row>
    <row r="232" spans="1:7" x14ac:dyDescent="0.25">
      <c r="A232" s="12" t="s">
        <v>227</v>
      </c>
      <c r="B232" s="18" t="e">
        <f>SUMIF(#REF!,$A232,#REF!)</f>
        <v>#REF!</v>
      </c>
      <c r="C232" s="19"/>
      <c r="D232" s="18" t="e">
        <f>SUMIF(#REF!,$A232,#REF!)</f>
        <v>#REF!</v>
      </c>
      <c r="E232" s="18">
        <v>0</v>
      </c>
      <c r="F232" s="19"/>
      <c r="G232" s="20" t="e">
        <f t="shared" si="20"/>
        <v>#REF!</v>
      </c>
    </row>
    <row r="233" spans="1:7" x14ac:dyDescent="0.25">
      <c r="A233" s="3" t="s">
        <v>228</v>
      </c>
      <c r="B233" s="15" t="e">
        <f>SUMIF(#REF!,$A233,#REF!)</f>
        <v>#REF!</v>
      </c>
      <c r="C233" s="16"/>
      <c r="D233" s="15" t="e">
        <f>SUMIF(#REF!,$A233,#REF!)</f>
        <v>#REF!</v>
      </c>
      <c r="E233" s="15">
        <v>0</v>
      </c>
      <c r="F233" s="16"/>
      <c r="G233" s="13" t="e">
        <f t="shared" si="20"/>
        <v>#REF!</v>
      </c>
    </row>
    <row r="234" spans="1:7" x14ac:dyDescent="0.25">
      <c r="A234" s="12" t="s">
        <v>229</v>
      </c>
      <c r="B234" s="18" t="e">
        <f>SUMIF(#REF!,$A234,#REF!)</f>
        <v>#REF!</v>
      </c>
      <c r="C234" s="19"/>
      <c r="D234" s="18" t="e">
        <f>SUMIF(#REF!,$A234,#REF!)</f>
        <v>#REF!</v>
      </c>
      <c r="E234" s="18">
        <v>0</v>
      </c>
      <c r="F234" s="19"/>
      <c r="G234" s="20" t="e">
        <f t="shared" si="20"/>
        <v>#REF!</v>
      </c>
    </row>
    <row r="235" spans="1:7" x14ac:dyDescent="0.25">
      <c r="A235" s="12" t="s">
        <v>230</v>
      </c>
      <c r="B235" s="18" t="e">
        <f>SUMIF(#REF!,$A235,#REF!)</f>
        <v>#REF!</v>
      </c>
      <c r="C235" s="19"/>
      <c r="D235" s="18" t="e">
        <f>SUMIF(#REF!,$A235,#REF!)</f>
        <v>#REF!</v>
      </c>
      <c r="E235" s="18">
        <v>0</v>
      </c>
      <c r="F235" s="19"/>
      <c r="G235" s="20" t="e">
        <f t="shared" si="20"/>
        <v>#REF!</v>
      </c>
    </row>
    <row r="236" spans="1:7" x14ac:dyDescent="0.25">
      <c r="A236" s="12" t="s">
        <v>231</v>
      </c>
      <c r="B236" s="18" t="e">
        <f>SUMIF(#REF!,$A236,#REF!)</f>
        <v>#REF!</v>
      </c>
      <c r="C236" s="19"/>
      <c r="D236" s="18" t="e">
        <f>SUMIF(#REF!,$A236,#REF!)</f>
        <v>#REF!</v>
      </c>
      <c r="E236" s="18">
        <v>0</v>
      </c>
      <c r="F236" s="19"/>
      <c r="G236" s="20" t="e">
        <f t="shared" ref="G236:G259" si="22">(E236)-(D236)</f>
        <v>#REF!</v>
      </c>
    </row>
    <row r="237" spans="1:7" x14ac:dyDescent="0.25">
      <c r="A237" s="12" t="s">
        <v>232</v>
      </c>
      <c r="B237" s="18" t="e">
        <f>SUMIF(#REF!,$A237,#REF!)</f>
        <v>#REF!</v>
      </c>
      <c r="C237" s="19"/>
      <c r="D237" s="18" t="e">
        <f>SUMIF(#REF!,$A237,#REF!)</f>
        <v>#REF!</v>
      </c>
      <c r="E237" s="18">
        <v>0</v>
      </c>
      <c r="F237" s="19"/>
      <c r="G237" s="20" t="e">
        <f t="shared" si="22"/>
        <v>#REF!</v>
      </c>
    </row>
    <row r="238" spans="1:7" x14ac:dyDescent="0.25">
      <c r="A238" s="12" t="s">
        <v>233</v>
      </c>
      <c r="B238" s="18" t="e">
        <f>SUMIF(#REF!,$A238,#REF!)</f>
        <v>#REF!</v>
      </c>
      <c r="C238" s="19"/>
      <c r="D238" s="18" t="e">
        <f>SUMIF(#REF!,$A238,#REF!)</f>
        <v>#REF!</v>
      </c>
      <c r="E238" s="18">
        <v>0</v>
      </c>
      <c r="F238" s="19"/>
      <c r="G238" s="20" t="e">
        <f t="shared" si="22"/>
        <v>#REF!</v>
      </c>
    </row>
    <row r="239" spans="1:7" x14ac:dyDescent="0.25">
      <c r="A239" s="12" t="s">
        <v>234</v>
      </c>
      <c r="B239" s="18" t="e">
        <f>SUMIF(#REF!,$A239,#REF!)</f>
        <v>#REF!</v>
      </c>
      <c r="C239" s="19"/>
      <c r="D239" s="18" t="e">
        <f>SUMIF(#REF!,$A239,#REF!)</f>
        <v>#REF!</v>
      </c>
      <c r="E239" s="18">
        <v>0</v>
      </c>
      <c r="F239" s="19"/>
      <c r="G239" s="20" t="e">
        <f t="shared" si="22"/>
        <v>#REF!</v>
      </c>
    </row>
    <row r="240" spans="1:7" x14ac:dyDescent="0.25">
      <c r="A240" s="12" t="s">
        <v>235</v>
      </c>
      <c r="B240" s="18" t="e">
        <f>SUMIF(#REF!,$A240,#REF!)</f>
        <v>#REF!</v>
      </c>
      <c r="C240" s="19"/>
      <c r="D240" s="18" t="e">
        <f>SUMIF(#REF!,$A240,#REF!)</f>
        <v>#REF!</v>
      </c>
      <c r="E240" s="18">
        <v>0</v>
      </c>
      <c r="F240" s="19"/>
      <c r="G240" s="20" t="e">
        <f t="shared" si="22"/>
        <v>#REF!</v>
      </c>
    </row>
    <row r="241" spans="1:7" x14ac:dyDescent="0.25">
      <c r="A241" s="12" t="s">
        <v>236</v>
      </c>
      <c r="B241" s="18" t="e">
        <f>SUMIF(#REF!,$A241,#REF!)</f>
        <v>#REF!</v>
      </c>
      <c r="C241" s="19"/>
      <c r="D241" s="18" t="e">
        <f>SUMIF(#REF!,$A241,#REF!)</f>
        <v>#REF!</v>
      </c>
      <c r="E241" s="18">
        <v>0</v>
      </c>
      <c r="F241" s="19"/>
      <c r="G241" s="20" t="e">
        <f t="shared" si="22"/>
        <v>#REF!</v>
      </c>
    </row>
    <row r="242" spans="1:7" x14ac:dyDescent="0.25">
      <c r="A242" s="12" t="s">
        <v>237</v>
      </c>
      <c r="B242" s="18" t="e">
        <f>SUMIF(#REF!,$A242,#REF!)</f>
        <v>#REF!</v>
      </c>
      <c r="C242" s="19"/>
      <c r="D242" s="18" t="e">
        <f>SUMIF(#REF!,$A242,#REF!)</f>
        <v>#REF!</v>
      </c>
      <c r="E242" s="18">
        <v>0</v>
      </c>
      <c r="F242" s="19"/>
      <c r="G242" s="20" t="e">
        <f t="shared" si="22"/>
        <v>#REF!</v>
      </c>
    </row>
    <row r="243" spans="1:7" x14ac:dyDescent="0.25">
      <c r="A243" s="12" t="s">
        <v>238</v>
      </c>
      <c r="B243" s="18" t="e">
        <f>SUMIF(#REF!,$A243,#REF!)</f>
        <v>#REF!</v>
      </c>
      <c r="C243" s="19"/>
      <c r="D243" s="18" t="e">
        <f>SUMIF(#REF!,$A243,#REF!)</f>
        <v>#REF!</v>
      </c>
      <c r="E243" s="18">
        <v>0</v>
      </c>
      <c r="F243" s="19"/>
      <c r="G243" s="20" t="e">
        <f t="shared" si="22"/>
        <v>#REF!</v>
      </c>
    </row>
    <row r="244" spans="1:7" x14ac:dyDescent="0.25">
      <c r="A244" s="12" t="s">
        <v>239</v>
      </c>
      <c r="B244" s="18" t="e">
        <f>SUMIF(#REF!,$A244,#REF!)</f>
        <v>#REF!</v>
      </c>
      <c r="C244" s="19"/>
      <c r="D244" s="18" t="e">
        <f>SUMIF(#REF!,$A244,#REF!)</f>
        <v>#REF!</v>
      </c>
      <c r="E244" s="18">
        <v>0</v>
      </c>
      <c r="F244" s="19"/>
      <c r="G244" s="20" t="e">
        <f t="shared" si="22"/>
        <v>#REF!</v>
      </c>
    </row>
    <row r="245" spans="1:7" x14ac:dyDescent="0.25">
      <c r="A245" s="12" t="s">
        <v>240</v>
      </c>
      <c r="B245" s="18" t="e">
        <f>SUMIF(#REF!,$A245,#REF!)</f>
        <v>#REF!</v>
      </c>
      <c r="C245" s="19"/>
      <c r="D245" s="18" t="e">
        <f>SUMIF(#REF!,$A245,#REF!)</f>
        <v>#REF!</v>
      </c>
      <c r="E245" s="18">
        <v>0</v>
      </c>
      <c r="F245" s="19"/>
      <c r="G245" s="20" t="e">
        <f t="shared" si="22"/>
        <v>#REF!</v>
      </c>
    </row>
    <row r="246" spans="1:7" x14ac:dyDescent="0.25">
      <c r="A246" s="12" t="s">
        <v>241</v>
      </c>
      <c r="B246" s="18" t="e">
        <f>SUMIF(#REF!,$A246,#REF!)</f>
        <v>#REF!</v>
      </c>
      <c r="C246" s="19"/>
      <c r="D246" s="18" t="e">
        <f>SUMIF(#REF!,$A246,#REF!)</f>
        <v>#REF!</v>
      </c>
      <c r="E246" s="18">
        <v>0</v>
      </c>
      <c r="F246" s="19"/>
      <c r="G246" s="20" t="e">
        <f t="shared" si="22"/>
        <v>#REF!</v>
      </c>
    </row>
    <row r="247" spans="1:7" x14ac:dyDescent="0.25">
      <c r="A247" s="12" t="s">
        <v>242</v>
      </c>
      <c r="B247" s="18" t="e">
        <f>SUMIF(#REF!,$A247,#REF!)</f>
        <v>#REF!</v>
      </c>
      <c r="C247" s="19"/>
      <c r="D247" s="18" t="e">
        <f>SUMIF(#REF!,$A247,#REF!)</f>
        <v>#REF!</v>
      </c>
      <c r="E247" s="18">
        <v>0</v>
      </c>
      <c r="F247" s="19"/>
      <c r="G247" s="20" t="e">
        <f t="shared" si="22"/>
        <v>#REF!</v>
      </c>
    </row>
    <row r="248" spans="1:7" x14ac:dyDescent="0.25">
      <c r="A248" s="12" t="s">
        <v>243</v>
      </c>
      <c r="B248" s="18" t="e">
        <f>SUMIF(#REF!,$A248,#REF!)</f>
        <v>#REF!</v>
      </c>
      <c r="C248" s="19"/>
      <c r="D248" s="18" t="e">
        <f>SUMIF(#REF!,$A248,#REF!)</f>
        <v>#REF!</v>
      </c>
      <c r="E248" s="18">
        <v>0</v>
      </c>
      <c r="F248" s="19"/>
      <c r="G248" s="20" t="e">
        <f t="shared" si="22"/>
        <v>#REF!</v>
      </c>
    </row>
    <row r="249" spans="1:7" x14ac:dyDescent="0.25">
      <c r="A249" s="12" t="s">
        <v>244</v>
      </c>
      <c r="B249" s="18" t="e">
        <f>SUMIF(#REF!,$A249,#REF!)</f>
        <v>#REF!</v>
      </c>
      <c r="C249" s="19"/>
      <c r="D249" s="18" t="e">
        <f>SUMIF(#REF!,$A249,#REF!)</f>
        <v>#REF!</v>
      </c>
      <c r="E249" s="18">
        <v>0</v>
      </c>
      <c r="F249" s="19"/>
      <c r="G249" s="20" t="e">
        <f t="shared" si="22"/>
        <v>#REF!</v>
      </c>
    </row>
    <row r="250" spans="1:7" x14ac:dyDescent="0.25">
      <c r="A250" s="12" t="s">
        <v>245</v>
      </c>
      <c r="B250" s="21" t="e">
        <f>SUM(B247:B249)</f>
        <v>#REF!</v>
      </c>
      <c r="C250" s="22"/>
      <c r="D250" s="21" t="e">
        <f>SUM(D247:D249)</f>
        <v>#REF!</v>
      </c>
      <c r="E250" s="21">
        <f>SUM(E247:E249)</f>
        <v>0</v>
      </c>
      <c r="F250" s="22"/>
      <c r="G250" s="21" t="e">
        <f>SUM(G247:G249)</f>
        <v>#REF!</v>
      </c>
    </row>
    <row r="251" spans="1:7" x14ac:dyDescent="0.25">
      <c r="A251" s="12" t="s">
        <v>246</v>
      </c>
      <c r="B251" s="18" t="e">
        <f>SUMIF(#REF!,$A251,#REF!)</f>
        <v>#REF!</v>
      </c>
      <c r="C251" s="19"/>
      <c r="D251" s="18" t="e">
        <f>SUMIF(#REF!,$A251,#REF!)</f>
        <v>#REF!</v>
      </c>
      <c r="E251" s="18">
        <v>0</v>
      </c>
      <c r="F251" s="19"/>
      <c r="G251" s="20" t="e">
        <f t="shared" si="22"/>
        <v>#REF!</v>
      </c>
    </row>
    <row r="252" spans="1:7" x14ac:dyDescent="0.25">
      <c r="A252" s="12" t="s">
        <v>247</v>
      </c>
      <c r="B252" s="18" t="e">
        <f>SUMIF(#REF!,$A252,#REF!)</f>
        <v>#REF!</v>
      </c>
      <c r="C252" s="19"/>
      <c r="D252" s="18" t="e">
        <f>SUMIF(#REF!,$A252,#REF!)</f>
        <v>#REF!</v>
      </c>
      <c r="E252" s="18">
        <v>0</v>
      </c>
      <c r="F252" s="19"/>
      <c r="G252" s="20" t="e">
        <f t="shared" si="22"/>
        <v>#REF!</v>
      </c>
    </row>
    <row r="253" spans="1:7" x14ac:dyDescent="0.25">
      <c r="A253" s="12" t="s">
        <v>248</v>
      </c>
      <c r="B253" s="18" t="e">
        <f>SUMIF(#REF!,$A253,#REF!)</f>
        <v>#REF!</v>
      </c>
      <c r="C253" s="19"/>
      <c r="D253" s="18" t="e">
        <f>SUMIF(#REF!,$A253,#REF!)</f>
        <v>#REF!</v>
      </c>
      <c r="E253" s="18">
        <v>0</v>
      </c>
      <c r="F253" s="19"/>
      <c r="G253" s="20" t="e">
        <f t="shared" si="22"/>
        <v>#REF!</v>
      </c>
    </row>
    <row r="254" spans="1:7" x14ac:dyDescent="0.25">
      <c r="A254" s="12" t="s">
        <v>249</v>
      </c>
      <c r="B254" s="18" t="e">
        <f>SUMIF(#REF!,$A254,#REF!)</f>
        <v>#REF!</v>
      </c>
      <c r="C254" s="19"/>
      <c r="D254" s="18" t="e">
        <f>SUMIF(#REF!,$A254,#REF!)</f>
        <v>#REF!</v>
      </c>
      <c r="E254" s="18">
        <v>0</v>
      </c>
      <c r="F254" s="19"/>
      <c r="G254" s="20" t="e">
        <f t="shared" si="22"/>
        <v>#REF!</v>
      </c>
    </row>
    <row r="255" spans="1:7" x14ac:dyDescent="0.25">
      <c r="A255" s="12" t="s">
        <v>250</v>
      </c>
      <c r="B255" s="18" t="e">
        <f>SUMIF(#REF!,$A255,#REF!)</f>
        <v>#REF!</v>
      </c>
      <c r="C255" s="19"/>
      <c r="D255" s="18" t="e">
        <f>SUMIF(#REF!,$A255,#REF!)</f>
        <v>#REF!</v>
      </c>
      <c r="E255" s="18">
        <v>0</v>
      </c>
      <c r="F255" s="19"/>
      <c r="G255" s="20" t="e">
        <f t="shared" si="22"/>
        <v>#REF!</v>
      </c>
    </row>
    <row r="256" spans="1:7" x14ac:dyDescent="0.25">
      <c r="A256" s="12" t="s">
        <v>251</v>
      </c>
      <c r="B256" s="18" t="e">
        <f>SUMIF(#REF!,$A256,#REF!)</f>
        <v>#REF!</v>
      </c>
      <c r="C256" s="19"/>
      <c r="D256" s="18" t="e">
        <f>SUMIF(#REF!,$A256,#REF!)</f>
        <v>#REF!</v>
      </c>
      <c r="E256" s="18">
        <v>0</v>
      </c>
      <c r="F256" s="19"/>
      <c r="G256" s="20" t="e">
        <f t="shared" si="22"/>
        <v>#REF!</v>
      </c>
    </row>
    <row r="257" spans="1:7" x14ac:dyDescent="0.25">
      <c r="A257" s="12" t="s">
        <v>252</v>
      </c>
      <c r="B257" s="18" t="e">
        <f>SUMIF(#REF!,$A257,#REF!)</f>
        <v>#REF!</v>
      </c>
      <c r="C257" s="19"/>
      <c r="D257" s="18" t="e">
        <f>SUMIF(#REF!,$A257,#REF!)</f>
        <v>#REF!</v>
      </c>
      <c r="E257" s="18">
        <v>0</v>
      </c>
      <c r="F257" s="19"/>
      <c r="G257" s="20" t="e">
        <f t="shared" si="22"/>
        <v>#REF!</v>
      </c>
    </row>
    <row r="258" spans="1:7" x14ac:dyDescent="0.25">
      <c r="A258" s="12" t="s">
        <v>253</v>
      </c>
      <c r="B258" s="18" t="e">
        <f>SUMIF(#REF!,$A258,#REF!)</f>
        <v>#REF!</v>
      </c>
      <c r="C258" s="19"/>
      <c r="D258" s="18" t="e">
        <f>SUMIF(#REF!,$A258,#REF!)</f>
        <v>#REF!</v>
      </c>
      <c r="E258" s="18">
        <v>0</v>
      </c>
      <c r="F258" s="19"/>
      <c r="G258" s="20" t="e">
        <f t="shared" si="22"/>
        <v>#REF!</v>
      </c>
    </row>
    <row r="259" spans="1:7" x14ac:dyDescent="0.25">
      <c r="A259" s="12" t="s">
        <v>254</v>
      </c>
      <c r="B259" s="18" t="e">
        <f>SUMIF(#REF!,$A259,#REF!)</f>
        <v>#REF!</v>
      </c>
      <c r="C259" s="19"/>
      <c r="D259" s="18" t="e">
        <f>SUMIF(#REF!,$A259,#REF!)</f>
        <v>#REF!</v>
      </c>
      <c r="E259" s="18">
        <v>0</v>
      </c>
      <c r="F259" s="19"/>
      <c r="G259" s="20" t="e">
        <f t="shared" si="22"/>
        <v>#REF!</v>
      </c>
    </row>
    <row r="260" spans="1:7" x14ac:dyDescent="0.25">
      <c r="A260" s="3" t="s">
        <v>255</v>
      </c>
      <c r="B260" s="24" t="e">
        <f>B85+B86+B87+B88+B89+B90+B91+B92+B93+B94+B95+B96+B97+B98+B114+B115+B116+B128+B129+B161+B162+B178+B179+B180+B181+B182+B183+B184+B185+B186+B203+B204+B211+B222+B223+B224+B225+B230+B231+B232+B233+B234+B235+B236+B237+B238+B239+B240+B241+B242+B243+B244+B245+B246+B250+B251+B252+B253+B254+B255+B256+B257+B258+B259</f>
        <v>#REF!</v>
      </c>
      <c r="C260" s="25"/>
      <c r="D260" s="24" t="e">
        <f>D85+D86+D87+D88+D89+D90+D91+D92+D93+D94+D95+D96+D97+D98+D114+D115+D116+D128+D129+D161+D162+D178+D179+D180+D181+D182+D183+D184+D185+D186+D203+D204+D211+D222+D223+D224+D225+D230+D231+D232+D233+D234+D235+D236+D237+D238+D239+D240+D241+D242+D243+D244+D245+D246+D250+D251+D252+D253+D254+D255+D256+D257+D258+D259</f>
        <v>#REF!</v>
      </c>
      <c r="E260" s="23">
        <f>E85+E86+E87+E88+E89+E90+E91+E92+E93+E94+E95+E96+E97+E98+E114+E115+E116+E128+E129+E161+E162+E178+E179+E180+E181+E182+E183+E184+E185+E186+E203+E204+E211+E222+E223+E224+E225+E230+E231+E232+E233+E234+E235+E236+E237+E238+E239+E240+E241+E242+E243+E244+E245+E246+E250+E251+E252+E253+E254+E255+E256+E257+E258+E259</f>
        <v>778477</v>
      </c>
      <c r="F260" s="25"/>
      <c r="G260" s="24" t="e">
        <f>G85+G86+G87+G88+G89+G90+G91+G92+G93+G94+G95+G96+G97+G98+G114+G115+G116+G128+G129+G161+G162+G178+G179+G180+G181+G182+G183+G184+G185+G186+G203+G204+G211+G222+G223+G224+G225+G230+G231+G232+G233+G234+G235+G236+G237+G238+G239+G240+G241+G242+G243+G244+G245+G246+G250+G251+G252+G253+G254+G255+G256+G257+G258+G259</f>
        <v>#REF!</v>
      </c>
    </row>
    <row r="261" spans="1:7" x14ac:dyDescent="0.25">
      <c r="A261" s="3" t="s">
        <v>256</v>
      </c>
      <c r="B261" s="24" t="e">
        <f>B83-B260</f>
        <v>#REF!</v>
      </c>
      <c r="C261" s="25"/>
      <c r="D261" s="24" t="e">
        <f>D83-D260</f>
        <v>#REF!</v>
      </c>
      <c r="E261" s="23">
        <f>E83-E260</f>
        <v>0</v>
      </c>
      <c r="F261" s="25"/>
      <c r="G261" s="24" t="e">
        <f>G83-G260</f>
        <v>#REF!</v>
      </c>
    </row>
    <row r="262" spans="1:7" x14ac:dyDescent="0.25">
      <c r="A262" s="3" t="s">
        <v>257</v>
      </c>
      <c r="B262" s="15"/>
      <c r="C262" s="16"/>
      <c r="D262" s="15"/>
      <c r="E262" s="28"/>
      <c r="F262" s="16"/>
      <c r="G262" s="15"/>
    </row>
    <row r="263" spans="1:7" x14ac:dyDescent="0.25">
      <c r="A263" s="12" t="s">
        <v>258</v>
      </c>
      <c r="B263" s="18" t="e">
        <f>SUMIF(#REF!,$A263,#REF!)</f>
        <v>#REF!</v>
      </c>
      <c r="C263" s="19"/>
      <c r="D263" s="18" t="e">
        <f>SUMIF(#REF!,$A263,#REF!)</f>
        <v>#REF!</v>
      </c>
      <c r="E263" s="18">
        <v>0</v>
      </c>
      <c r="F263" s="19"/>
      <c r="G263" s="20" t="e">
        <f t="shared" ref="G263:G282" si="23">(E263)-(D263)</f>
        <v>#REF!</v>
      </c>
    </row>
    <row r="264" spans="1:7" x14ac:dyDescent="0.25">
      <c r="A264" s="12" t="s">
        <v>259</v>
      </c>
      <c r="B264" s="18" t="e">
        <f>SUMIF(#REF!,$A264,#REF!)</f>
        <v>#REF!</v>
      </c>
      <c r="C264" s="19"/>
      <c r="D264" s="18" t="e">
        <f>SUMIF(#REF!,$A264,#REF!)</f>
        <v>#REF!</v>
      </c>
      <c r="E264" s="18">
        <v>0</v>
      </c>
      <c r="F264" s="19"/>
      <c r="G264" s="20" t="e">
        <f t="shared" si="23"/>
        <v>#REF!</v>
      </c>
    </row>
    <row r="265" spans="1:7" x14ac:dyDescent="0.25">
      <c r="A265" s="3" t="s">
        <v>260</v>
      </c>
      <c r="B265" s="13" t="e">
        <f>SUMIF(#REF!,$A265,#REF!)</f>
        <v>#REF!</v>
      </c>
      <c r="C265" s="14"/>
      <c r="D265" s="13" t="e">
        <f>SUMIF(#REF!,$A265,#REF!)</f>
        <v>#REF!</v>
      </c>
      <c r="E265" s="28">
        <v>0</v>
      </c>
      <c r="F265" s="16"/>
      <c r="G265" s="13" t="e">
        <f t="shared" si="23"/>
        <v>#REF!</v>
      </c>
    </row>
    <row r="266" spans="1:7" x14ac:dyDescent="0.25">
      <c r="A266" s="12" t="s">
        <v>261</v>
      </c>
      <c r="B266" s="18" t="e">
        <f>SUMIF(#REF!,$A266,#REF!)</f>
        <v>#REF!</v>
      </c>
      <c r="C266" s="19"/>
      <c r="D266" s="18" t="e">
        <f>SUMIF(#REF!,$A266,#REF!)</f>
        <v>#REF!</v>
      </c>
      <c r="E266" s="18">
        <v>0</v>
      </c>
      <c r="F266" s="19"/>
      <c r="G266" s="20" t="e">
        <f t="shared" si="23"/>
        <v>#REF!</v>
      </c>
    </row>
    <row r="267" spans="1:7" x14ac:dyDescent="0.25">
      <c r="A267" s="12" t="s">
        <v>262</v>
      </c>
      <c r="B267" s="18" t="e">
        <f>SUMIF(#REF!,$A267,#REF!)</f>
        <v>#REF!</v>
      </c>
      <c r="C267" s="19"/>
      <c r="D267" s="18" t="e">
        <f>SUMIF(#REF!,$A267,#REF!)</f>
        <v>#REF!</v>
      </c>
      <c r="E267" s="18">
        <v>0</v>
      </c>
      <c r="F267" s="19"/>
      <c r="G267" s="20" t="e">
        <f t="shared" si="23"/>
        <v>#REF!</v>
      </c>
    </row>
    <row r="268" spans="1:7" x14ac:dyDescent="0.25">
      <c r="A268" s="3" t="s">
        <v>263</v>
      </c>
      <c r="B268" s="15" t="e">
        <f>SUMIF(#REF!,$A268,#REF!)</f>
        <v>#REF!</v>
      </c>
      <c r="C268" s="16"/>
      <c r="D268" s="15" t="e">
        <f>SUMIF(#REF!,$A268,#REF!)</f>
        <v>#REF!</v>
      </c>
      <c r="E268" s="15">
        <v>0</v>
      </c>
      <c r="F268" s="16"/>
      <c r="G268" s="13" t="e">
        <f t="shared" si="23"/>
        <v>#REF!</v>
      </c>
    </row>
    <row r="269" spans="1:7" x14ac:dyDescent="0.25">
      <c r="A269" s="3" t="s">
        <v>264</v>
      </c>
      <c r="B269" s="15" t="e">
        <f>SUMIF(#REF!,$A269,#REF!)</f>
        <v>#REF!</v>
      </c>
      <c r="C269" s="16"/>
      <c r="D269" s="15" t="e">
        <f>SUMIF(#REF!,$A269,#REF!)</f>
        <v>#REF!</v>
      </c>
      <c r="E269" s="15">
        <v>0</v>
      </c>
      <c r="F269" s="16"/>
      <c r="G269" s="13" t="e">
        <f t="shared" si="23"/>
        <v>#REF!</v>
      </c>
    </row>
    <row r="270" spans="1:7" x14ac:dyDescent="0.25">
      <c r="A270" s="12" t="s">
        <v>265</v>
      </c>
      <c r="B270" s="18" t="e">
        <f>SUMIF(#REF!,$A270,#REF!)</f>
        <v>#REF!</v>
      </c>
      <c r="C270" s="19"/>
      <c r="D270" s="18" t="e">
        <f>SUMIF(#REF!,$A270,#REF!)</f>
        <v>#REF!</v>
      </c>
      <c r="E270" s="18">
        <v>0</v>
      </c>
      <c r="F270" s="19"/>
      <c r="G270" s="20" t="e">
        <f t="shared" si="23"/>
        <v>#REF!</v>
      </c>
    </row>
    <row r="271" spans="1:7" x14ac:dyDescent="0.25">
      <c r="A271" s="3" t="s">
        <v>266</v>
      </c>
      <c r="B271" s="15" t="e">
        <f>SUMIF(#REF!,$A271,#REF!)</f>
        <v>#REF!</v>
      </c>
      <c r="C271" s="16"/>
      <c r="D271" s="15" t="e">
        <f>SUMIF(#REF!,$A271,#REF!)</f>
        <v>#REF!</v>
      </c>
      <c r="E271" s="15">
        <v>0</v>
      </c>
      <c r="F271" s="16"/>
      <c r="G271" s="13" t="e">
        <f t="shared" si="23"/>
        <v>#REF!</v>
      </c>
    </row>
    <row r="272" spans="1:7" x14ac:dyDescent="0.25">
      <c r="A272" s="12" t="s">
        <v>267</v>
      </c>
      <c r="B272" s="18" t="e">
        <f>SUMIF(#REF!,$A272,#REF!)</f>
        <v>#REF!</v>
      </c>
      <c r="C272" s="19"/>
      <c r="D272" s="18" t="e">
        <f>SUMIF(#REF!,$A272,#REF!)</f>
        <v>#REF!</v>
      </c>
      <c r="E272" s="18">
        <v>0</v>
      </c>
      <c r="F272" s="19"/>
      <c r="G272" s="20" t="e">
        <f t="shared" si="23"/>
        <v>#REF!</v>
      </c>
    </row>
    <row r="273" spans="1:7" x14ac:dyDescent="0.25">
      <c r="A273" s="12" t="s">
        <v>268</v>
      </c>
      <c r="B273" s="18" t="e">
        <f>SUMIF(#REF!,$A273,#REF!)</f>
        <v>#REF!</v>
      </c>
      <c r="C273" s="19"/>
      <c r="D273" s="18" t="e">
        <f>SUMIF(#REF!,$A273,#REF!)</f>
        <v>#REF!</v>
      </c>
      <c r="E273" s="18">
        <v>0</v>
      </c>
      <c r="F273" s="19"/>
      <c r="G273" s="20" t="e">
        <f t="shared" si="23"/>
        <v>#REF!</v>
      </c>
    </row>
    <row r="274" spans="1:7" x14ac:dyDescent="0.25">
      <c r="A274" s="3" t="s">
        <v>269</v>
      </c>
      <c r="B274" s="13" t="e">
        <f>SUMIF(#REF!,$A274,#REF!)</f>
        <v>#REF!</v>
      </c>
      <c r="C274" s="14"/>
      <c r="D274" s="13" t="e">
        <f>SUMIF(#REF!,$A274,#REF!)</f>
        <v>#REF!</v>
      </c>
      <c r="E274" s="28">
        <v>0</v>
      </c>
      <c r="F274" s="16"/>
      <c r="G274" s="13" t="e">
        <f t="shared" si="23"/>
        <v>#REF!</v>
      </c>
    </row>
    <row r="275" spans="1:7" x14ac:dyDescent="0.25">
      <c r="A275" s="12" t="s">
        <v>270</v>
      </c>
      <c r="B275" s="18" t="e">
        <f>SUMIF(#REF!,$A275,#REF!)</f>
        <v>#REF!</v>
      </c>
      <c r="C275" s="19"/>
      <c r="D275" s="18" t="e">
        <f>SUMIF(#REF!,$A275,#REF!)</f>
        <v>#REF!</v>
      </c>
      <c r="E275" s="18">
        <v>0</v>
      </c>
      <c r="F275" s="19"/>
      <c r="G275" s="20" t="e">
        <f t="shared" si="23"/>
        <v>#REF!</v>
      </c>
    </row>
    <row r="276" spans="1:7" x14ac:dyDescent="0.25">
      <c r="A276" s="3" t="s">
        <v>271</v>
      </c>
      <c r="B276" s="13" t="e">
        <f>SUMIF(#REF!,$A276,#REF!)</f>
        <v>#REF!</v>
      </c>
      <c r="C276" s="14"/>
      <c r="D276" s="13" t="e">
        <f>SUMIF(#REF!,$A276,#REF!)</f>
        <v>#REF!</v>
      </c>
      <c r="E276" s="15">
        <v>0</v>
      </c>
      <c r="F276" s="16"/>
      <c r="G276" s="13" t="e">
        <f t="shared" si="23"/>
        <v>#REF!</v>
      </c>
    </row>
    <row r="277" spans="1:7" x14ac:dyDescent="0.25">
      <c r="A277" s="12" t="s">
        <v>272</v>
      </c>
      <c r="B277" s="18" t="e">
        <f>SUMIF(#REF!,$A277,#REF!)</f>
        <v>#REF!</v>
      </c>
      <c r="C277" s="19"/>
      <c r="D277" s="18" t="e">
        <f>SUMIF(#REF!,$A277,#REF!)</f>
        <v>#REF!</v>
      </c>
      <c r="E277" s="18">
        <v>0</v>
      </c>
      <c r="F277" s="19"/>
      <c r="G277" s="20" t="e">
        <f t="shared" si="23"/>
        <v>#REF!</v>
      </c>
    </row>
    <row r="278" spans="1:7" x14ac:dyDescent="0.25">
      <c r="A278" s="12" t="s">
        <v>273</v>
      </c>
      <c r="B278" s="18" t="e">
        <f>SUMIF(#REF!,$A278,#REF!)</f>
        <v>#REF!</v>
      </c>
      <c r="C278" s="19"/>
      <c r="D278" s="18" t="e">
        <f>SUMIF(#REF!,$A278,#REF!)</f>
        <v>#REF!</v>
      </c>
      <c r="E278" s="18">
        <v>0</v>
      </c>
      <c r="F278" s="19"/>
      <c r="G278" s="20" t="e">
        <f t="shared" si="23"/>
        <v>#REF!</v>
      </c>
    </row>
    <row r="279" spans="1:7" x14ac:dyDescent="0.25">
      <c r="A279" s="3" t="s">
        <v>274</v>
      </c>
      <c r="B279" s="15" t="e">
        <f>SUMIF(#REF!,$A279,#REF!)</f>
        <v>#REF!</v>
      </c>
      <c r="C279" s="16"/>
      <c r="D279" s="15" t="e">
        <f>SUMIF(#REF!,$A279,#REF!)</f>
        <v>#REF!</v>
      </c>
      <c r="E279" s="15">
        <v>0</v>
      </c>
      <c r="F279" s="16"/>
      <c r="G279" s="13" t="e">
        <f t="shared" si="23"/>
        <v>#REF!</v>
      </c>
    </row>
    <row r="280" spans="1:7" x14ac:dyDescent="0.25">
      <c r="A280" s="12" t="s">
        <v>275</v>
      </c>
      <c r="B280" s="18" t="e">
        <f>SUMIF(#REF!,$A280,#REF!)</f>
        <v>#REF!</v>
      </c>
      <c r="C280" s="19"/>
      <c r="D280" s="18" t="e">
        <f>SUMIF(#REF!,$A280,#REF!)</f>
        <v>#REF!</v>
      </c>
      <c r="E280" s="18">
        <v>0</v>
      </c>
      <c r="F280" s="19"/>
      <c r="G280" s="20" t="e">
        <f t="shared" si="23"/>
        <v>#REF!</v>
      </c>
    </row>
    <row r="281" spans="1:7" x14ac:dyDescent="0.25">
      <c r="A281" s="3" t="s">
        <v>686</v>
      </c>
      <c r="B281" s="28" t="e">
        <f>SUMIF(#REF!,$A281,#REF!)</f>
        <v>#REF!</v>
      </c>
      <c r="C281" s="29"/>
      <c r="D281" s="28" t="e">
        <f>SUMIF(#REF!,$A281,#REF!)</f>
        <v>#REF!</v>
      </c>
      <c r="E281" s="28">
        <v>0</v>
      </c>
      <c r="F281" s="29"/>
      <c r="G281" s="27" t="e">
        <f t="shared" ref="G281" si="24">(E281)-(D281)</f>
        <v>#REF!</v>
      </c>
    </row>
    <row r="282" spans="1:7" x14ac:dyDescent="0.25">
      <c r="A282" s="12" t="s">
        <v>276</v>
      </c>
      <c r="B282" s="18" t="e">
        <f>SUMIF(#REF!,$A282,#REF!)</f>
        <v>#REF!</v>
      </c>
      <c r="C282" s="19"/>
      <c r="D282" s="18" t="e">
        <f>SUMIF(#REF!,$A282,#REF!)</f>
        <v>#REF!</v>
      </c>
      <c r="E282" s="18">
        <v>0</v>
      </c>
      <c r="F282" s="19"/>
      <c r="G282" s="20" t="e">
        <f t="shared" si="23"/>
        <v>#REF!</v>
      </c>
    </row>
    <row r="283" spans="1:7" x14ac:dyDescent="0.25">
      <c r="A283" s="3" t="s">
        <v>277</v>
      </c>
      <c r="B283" s="24" t="e">
        <f>SUM(B263:B282)</f>
        <v>#REF!</v>
      </c>
      <c r="C283" s="25"/>
      <c r="D283" s="24" t="e">
        <f t="shared" ref="D283:E283" si="25">SUM(D263:D282)</f>
        <v>#REF!</v>
      </c>
      <c r="E283" s="24">
        <f t="shared" si="25"/>
        <v>0</v>
      </c>
      <c r="F283" s="25"/>
      <c r="G283" s="24" t="e">
        <f>SUM(G263:G282)</f>
        <v>#REF!</v>
      </c>
    </row>
    <row r="284" spans="1:7" x14ac:dyDescent="0.25">
      <c r="A284" s="3" t="s">
        <v>278</v>
      </c>
      <c r="B284" s="15"/>
      <c r="C284" s="16"/>
      <c r="D284" s="15"/>
      <c r="E284" s="15"/>
      <c r="F284" s="16"/>
      <c r="G284" s="15"/>
    </row>
    <row r="285" spans="1:7" x14ac:dyDescent="0.25">
      <c r="A285" s="12" t="s">
        <v>279</v>
      </c>
      <c r="B285" s="18" t="e">
        <f>SUMIF(#REF!,$A285,#REF!)</f>
        <v>#REF!</v>
      </c>
      <c r="C285" s="19"/>
      <c r="D285" s="18" t="e">
        <f>SUMIF(#REF!,$A285,#REF!)</f>
        <v>#REF!</v>
      </c>
      <c r="E285" s="18">
        <v>0</v>
      </c>
      <c r="F285" s="19"/>
      <c r="G285" s="20" t="e">
        <f t="shared" ref="G285:G301" si="26">(E285)-(D285)</f>
        <v>#REF!</v>
      </c>
    </row>
    <row r="286" spans="1:7" x14ac:dyDescent="0.25">
      <c r="A286" s="12" t="s">
        <v>280</v>
      </c>
      <c r="B286" s="18" t="e">
        <f>SUMIF(#REF!,$A286,#REF!)</f>
        <v>#REF!</v>
      </c>
      <c r="C286" s="19"/>
      <c r="D286" s="18" t="e">
        <f>SUMIF(#REF!,$A286,#REF!)</f>
        <v>#REF!</v>
      </c>
      <c r="E286" s="18">
        <v>0</v>
      </c>
      <c r="F286" s="19"/>
      <c r="G286" s="20" t="e">
        <f t="shared" si="26"/>
        <v>#REF!</v>
      </c>
    </row>
    <row r="287" spans="1:7" x14ac:dyDescent="0.25">
      <c r="A287" s="12" t="s">
        <v>281</v>
      </c>
      <c r="B287" s="18" t="e">
        <f>SUMIF(#REF!,$A287,#REF!)</f>
        <v>#REF!</v>
      </c>
      <c r="C287" s="19"/>
      <c r="D287" s="18" t="e">
        <f>SUMIF(#REF!,$A287,#REF!)</f>
        <v>#REF!</v>
      </c>
      <c r="E287" s="18">
        <v>0</v>
      </c>
      <c r="F287" s="19"/>
      <c r="G287" s="20" t="e">
        <f t="shared" si="26"/>
        <v>#REF!</v>
      </c>
    </row>
    <row r="288" spans="1:7" x14ac:dyDescent="0.25">
      <c r="A288" s="12" t="s">
        <v>282</v>
      </c>
      <c r="B288" s="18" t="e">
        <f>SUMIF(#REF!,$A288,#REF!)</f>
        <v>#REF!</v>
      </c>
      <c r="C288" s="19"/>
      <c r="D288" s="18" t="e">
        <f>SUMIF(#REF!,$A288,#REF!)</f>
        <v>#REF!</v>
      </c>
      <c r="E288" s="18">
        <v>0</v>
      </c>
      <c r="F288" s="19"/>
      <c r="G288" s="20" t="e">
        <f t="shared" si="26"/>
        <v>#REF!</v>
      </c>
    </row>
    <row r="289" spans="1:7" x14ac:dyDescent="0.25">
      <c r="A289" s="3" t="s">
        <v>283</v>
      </c>
      <c r="B289" s="15" t="e">
        <f>SUMIF(#REF!,$A289,#REF!)</f>
        <v>#REF!</v>
      </c>
      <c r="C289" s="16"/>
      <c r="D289" s="15" t="e">
        <f>SUMIF(#REF!,$A289,#REF!)</f>
        <v>#REF!</v>
      </c>
      <c r="E289" s="15">
        <v>0</v>
      </c>
      <c r="F289" s="16"/>
      <c r="G289" s="13" t="e">
        <f t="shared" si="26"/>
        <v>#REF!</v>
      </c>
    </row>
    <row r="290" spans="1:7" x14ac:dyDescent="0.25">
      <c r="A290" s="3" t="s">
        <v>284</v>
      </c>
      <c r="B290" s="13" t="e">
        <f>SUMIF(#REF!,$A290,#REF!)</f>
        <v>#REF!</v>
      </c>
      <c r="C290" s="14"/>
      <c r="D290" s="13" t="e">
        <f>SUMIF(#REF!,$A290,#REF!)</f>
        <v>#REF!</v>
      </c>
      <c r="E290" s="15">
        <v>0</v>
      </c>
      <c r="F290" s="16"/>
      <c r="G290" s="13" t="e">
        <f t="shared" si="26"/>
        <v>#REF!</v>
      </c>
    </row>
    <row r="291" spans="1:7" x14ac:dyDescent="0.25">
      <c r="A291" s="12" t="s">
        <v>285</v>
      </c>
      <c r="B291" s="18" t="e">
        <f>SUMIF(#REF!,$A291,#REF!)</f>
        <v>#REF!</v>
      </c>
      <c r="C291" s="19"/>
      <c r="D291" s="18" t="e">
        <f>SUMIF(#REF!,$A291,#REF!)</f>
        <v>#REF!</v>
      </c>
      <c r="E291" s="18">
        <v>0</v>
      </c>
      <c r="F291" s="19"/>
      <c r="G291" s="20" t="e">
        <f t="shared" si="26"/>
        <v>#REF!</v>
      </c>
    </row>
    <row r="292" spans="1:7" x14ac:dyDescent="0.25">
      <c r="A292" s="12" t="s">
        <v>286</v>
      </c>
      <c r="B292" s="18" t="e">
        <f>SUMIF(#REF!,$A292,#REF!)</f>
        <v>#REF!</v>
      </c>
      <c r="C292" s="19"/>
      <c r="D292" s="18" t="e">
        <f>SUMIF(#REF!,$A292,#REF!)</f>
        <v>#REF!</v>
      </c>
      <c r="E292" s="18">
        <v>0</v>
      </c>
      <c r="F292" s="19"/>
      <c r="G292" s="20" t="e">
        <f t="shared" si="26"/>
        <v>#REF!</v>
      </c>
    </row>
    <row r="293" spans="1:7" x14ac:dyDescent="0.25">
      <c r="A293" s="12" t="s">
        <v>287</v>
      </c>
      <c r="B293" s="18" t="e">
        <f>SUMIF(#REF!,$A293,#REF!)</f>
        <v>#REF!</v>
      </c>
      <c r="C293" s="19"/>
      <c r="D293" s="18" t="e">
        <f>SUMIF(#REF!,$A293,#REF!)</f>
        <v>#REF!</v>
      </c>
      <c r="E293" s="18">
        <v>0</v>
      </c>
      <c r="F293" s="19"/>
      <c r="G293" s="20" t="e">
        <f t="shared" si="26"/>
        <v>#REF!</v>
      </c>
    </row>
    <row r="294" spans="1:7" x14ac:dyDescent="0.25">
      <c r="A294" s="12" t="s">
        <v>288</v>
      </c>
      <c r="B294" s="18" t="e">
        <f>SUMIF(#REF!,$A294,#REF!)</f>
        <v>#REF!</v>
      </c>
      <c r="C294" s="19"/>
      <c r="D294" s="18" t="e">
        <f>SUMIF(#REF!,$A294,#REF!)</f>
        <v>#REF!</v>
      </c>
      <c r="E294" s="18">
        <v>0</v>
      </c>
      <c r="F294" s="19"/>
      <c r="G294" s="20" t="e">
        <f t="shared" si="26"/>
        <v>#REF!</v>
      </c>
    </row>
    <row r="295" spans="1:7" x14ac:dyDescent="0.25">
      <c r="A295" s="12" t="s">
        <v>289</v>
      </c>
      <c r="B295" s="18" t="e">
        <f>SUMIF(#REF!,$A295,#REF!)</f>
        <v>#REF!</v>
      </c>
      <c r="C295" s="19"/>
      <c r="D295" s="18" t="e">
        <f>SUMIF(#REF!,$A295,#REF!)</f>
        <v>#REF!</v>
      </c>
      <c r="E295" s="18">
        <v>0</v>
      </c>
      <c r="F295" s="19"/>
      <c r="G295" s="20" t="e">
        <f t="shared" si="26"/>
        <v>#REF!</v>
      </c>
    </row>
    <row r="296" spans="1:7" x14ac:dyDescent="0.25">
      <c r="A296" s="12" t="s">
        <v>290</v>
      </c>
      <c r="B296" s="18" t="e">
        <f>SUMIF(#REF!,$A296,#REF!)</f>
        <v>#REF!</v>
      </c>
      <c r="C296" s="19"/>
      <c r="D296" s="18" t="e">
        <f>SUMIF(#REF!,$A296,#REF!)</f>
        <v>#REF!</v>
      </c>
      <c r="E296" s="18">
        <v>0</v>
      </c>
      <c r="F296" s="19"/>
      <c r="G296" s="20" t="e">
        <f t="shared" si="26"/>
        <v>#REF!</v>
      </c>
    </row>
    <row r="297" spans="1:7" x14ac:dyDescent="0.25">
      <c r="A297" s="12" t="s">
        <v>291</v>
      </c>
      <c r="B297" s="18" t="e">
        <f>SUMIF(#REF!,$A297,#REF!)</f>
        <v>#REF!</v>
      </c>
      <c r="C297" s="19"/>
      <c r="D297" s="18" t="e">
        <f>SUMIF(#REF!,$A297,#REF!)</f>
        <v>#REF!</v>
      </c>
      <c r="E297" s="18">
        <v>0</v>
      </c>
      <c r="F297" s="19"/>
      <c r="G297" s="20" t="e">
        <f t="shared" si="26"/>
        <v>#REF!</v>
      </c>
    </row>
    <row r="298" spans="1:7" x14ac:dyDescent="0.25">
      <c r="A298" s="12" t="s">
        <v>292</v>
      </c>
      <c r="B298" s="18" t="e">
        <f>SUMIF(#REF!,$A298,#REF!)</f>
        <v>#REF!</v>
      </c>
      <c r="C298" s="19"/>
      <c r="D298" s="18" t="e">
        <f>SUMIF(#REF!,$A298,#REF!)</f>
        <v>#REF!</v>
      </c>
      <c r="E298" s="18">
        <v>0</v>
      </c>
      <c r="F298" s="19"/>
      <c r="G298" s="20" t="e">
        <f t="shared" si="26"/>
        <v>#REF!</v>
      </c>
    </row>
    <row r="299" spans="1:7" x14ac:dyDescent="0.25">
      <c r="A299" s="12" t="s">
        <v>293</v>
      </c>
      <c r="B299" s="18" t="e">
        <f>SUMIF(#REF!,$A299,#REF!)</f>
        <v>#REF!</v>
      </c>
      <c r="C299" s="19"/>
      <c r="D299" s="18" t="e">
        <f>SUMIF(#REF!,$A299,#REF!)</f>
        <v>#REF!</v>
      </c>
      <c r="E299" s="18">
        <v>0</v>
      </c>
      <c r="F299" s="19"/>
      <c r="G299" s="20" t="e">
        <f t="shared" si="26"/>
        <v>#REF!</v>
      </c>
    </row>
    <row r="300" spans="1:7" x14ac:dyDescent="0.25">
      <c r="A300" s="12" t="s">
        <v>294</v>
      </c>
      <c r="B300" s="18" t="e">
        <f>SUMIF(#REF!,$A300,#REF!)</f>
        <v>#REF!</v>
      </c>
      <c r="C300" s="19"/>
      <c r="D300" s="18" t="e">
        <f>SUMIF(#REF!,$A300,#REF!)</f>
        <v>#REF!</v>
      </c>
      <c r="E300" s="18">
        <v>0</v>
      </c>
      <c r="F300" s="19"/>
      <c r="G300" s="20" t="e">
        <f t="shared" si="26"/>
        <v>#REF!</v>
      </c>
    </row>
    <row r="301" spans="1:7" x14ac:dyDescent="0.25">
      <c r="A301" s="12" t="s">
        <v>295</v>
      </c>
      <c r="B301" s="18" t="e">
        <f>SUMIF(#REF!,$A301,#REF!)</f>
        <v>#REF!</v>
      </c>
      <c r="C301" s="19"/>
      <c r="D301" s="18" t="e">
        <f>SUMIF(#REF!,$A301,#REF!)</f>
        <v>#REF!</v>
      </c>
      <c r="E301" s="18">
        <v>0</v>
      </c>
      <c r="F301" s="19"/>
      <c r="G301" s="20" t="e">
        <f t="shared" si="26"/>
        <v>#REF!</v>
      </c>
    </row>
    <row r="302" spans="1:7" x14ac:dyDescent="0.25">
      <c r="A302" s="3" t="s">
        <v>296</v>
      </c>
      <c r="B302" s="24" t="e">
        <f>SUM(B285:B301)</f>
        <v>#REF!</v>
      </c>
      <c r="C302" s="25"/>
      <c r="D302" s="24" t="e">
        <f t="shared" ref="D302:E302" si="27">SUM(D285:D301)</f>
        <v>#REF!</v>
      </c>
      <c r="E302" s="24">
        <f t="shared" si="27"/>
        <v>0</v>
      </c>
      <c r="F302" s="25"/>
      <c r="G302" s="24" t="e">
        <f>SUM(G285:G301)</f>
        <v>#REF!</v>
      </c>
    </row>
    <row r="303" spans="1:7" x14ac:dyDescent="0.25">
      <c r="A303" s="3" t="s">
        <v>297</v>
      </c>
      <c r="B303" s="24" t="e">
        <f>B283-B302</f>
        <v>#REF!</v>
      </c>
      <c r="C303" s="25"/>
      <c r="D303" s="24" t="e">
        <f>D283-D302</f>
        <v>#REF!</v>
      </c>
      <c r="E303" s="24">
        <f>E283-E302</f>
        <v>0</v>
      </c>
      <c r="F303" s="25"/>
      <c r="G303" s="24" t="e">
        <f>G283-G302</f>
        <v>#REF!</v>
      </c>
    </row>
    <row r="304" spans="1:7" x14ac:dyDescent="0.25">
      <c r="A304" s="3" t="s">
        <v>298</v>
      </c>
      <c r="B304" s="26" t="e">
        <f>B261+B303</f>
        <v>#REF!</v>
      </c>
      <c r="C304" s="25"/>
      <c r="D304" s="26" t="e">
        <f t="shared" ref="D304:E304" si="28">D261+D303</f>
        <v>#REF!</v>
      </c>
      <c r="E304" s="26">
        <f t="shared" si="28"/>
        <v>0</v>
      </c>
      <c r="F304" s="25"/>
      <c r="G304" s="26" t="e">
        <f>G261+G303</f>
        <v>#REF!</v>
      </c>
    </row>
    <row r="305" spans="1:7" x14ac:dyDescent="0.25">
      <c r="A305" s="3"/>
      <c r="B305" s="4"/>
      <c r="C305" s="4"/>
      <c r="D305" s="4"/>
      <c r="E305" s="4"/>
      <c r="F305" s="4"/>
      <c r="G305" s="4"/>
    </row>
    <row r="308" spans="1:7" x14ac:dyDescent="0.25">
      <c r="A308" s="5"/>
    </row>
  </sheetData>
  <mergeCells count="3">
    <mergeCell ref="A1:G1"/>
    <mergeCell ref="A2:G2"/>
    <mergeCell ref="A3:G3"/>
  </mergeCells>
  <pageMargins left="0.5" right="0.5" top="0.5" bottom="0.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65C6-EB0F-4560-8210-DF42D1F7F6D9}">
  <sheetPr filterMode="1">
    <tabColor rgb="FF92D050"/>
    <pageSetUpPr fitToPage="1"/>
  </sheetPr>
  <dimension ref="A1:X308"/>
  <sheetViews>
    <sheetView workbookViewId="0">
      <pane ySplit="6" topLeftCell="A30" activePane="bottomLeft" state="frozen"/>
      <selection activeCell="E77" sqref="E77"/>
      <selection pane="bottomLeft" sqref="A1:G305"/>
    </sheetView>
  </sheetViews>
  <sheetFormatPr defaultColWidth="8.85546875" defaultRowHeight="15" x14ac:dyDescent="0.25"/>
  <cols>
    <col min="1" max="1" width="46.42578125" customWidth="1"/>
    <col min="2" max="2" width="12.7109375" customWidth="1"/>
    <col min="3" max="3" width="2.7109375" customWidth="1"/>
    <col min="4" max="5" width="12.7109375" customWidth="1"/>
    <col min="6" max="6" width="2.7109375" customWidth="1"/>
    <col min="7" max="7" width="12.7109375" customWidth="1"/>
    <col min="8" max="8" width="4.7109375" customWidth="1"/>
    <col min="9" max="9" width="11" bestFit="1" customWidth="1"/>
    <col min="10" max="10" width="11.7109375" bestFit="1" customWidth="1"/>
    <col min="11" max="12" width="11" bestFit="1" customWidth="1"/>
    <col min="14" max="14" width="9.42578125" bestFit="1" customWidth="1"/>
    <col min="15" max="19" width="10.42578125" bestFit="1" customWidth="1"/>
    <col min="20" max="20" width="9.42578125" bestFit="1" customWidth="1"/>
    <col min="23" max="23" width="4.7109375" customWidth="1"/>
  </cols>
  <sheetData>
    <row r="1" spans="1:24" ht="18" x14ac:dyDescent="0.25">
      <c r="A1" s="189" t="s">
        <v>299</v>
      </c>
      <c r="B1" s="189"/>
      <c r="C1" s="189"/>
      <c r="D1" s="190"/>
      <c r="E1" s="190"/>
      <c r="F1" s="190"/>
      <c r="G1" s="190"/>
    </row>
    <row r="2" spans="1:24" ht="18" x14ac:dyDescent="0.25">
      <c r="A2" s="189" t="s">
        <v>300</v>
      </c>
      <c r="B2" s="189"/>
      <c r="C2" s="189"/>
      <c r="D2" s="190"/>
      <c r="E2" s="190"/>
      <c r="F2" s="190"/>
      <c r="G2" s="190"/>
    </row>
    <row r="3" spans="1:24" x14ac:dyDescent="0.25">
      <c r="A3" s="191" t="e">
        <f>VLOOKUP(#REF!,Labels!$A$3:$B$14,2)&amp;" "&amp;IF(OR(#REF!=1,#REF!=2,#REF!=3),"2023","2024")&amp;" - General Fund"</f>
        <v>#REF!</v>
      </c>
      <c r="B3" s="191"/>
      <c r="C3" s="191"/>
      <c r="D3" s="190"/>
      <c r="E3" s="190"/>
      <c r="F3" s="190"/>
      <c r="G3" s="190"/>
    </row>
    <row r="5" spans="1:24" x14ac:dyDescent="0.25">
      <c r="A5" s="1"/>
      <c r="B5" s="7" t="e">
        <f>VLOOKUP(#REF!,Labels!$A$3:$C$14,3)&amp;" "&amp;IF(OR(#REF!=1,#REF!=2,#REF!=3),"2023","2024")</f>
        <v>#REF!</v>
      </c>
      <c r="C5" s="1"/>
      <c r="D5" s="7" t="s">
        <v>651</v>
      </c>
      <c r="E5" s="8"/>
      <c r="F5" s="1"/>
      <c r="G5" s="1"/>
      <c r="I5" s="11" t="s">
        <v>678</v>
      </c>
      <c r="J5" s="11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1">
        <v>6</v>
      </c>
      <c r="Q5" s="11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</row>
    <row r="6" spans="1:24" x14ac:dyDescent="0.25">
      <c r="A6" s="1"/>
      <c r="B6" s="2" t="s">
        <v>1</v>
      </c>
      <c r="C6" s="6"/>
      <c r="D6" s="2" t="s">
        <v>1</v>
      </c>
      <c r="E6" s="2" t="s">
        <v>2</v>
      </c>
      <c r="F6" s="6"/>
      <c r="G6" s="2" t="s">
        <v>3</v>
      </c>
      <c r="I6" s="9" t="s">
        <v>652</v>
      </c>
      <c r="J6" s="9" t="s">
        <v>679</v>
      </c>
      <c r="K6" s="9" t="s">
        <v>667</v>
      </c>
      <c r="L6" s="9" t="s">
        <v>668</v>
      </c>
      <c r="M6" s="9" t="s">
        <v>669</v>
      </c>
      <c r="N6" s="9" t="s">
        <v>670</v>
      </c>
      <c r="O6" s="9" t="s">
        <v>671</v>
      </c>
      <c r="P6" s="9" t="s">
        <v>672</v>
      </c>
      <c r="Q6" s="9" t="s">
        <v>673</v>
      </c>
      <c r="R6" s="9" t="s">
        <v>661</v>
      </c>
      <c r="S6" s="9" t="s">
        <v>674</v>
      </c>
      <c r="T6" s="9" t="s">
        <v>675</v>
      </c>
      <c r="U6" s="9" t="s">
        <v>676</v>
      </c>
      <c r="V6" s="9" t="s">
        <v>677</v>
      </c>
      <c r="X6" s="11" t="s">
        <v>680</v>
      </c>
    </row>
    <row r="7" spans="1:24" x14ac:dyDescent="0.25">
      <c r="A7" s="3" t="s">
        <v>4</v>
      </c>
      <c r="B7" s="4"/>
      <c r="C7" s="4"/>
      <c r="D7" s="4"/>
      <c r="E7" s="4"/>
      <c r="F7" s="4"/>
      <c r="G7" s="4"/>
      <c r="X7">
        <v>1</v>
      </c>
    </row>
    <row r="8" spans="1:24" hidden="1" x14ac:dyDescent="0.25">
      <c r="A8" s="3" t="s">
        <v>5</v>
      </c>
      <c r="B8" s="13" t="e">
        <f>SUMIF(#REF!,$A8,#REF!)+I8</f>
        <v>#REF!</v>
      </c>
      <c r="C8" s="14"/>
      <c r="D8" s="13" t="e">
        <f>SUMIF(#REF!,$A8,#REF!)+J8</f>
        <v>#REF!</v>
      </c>
      <c r="E8" s="15">
        <v>0</v>
      </c>
      <c r="F8" s="16"/>
      <c r="G8" s="13" t="e">
        <f t="shared" ref="G8:G73" si="0">(E8)-(D8)</f>
        <v>#REF!</v>
      </c>
      <c r="H8" s="17"/>
      <c r="I8" s="15" t="e" cm="1">
        <f t="array" ref="I8">INDEX($K8:$V8,#REF!)</f>
        <v>#REF!</v>
      </c>
      <c r="J8" s="15" t="e">
        <f>SUM(INDEX($K8:$V8,1):INDEX($K8:$V8,#REF!))</f>
        <v>#REF!</v>
      </c>
      <c r="K8" s="15">
        <v>-106334.38</v>
      </c>
      <c r="L8" s="15"/>
      <c r="M8" s="15"/>
      <c r="N8" s="15"/>
      <c r="O8" s="15">
        <v>-320884.96999999997</v>
      </c>
      <c r="P8" s="15">
        <v>-320287.39</v>
      </c>
      <c r="Q8" s="15">
        <v>-750200.45</v>
      </c>
      <c r="R8" s="15">
        <v>-274001.58</v>
      </c>
      <c r="S8" s="15"/>
      <c r="T8" s="15">
        <v>-22500</v>
      </c>
      <c r="U8" s="15"/>
      <c r="V8" s="15"/>
      <c r="X8" t="e">
        <f>IF(AND(B8=0,D8=0,E8=0,G8=0),0,1)</f>
        <v>#REF!</v>
      </c>
    </row>
    <row r="9" spans="1:24" hidden="1" x14ac:dyDescent="0.25">
      <c r="A9" s="3" t="s">
        <v>6</v>
      </c>
      <c r="B9" s="15" t="e">
        <f>SUMIF(#REF!,$A9,#REF!)+I9</f>
        <v>#REF!</v>
      </c>
      <c r="C9" s="16"/>
      <c r="D9" s="15" t="e">
        <f>SUMIF(#REF!,$A9,#REF!)+J9</f>
        <v>#REF!</v>
      </c>
      <c r="E9" s="15">
        <v>0</v>
      </c>
      <c r="F9" s="16"/>
      <c r="G9" s="13" t="e">
        <f t="shared" si="0"/>
        <v>#REF!</v>
      </c>
      <c r="H9" s="17"/>
      <c r="I9" s="15" t="e" cm="1">
        <f t="array" ref="I9">INDEX($K9:$V9,#REF!)</f>
        <v>#REF!</v>
      </c>
      <c r="J9" s="15" t="e">
        <f>SUM(INDEX($K9:$V9,1):INDEX($K9:$V9,#REF!))</f>
        <v>#REF!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X9" t="e">
        <f t="shared" ref="X9:X74" si="1">IF(AND(B9=0,D9=0,E9=0,G9=0),0,1)</f>
        <v>#REF!</v>
      </c>
    </row>
    <row r="10" spans="1:24" hidden="1" x14ac:dyDescent="0.25">
      <c r="A10" s="3" t="s">
        <v>7</v>
      </c>
      <c r="B10" s="15" t="e">
        <f>SUMIF(#REF!,$A10,#REF!)+I10</f>
        <v>#REF!</v>
      </c>
      <c r="C10" s="16"/>
      <c r="D10" s="15" t="e">
        <f>SUMIF(#REF!,$A10,#REF!)+J10</f>
        <v>#REF!</v>
      </c>
      <c r="E10" s="15">
        <v>0</v>
      </c>
      <c r="F10" s="16"/>
      <c r="G10" s="13" t="e">
        <f t="shared" si="0"/>
        <v>#REF!</v>
      </c>
      <c r="H10" s="17"/>
      <c r="I10" s="15" t="e" cm="1">
        <f t="array" ref="I10">INDEX($K10:$V10,#REF!)</f>
        <v>#REF!</v>
      </c>
      <c r="J10" s="15" t="e">
        <f>SUM(INDEX($K10:$V10,1):INDEX($K10:$V10,#REF!))</f>
        <v>#REF!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X10" t="e">
        <f t="shared" si="1"/>
        <v>#REF!</v>
      </c>
    </row>
    <row r="11" spans="1:24" hidden="1" x14ac:dyDescent="0.25">
      <c r="A11" s="3" t="s">
        <v>8</v>
      </c>
      <c r="B11" s="15" t="e">
        <f>SUMIF(#REF!,$A11,#REF!)+I11</f>
        <v>#REF!</v>
      </c>
      <c r="C11" s="16"/>
      <c r="D11" s="15" t="e">
        <f>SUMIF(#REF!,$A11,#REF!)+J11</f>
        <v>#REF!</v>
      </c>
      <c r="E11" s="15">
        <v>0</v>
      </c>
      <c r="F11" s="16"/>
      <c r="G11" s="13" t="e">
        <f t="shared" si="0"/>
        <v>#REF!</v>
      </c>
      <c r="H11" s="17"/>
      <c r="I11" s="15" t="e" cm="1">
        <f t="array" ref="I11">INDEX($K11:$V11,#REF!)</f>
        <v>#REF!</v>
      </c>
      <c r="J11" s="15" t="e">
        <f>SUM(INDEX($K11:$V11,1):INDEX($K11:$V11,#REF!))</f>
        <v>#REF!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X11" t="e">
        <f t="shared" si="1"/>
        <v>#REF!</v>
      </c>
    </row>
    <row r="12" spans="1:24" hidden="1" x14ac:dyDescent="0.25">
      <c r="A12" s="3" t="s">
        <v>9</v>
      </c>
      <c r="B12" s="13" t="e">
        <f>SUMIF(#REF!,$A12,#REF!)+I12</f>
        <v>#REF!</v>
      </c>
      <c r="C12" s="14"/>
      <c r="D12" s="13" t="e">
        <f>SUMIF(#REF!,$A12,#REF!)+J12</f>
        <v>#REF!</v>
      </c>
      <c r="E12" s="15">
        <v>0</v>
      </c>
      <c r="F12" s="16"/>
      <c r="G12" s="13" t="e">
        <f t="shared" si="0"/>
        <v>#REF!</v>
      </c>
      <c r="H12" s="17"/>
      <c r="I12" s="15" t="e" cm="1">
        <f t="array" ref="I12">INDEX($K12:$V12,#REF!)</f>
        <v>#REF!</v>
      </c>
      <c r="J12" s="15" t="e">
        <f>SUM(INDEX($K12:$V12,1):INDEX($K12:$V12,#REF!))</f>
        <v>#REF!</v>
      </c>
      <c r="K12" s="15"/>
      <c r="L12" s="15">
        <v>-244.31</v>
      </c>
      <c r="M12" s="15">
        <v>-147.72</v>
      </c>
      <c r="N12" s="15">
        <v>-41.01</v>
      </c>
      <c r="O12" s="15">
        <v>-66.87</v>
      </c>
      <c r="P12" s="15">
        <v>-109.93</v>
      </c>
      <c r="Q12" s="15">
        <v>-132.11000000000001</v>
      </c>
      <c r="R12" s="15">
        <v>-171.16</v>
      </c>
      <c r="S12" s="15">
        <v>-95.37</v>
      </c>
      <c r="T12" s="15">
        <v>-119.44</v>
      </c>
      <c r="U12" s="15"/>
      <c r="V12" s="15"/>
      <c r="X12" t="e">
        <f t="shared" si="1"/>
        <v>#REF!</v>
      </c>
    </row>
    <row r="13" spans="1:24" hidden="1" x14ac:dyDescent="0.25">
      <c r="A13" s="3" t="s">
        <v>10</v>
      </c>
      <c r="B13" s="13" t="e">
        <f>SUMIF(#REF!,$A13,#REF!)+I13</f>
        <v>#REF!</v>
      </c>
      <c r="C13" s="14"/>
      <c r="D13" s="13" t="e">
        <f>SUMIF(#REF!,$A13,#REF!)+J13</f>
        <v>#REF!</v>
      </c>
      <c r="E13" s="15">
        <v>0</v>
      </c>
      <c r="F13" s="16"/>
      <c r="G13" s="13" t="e">
        <f t="shared" si="0"/>
        <v>#REF!</v>
      </c>
      <c r="H13" s="17"/>
      <c r="I13" s="15" t="e" cm="1">
        <f t="array" ref="I13">INDEX($K13:$V13,#REF!)</f>
        <v>#REF!</v>
      </c>
      <c r="J13" s="15" t="e">
        <f>SUM(INDEX($K13:$V13,1):INDEX($K13:$V13,#REF!))</f>
        <v>#REF!</v>
      </c>
      <c r="K13" s="15"/>
      <c r="L13" s="15">
        <v>-143.13</v>
      </c>
      <c r="M13" s="15">
        <v>-102.14</v>
      </c>
      <c r="N13" s="15">
        <v>-26.04</v>
      </c>
      <c r="O13" s="15">
        <v>-39.53</v>
      </c>
      <c r="P13" s="15">
        <v>-46.72</v>
      </c>
      <c r="Q13" s="15">
        <v>-83.97</v>
      </c>
      <c r="R13" s="15">
        <v>-96.68</v>
      </c>
      <c r="S13" s="15">
        <v>-28.81</v>
      </c>
      <c r="T13" s="15">
        <v>-40.479999999999997</v>
      </c>
      <c r="U13" s="15"/>
      <c r="V13" s="15"/>
      <c r="X13" t="e">
        <f t="shared" si="1"/>
        <v>#REF!</v>
      </c>
    </row>
    <row r="14" spans="1:24" hidden="1" x14ac:dyDescent="0.25">
      <c r="A14" s="3" t="s">
        <v>11</v>
      </c>
      <c r="B14" s="15" t="e">
        <f>SUMIF(#REF!,$A14,#REF!)+I14</f>
        <v>#REF!</v>
      </c>
      <c r="C14" s="16"/>
      <c r="D14" s="15" t="e">
        <f>SUMIF(#REF!,$A14,#REF!)+J14</f>
        <v>#REF!</v>
      </c>
      <c r="E14" s="15">
        <v>0</v>
      </c>
      <c r="F14" s="16"/>
      <c r="G14" s="13" t="e">
        <f t="shared" si="0"/>
        <v>#REF!</v>
      </c>
      <c r="H14" s="17"/>
      <c r="I14" s="15" t="e" cm="1">
        <f t="array" ref="I14">INDEX($K14:$V14,#REF!)</f>
        <v>#REF!</v>
      </c>
      <c r="J14" s="15" t="e">
        <f>SUM(INDEX($K14:$V14,1):INDEX($K14:$V14,#REF!))</f>
        <v>#REF!</v>
      </c>
      <c r="K14" s="15"/>
      <c r="L14" s="15"/>
      <c r="M14" s="15">
        <v>-61.77</v>
      </c>
      <c r="N14" s="15">
        <v>-17910.87</v>
      </c>
      <c r="O14" s="15">
        <v>-65071.97</v>
      </c>
      <c r="P14" s="15">
        <v>-14199.42</v>
      </c>
      <c r="Q14" s="15">
        <v>-11353.76</v>
      </c>
      <c r="R14" s="15">
        <v>-3217.05</v>
      </c>
      <c r="S14" s="15">
        <v>-2256.52</v>
      </c>
      <c r="T14" s="15">
        <v>-1389.9</v>
      </c>
      <c r="U14" s="15"/>
      <c r="V14" s="15"/>
      <c r="X14" t="e">
        <f t="shared" si="1"/>
        <v>#REF!</v>
      </c>
    </row>
    <row r="15" spans="1:24" hidden="1" x14ac:dyDescent="0.25">
      <c r="A15" s="3" t="s">
        <v>12</v>
      </c>
      <c r="B15" s="15" t="e">
        <f>SUMIF(#REF!,$A15,#REF!)+I15</f>
        <v>#REF!</v>
      </c>
      <c r="C15" s="16"/>
      <c r="D15" s="15" t="e">
        <f>SUMIF(#REF!,$A15,#REF!)+J15</f>
        <v>#REF!</v>
      </c>
      <c r="E15" s="15">
        <v>0</v>
      </c>
      <c r="F15" s="16"/>
      <c r="G15" s="13" t="e">
        <f t="shared" si="0"/>
        <v>#REF!</v>
      </c>
      <c r="H15" s="17"/>
      <c r="I15" s="15" t="e" cm="1">
        <f t="array" ref="I15">INDEX($K15:$V15,#REF!)</f>
        <v>#REF!</v>
      </c>
      <c r="J15" s="15" t="e">
        <f>SUM(INDEX($K15:$V15,1):INDEX($K15:$V15,#REF!))</f>
        <v>#REF!</v>
      </c>
      <c r="K15" s="15"/>
      <c r="L15" s="15"/>
      <c r="M15" s="15"/>
      <c r="N15" s="15"/>
      <c r="O15" s="15"/>
      <c r="P15" s="15">
        <v>-195.91</v>
      </c>
      <c r="Q15" s="15">
        <v>-157.58000000000001</v>
      </c>
      <c r="R15" s="15">
        <v>-221.38</v>
      </c>
      <c r="S15" s="15">
        <v>-108.49</v>
      </c>
      <c r="T15" s="15">
        <v>-100.39</v>
      </c>
      <c r="U15" s="15"/>
      <c r="V15" s="15"/>
      <c r="X15" t="e">
        <f t="shared" si="1"/>
        <v>#REF!</v>
      </c>
    </row>
    <row r="16" spans="1:24" hidden="1" x14ac:dyDescent="0.25">
      <c r="A16" s="3" t="s">
        <v>13</v>
      </c>
      <c r="B16" s="15" t="e">
        <f>SUMIF(#REF!,$A16,#REF!)+I16</f>
        <v>#REF!</v>
      </c>
      <c r="C16" s="16"/>
      <c r="D16" s="15" t="e">
        <f>SUMIF(#REF!,$A16,#REF!)+J16</f>
        <v>#REF!</v>
      </c>
      <c r="E16" s="15">
        <v>0</v>
      </c>
      <c r="F16" s="16"/>
      <c r="G16" s="13" t="e">
        <f t="shared" si="0"/>
        <v>#REF!</v>
      </c>
      <c r="H16" s="17"/>
      <c r="I16" s="15" t="e" cm="1">
        <f t="array" ref="I16">INDEX($K16:$V16,#REF!)</f>
        <v>#REF!</v>
      </c>
      <c r="J16" s="15" t="e">
        <f>SUM(INDEX($K16:$V16,1):INDEX($K16:$V16,#REF!))</f>
        <v>#REF!</v>
      </c>
      <c r="K16" s="15"/>
      <c r="L16" s="15"/>
      <c r="M16" s="15"/>
      <c r="N16" s="15"/>
      <c r="O16" s="15"/>
      <c r="P16" s="15">
        <v>-32.67</v>
      </c>
      <c r="Q16" s="15">
        <v>-35.29</v>
      </c>
      <c r="R16" s="15">
        <v>-74.61</v>
      </c>
      <c r="S16" s="15">
        <v>-47</v>
      </c>
      <c r="T16" s="15">
        <v>-44.74</v>
      </c>
      <c r="U16" s="15"/>
      <c r="V16" s="15"/>
      <c r="X16" t="e">
        <f t="shared" si="1"/>
        <v>#REF!</v>
      </c>
    </row>
    <row r="17" spans="1:24" hidden="1" x14ac:dyDescent="0.25">
      <c r="A17" s="3" t="s">
        <v>14</v>
      </c>
      <c r="B17" s="15" t="e">
        <f>SUMIF(#REF!,$A17,#REF!)+I17</f>
        <v>#REF!</v>
      </c>
      <c r="C17" s="16"/>
      <c r="D17" s="15" t="e">
        <f>SUMIF(#REF!,$A17,#REF!)+J17</f>
        <v>#REF!</v>
      </c>
      <c r="E17" s="15">
        <v>0</v>
      </c>
      <c r="F17" s="16"/>
      <c r="G17" s="13" t="e">
        <f t="shared" si="0"/>
        <v>#REF!</v>
      </c>
      <c r="H17" s="17"/>
      <c r="I17" s="15" t="e" cm="1">
        <f t="array" ref="I17">INDEX($K17:$V17,#REF!)</f>
        <v>#REF!</v>
      </c>
      <c r="J17" s="15" t="e">
        <f>SUM(INDEX($K17:$V17,1):INDEX($K17:$V17,#REF!))</f>
        <v>#REF!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X17" t="e">
        <f t="shared" si="1"/>
        <v>#REF!</v>
      </c>
    </row>
    <row r="18" spans="1:24" hidden="1" x14ac:dyDescent="0.25">
      <c r="A18" s="3" t="s">
        <v>15</v>
      </c>
      <c r="B18" s="13" t="e">
        <f>SUMIF(#REF!,$A18,#REF!)+I18</f>
        <v>#REF!</v>
      </c>
      <c r="C18" s="14"/>
      <c r="D18" s="13" t="e">
        <f>SUMIF(#REF!,$A18,#REF!)+J18</f>
        <v>#REF!</v>
      </c>
      <c r="E18" s="15">
        <v>0</v>
      </c>
      <c r="F18" s="16"/>
      <c r="G18" s="13" t="e">
        <f t="shared" si="0"/>
        <v>#REF!</v>
      </c>
      <c r="H18" s="17"/>
      <c r="I18" s="15" t="e" cm="1">
        <f t="array" ref="I18">INDEX($K18:$V18,#REF!)</f>
        <v>#REF!</v>
      </c>
      <c r="J18" s="15" t="e">
        <f>SUM(INDEX($K18:$V18,1):INDEX($K18:$V18,#REF!))</f>
        <v>#REF!</v>
      </c>
      <c r="K18" s="15"/>
      <c r="L18" s="15">
        <v>-1375.7</v>
      </c>
      <c r="M18" s="15">
        <v>-1121.73</v>
      </c>
      <c r="N18" s="15">
        <v>-218.71</v>
      </c>
      <c r="O18" s="15">
        <v>-331.71</v>
      </c>
      <c r="P18" s="15">
        <v>-389.29</v>
      </c>
      <c r="Q18" s="15">
        <v>-703.59</v>
      </c>
      <c r="R18" s="15">
        <v>-808.07</v>
      </c>
      <c r="S18" s="15">
        <v>-440.87</v>
      </c>
      <c r="T18" s="15">
        <v>-339.23</v>
      </c>
      <c r="U18" s="15"/>
      <c r="V18" s="15"/>
      <c r="X18" t="e">
        <f t="shared" si="1"/>
        <v>#REF!</v>
      </c>
    </row>
    <row r="19" spans="1:24" hidden="1" x14ac:dyDescent="0.25">
      <c r="A19" s="3" t="s">
        <v>16</v>
      </c>
      <c r="B19" s="13" t="e">
        <f>SUMIF(#REF!,$A19,#REF!)+I19</f>
        <v>#REF!</v>
      </c>
      <c r="C19" s="14"/>
      <c r="D19" s="13" t="e">
        <f>SUMIF(#REF!,$A19,#REF!)+J19</f>
        <v>#REF!</v>
      </c>
      <c r="E19" s="15">
        <v>0</v>
      </c>
      <c r="F19" s="16"/>
      <c r="G19" s="13" t="e">
        <f t="shared" si="0"/>
        <v>#REF!</v>
      </c>
      <c r="H19" s="17"/>
      <c r="I19" s="15" t="e" cm="1">
        <f t="array" ref="I19">INDEX($K19:$V19,#REF!)</f>
        <v>#REF!</v>
      </c>
      <c r="J19" s="15" t="e">
        <f>SUM(INDEX($K19:$V19,1):INDEX($K19:$V19,#REF!))</f>
        <v>#REF!</v>
      </c>
      <c r="K19" s="15">
        <v>-878.53</v>
      </c>
      <c r="L19" s="15">
        <v>-738.33</v>
      </c>
      <c r="M19" s="15">
        <v>-767.39</v>
      </c>
      <c r="N19" s="15">
        <v>-774.11</v>
      </c>
      <c r="O19" s="15">
        <v>-619.61</v>
      </c>
      <c r="P19" s="15">
        <v>-567.14</v>
      </c>
      <c r="Q19" s="15">
        <v>-537.58000000000004</v>
      </c>
      <c r="R19" s="15">
        <v>-530.78</v>
      </c>
      <c r="S19" s="15">
        <v>-501.97</v>
      </c>
      <c r="T19" s="15">
        <v>-473.02</v>
      </c>
      <c r="U19" s="15"/>
      <c r="V19" s="15"/>
      <c r="X19" t="e">
        <f t="shared" si="1"/>
        <v>#REF!</v>
      </c>
    </row>
    <row r="20" spans="1:24" hidden="1" x14ac:dyDescent="0.25">
      <c r="A20" s="3" t="s">
        <v>17</v>
      </c>
      <c r="B20" s="15" t="e">
        <f>SUMIF(#REF!,$A20,#REF!)+I20</f>
        <v>#REF!</v>
      </c>
      <c r="C20" s="16"/>
      <c r="D20" s="15" t="e">
        <f>SUMIF(#REF!,$A20,#REF!)+J20</f>
        <v>#REF!</v>
      </c>
      <c r="E20" s="15">
        <v>0</v>
      </c>
      <c r="F20" s="16"/>
      <c r="G20" s="13" t="e">
        <f t="shared" si="0"/>
        <v>#REF!</v>
      </c>
      <c r="H20" s="17"/>
      <c r="I20" s="15" t="e" cm="1">
        <f t="array" ref="I20">INDEX($K20:$V20,#REF!)</f>
        <v>#REF!</v>
      </c>
      <c r="J20" s="15" t="e">
        <f>SUM(INDEX($K20:$V20,1):INDEX($K20:$V20,#REF!))</f>
        <v>#REF!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t="e">
        <f t="shared" si="1"/>
        <v>#REF!</v>
      </c>
    </row>
    <row r="21" spans="1:24" hidden="1" x14ac:dyDescent="0.25">
      <c r="A21" s="3" t="s">
        <v>18</v>
      </c>
      <c r="B21" s="15" t="e">
        <f>SUMIF(#REF!,$A21,#REF!)+I21</f>
        <v>#REF!</v>
      </c>
      <c r="C21" s="16"/>
      <c r="D21" s="15" t="e">
        <f>SUMIF(#REF!,$A21,#REF!)+J21</f>
        <v>#REF!</v>
      </c>
      <c r="E21" s="15">
        <v>0</v>
      </c>
      <c r="F21" s="16"/>
      <c r="G21" s="13" t="e">
        <f t="shared" si="0"/>
        <v>#REF!</v>
      </c>
      <c r="H21" s="17"/>
      <c r="I21" s="15" t="e" cm="1">
        <f t="array" ref="I21">INDEX($K21:$V21,#REF!)</f>
        <v>#REF!</v>
      </c>
      <c r="J21" s="15" t="e">
        <f>SUM(INDEX($K21:$V21,1):INDEX($K21:$V21,#REF!))</f>
        <v>#REF!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t="e">
        <f t="shared" si="1"/>
        <v>#REF!</v>
      </c>
    </row>
    <row r="22" spans="1:24" hidden="1" x14ac:dyDescent="0.25">
      <c r="A22" s="3" t="s">
        <v>19</v>
      </c>
      <c r="B22" s="15" t="e">
        <f>SUMIF(#REF!,$A22,#REF!)+I22</f>
        <v>#REF!</v>
      </c>
      <c r="C22" s="16"/>
      <c r="D22" s="15" t="e">
        <f>SUMIF(#REF!,$A22,#REF!)+J22</f>
        <v>#REF!</v>
      </c>
      <c r="E22" s="15">
        <v>0</v>
      </c>
      <c r="F22" s="16"/>
      <c r="G22" s="13" t="e">
        <f t="shared" si="0"/>
        <v>#REF!</v>
      </c>
      <c r="H22" s="17"/>
      <c r="I22" s="15" t="e" cm="1">
        <f t="array" ref="I22">INDEX($K22:$V22,#REF!)</f>
        <v>#REF!</v>
      </c>
      <c r="J22" s="15" t="e">
        <f>SUM(INDEX($K22:$V22,1):INDEX($K22:$V22,#REF!))</f>
        <v>#REF!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X22" t="e">
        <f t="shared" si="1"/>
        <v>#REF!</v>
      </c>
    </row>
    <row r="23" spans="1:24" x14ac:dyDescent="0.25">
      <c r="A23" s="3" t="s">
        <v>20</v>
      </c>
      <c r="B23" s="27" t="e">
        <f>SUMIF(#REF!,$A23,#REF!)+I23</f>
        <v>#REF!</v>
      </c>
      <c r="C23" s="14"/>
      <c r="D23" s="13" t="e">
        <f>SUMIF(#REF!,$A23,#REF!)+J23</f>
        <v>#REF!</v>
      </c>
      <c r="E23" s="13">
        <f>534377</f>
        <v>534377</v>
      </c>
      <c r="F23" s="14"/>
      <c r="G23" s="13" t="e">
        <f t="shared" si="0"/>
        <v>#REF!</v>
      </c>
      <c r="H23" s="17"/>
      <c r="I23" s="15" t="e" cm="1">
        <f t="array" ref="I23">INDEX($K23:$V23,#REF!)</f>
        <v>#REF!</v>
      </c>
      <c r="J23" s="15" t="e">
        <f>SUM(INDEX($K23:$V23,1):INDEX($K23:$V23,#REF!))</f>
        <v>#REF!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X23" t="e">
        <f t="shared" si="1"/>
        <v>#REF!</v>
      </c>
    </row>
    <row r="24" spans="1:24" x14ac:dyDescent="0.25">
      <c r="A24" s="3" t="s">
        <v>21</v>
      </c>
      <c r="B24" s="15" t="e">
        <f>SUMIF(#REF!,$A24,#REF!)+I24</f>
        <v>#REF!</v>
      </c>
      <c r="C24" s="16"/>
      <c r="D24" s="15" t="e">
        <f>SUMIF(#REF!,$A24,#REF!)+J24</f>
        <v>#REF!</v>
      </c>
      <c r="E24" s="13">
        <f>3000</f>
        <v>3000</v>
      </c>
      <c r="F24" s="14"/>
      <c r="G24" s="13" t="e">
        <f t="shared" si="0"/>
        <v>#REF!</v>
      </c>
      <c r="H24" s="17"/>
      <c r="I24" s="15" t="e" cm="1">
        <f t="array" ref="I24">INDEX($K24:$V24,#REF!)</f>
        <v>#REF!</v>
      </c>
      <c r="J24" s="15" t="e">
        <f>SUM(INDEX($K24:$V24,1):INDEX($K24:$V24,#REF!))</f>
        <v>#REF!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t="e">
        <f t="shared" si="1"/>
        <v>#REF!</v>
      </c>
    </row>
    <row r="25" spans="1:24" x14ac:dyDescent="0.25">
      <c r="A25" s="3" t="s">
        <v>22</v>
      </c>
      <c r="B25" s="15" t="e">
        <f>SUMIF(#REF!,$A25,#REF!)+I25</f>
        <v>#REF!</v>
      </c>
      <c r="C25" s="16"/>
      <c r="D25" s="15" t="e">
        <f>SUMIF(#REF!,$A25,#REF!)+J25</f>
        <v>#REF!</v>
      </c>
      <c r="E25" s="13">
        <f>1000</f>
        <v>1000</v>
      </c>
      <c r="F25" s="14"/>
      <c r="G25" s="13" t="e">
        <f t="shared" si="0"/>
        <v>#REF!</v>
      </c>
      <c r="H25" s="17"/>
      <c r="I25" s="15" t="e" cm="1">
        <f t="array" ref="I25">INDEX($K25:$V25,#REF!)</f>
        <v>#REF!</v>
      </c>
      <c r="J25" s="15" t="e">
        <f>SUM(INDEX($K25:$V25,1):INDEX($K25:$V25,#REF!))</f>
        <v>#REF!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t="e">
        <f t="shared" si="1"/>
        <v>#REF!</v>
      </c>
    </row>
    <row r="26" spans="1:24" x14ac:dyDescent="0.25">
      <c r="A26" s="3" t="s">
        <v>23</v>
      </c>
      <c r="B26" s="13" t="e">
        <f>SUMIF(#REF!,$A26,#REF!)+I26</f>
        <v>#REF!</v>
      </c>
      <c r="C26" s="14"/>
      <c r="D26" s="13" t="e">
        <f>SUMIF(#REF!,$A26,#REF!)+J26</f>
        <v>#REF!</v>
      </c>
      <c r="E26" s="13">
        <f>32000</f>
        <v>32000</v>
      </c>
      <c r="F26" s="14"/>
      <c r="G26" s="13" t="e">
        <f t="shared" si="0"/>
        <v>#REF!</v>
      </c>
      <c r="H26" s="17"/>
      <c r="I26" s="15" t="e" cm="1">
        <f t="array" ref="I26">INDEX($K26:$V26,#REF!)</f>
        <v>#REF!</v>
      </c>
      <c r="J26" s="15" t="e">
        <f>SUM(INDEX($K26:$V26,1):INDEX($K26:$V26,#REF!))</f>
        <v>#REF!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X26" t="e">
        <f t="shared" si="1"/>
        <v>#REF!</v>
      </c>
    </row>
    <row r="27" spans="1:24" x14ac:dyDescent="0.25">
      <c r="A27" s="3" t="s">
        <v>24</v>
      </c>
      <c r="B27" s="13" t="e">
        <f>SUMIF(#REF!,$A27,#REF!)+I27</f>
        <v>#REF!</v>
      </c>
      <c r="C27" s="14"/>
      <c r="D27" s="13" t="e">
        <f>SUMIF(#REF!,$A27,#REF!)+J27</f>
        <v>#REF!</v>
      </c>
      <c r="E27" s="13">
        <f>3500</f>
        <v>3500</v>
      </c>
      <c r="F27" s="14"/>
      <c r="G27" s="13" t="e">
        <f t="shared" si="0"/>
        <v>#REF!</v>
      </c>
      <c r="H27" s="17"/>
      <c r="I27" s="15" t="e" cm="1">
        <f t="array" ref="I27">INDEX($K27:$V27,#REF!)</f>
        <v>#REF!</v>
      </c>
      <c r="J27" s="15" t="e">
        <f>SUM(INDEX($K27:$V27,1):INDEX($K27:$V27,#REF!))</f>
        <v>#REF!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X27" t="e">
        <f t="shared" si="1"/>
        <v>#REF!</v>
      </c>
    </row>
    <row r="28" spans="1:24" x14ac:dyDescent="0.25">
      <c r="A28" s="3" t="s">
        <v>25</v>
      </c>
      <c r="B28" s="13" t="e">
        <f>SUMIF(#REF!,$A28,#REF!)+I28</f>
        <v>#REF!</v>
      </c>
      <c r="C28" s="14"/>
      <c r="D28" s="13" t="e">
        <f>SUMIF(#REF!,$A28,#REF!)+J28</f>
        <v>#REF!</v>
      </c>
      <c r="E28" s="13">
        <f>8500</f>
        <v>8500</v>
      </c>
      <c r="F28" s="14"/>
      <c r="G28" s="13" t="e">
        <f t="shared" si="0"/>
        <v>#REF!</v>
      </c>
      <c r="H28" s="17"/>
      <c r="I28" s="15" t="e" cm="1">
        <f t="array" ref="I28">INDEX($K28:$V28,#REF!)</f>
        <v>#REF!</v>
      </c>
      <c r="J28" s="15" t="e">
        <f>SUM(INDEX($K28:$V28,1):INDEX($K28:$V28,#REF!))</f>
        <v>#REF!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X28" t="e">
        <f t="shared" si="1"/>
        <v>#REF!</v>
      </c>
    </row>
    <row r="29" spans="1:24" x14ac:dyDescent="0.25">
      <c r="A29" s="3" t="s">
        <v>26</v>
      </c>
      <c r="B29" s="13" t="e">
        <f>SUMIF(#REF!,$A29,#REF!)+I29</f>
        <v>#REF!</v>
      </c>
      <c r="C29" s="14"/>
      <c r="D29" s="13" t="e">
        <f>SUMIF(#REF!,$A29,#REF!)+J29</f>
        <v>#REF!</v>
      </c>
      <c r="E29" s="15">
        <v>0</v>
      </c>
      <c r="F29" s="16"/>
      <c r="G29" s="13" t="e">
        <f t="shared" si="0"/>
        <v>#REF!</v>
      </c>
      <c r="H29" s="17"/>
      <c r="I29" s="15" t="e" cm="1">
        <f t="array" ref="I29">INDEX($K29:$V29,#REF!)</f>
        <v>#REF!</v>
      </c>
      <c r="J29" s="15" t="e">
        <f>SUM(INDEX($K29:$V29,1):INDEX($K29:$V29,#REF!))</f>
        <v>#REF!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t="e">
        <f t="shared" si="1"/>
        <v>#REF!</v>
      </c>
    </row>
    <row r="30" spans="1:24" x14ac:dyDescent="0.25">
      <c r="A30" s="3" t="s">
        <v>27</v>
      </c>
      <c r="B30" s="15" t="e">
        <f>SUMIF(#REF!,$A30,#REF!)+I30</f>
        <v>#REF!</v>
      </c>
      <c r="C30" s="16"/>
      <c r="D30" s="15" t="e">
        <f>SUMIF(#REF!,$A30,#REF!)+J30</f>
        <v>#REF!</v>
      </c>
      <c r="E30" s="15">
        <v>0</v>
      </c>
      <c r="F30" s="16"/>
      <c r="G30" s="13" t="e">
        <f t="shared" si="0"/>
        <v>#REF!</v>
      </c>
      <c r="H30" s="17"/>
      <c r="I30" s="15" t="e" cm="1">
        <f t="array" ref="I30">INDEX($K30:$V30,#REF!)</f>
        <v>#REF!</v>
      </c>
      <c r="J30" s="15" t="e">
        <f>SUM(INDEX($K30:$V30,1):INDEX($K30:$V30,#REF!))</f>
        <v>#REF!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t="e">
        <f t="shared" si="1"/>
        <v>#REF!</v>
      </c>
    </row>
    <row r="31" spans="1:24" hidden="1" x14ac:dyDescent="0.25">
      <c r="A31" s="3" t="s">
        <v>28</v>
      </c>
      <c r="B31" s="15" t="e">
        <f>SUMIF(#REF!,$A31,#REF!)+I31</f>
        <v>#REF!</v>
      </c>
      <c r="C31" s="16"/>
      <c r="D31" s="15" t="e">
        <f>SUMIF(#REF!,$A31,#REF!)+J31</f>
        <v>#REF!</v>
      </c>
      <c r="E31" s="15">
        <v>0</v>
      </c>
      <c r="F31" s="16"/>
      <c r="G31" s="13" t="e">
        <f t="shared" si="0"/>
        <v>#REF!</v>
      </c>
      <c r="H31" s="17"/>
      <c r="I31" s="15" t="e" cm="1">
        <f t="array" ref="I31">INDEX($K31:$V31,#REF!)</f>
        <v>#REF!</v>
      </c>
      <c r="J31" s="15" t="e">
        <f>SUM(INDEX($K31:$V31,1):INDEX($K31:$V31,#REF!))</f>
        <v>#REF!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t="e">
        <f t="shared" si="1"/>
        <v>#REF!</v>
      </c>
    </row>
    <row r="32" spans="1:24" x14ac:dyDescent="0.25">
      <c r="A32" s="3" t="s">
        <v>29</v>
      </c>
      <c r="B32" s="13" t="e">
        <f>SUMIF(#REF!,$A32,#REF!)+I32</f>
        <v>#REF!</v>
      </c>
      <c r="C32" s="14"/>
      <c r="D32" s="13" t="e">
        <f>SUMIF(#REF!,$A32,#REF!)+J32</f>
        <v>#REF!</v>
      </c>
      <c r="E32" s="13">
        <f>8500</f>
        <v>8500</v>
      </c>
      <c r="F32" s="14"/>
      <c r="G32" s="13" t="e">
        <f t="shared" si="0"/>
        <v>#REF!</v>
      </c>
      <c r="H32" s="17"/>
      <c r="I32" s="15" t="e" cm="1">
        <f t="array" ref="I32">INDEX($K32:$V32,#REF!)</f>
        <v>#REF!</v>
      </c>
      <c r="J32" s="15" t="e">
        <f>SUM(INDEX($K32:$V32,1):INDEX($K32:$V32,#REF!))</f>
        <v>#REF!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X32" t="e">
        <f t="shared" si="1"/>
        <v>#REF!</v>
      </c>
    </row>
    <row r="33" spans="1:24" x14ac:dyDescent="0.25">
      <c r="A33" s="3" t="s">
        <v>30</v>
      </c>
      <c r="B33" s="13" t="e">
        <f>SUMIF(#REF!,$A33,#REF!)+I33</f>
        <v>#REF!</v>
      </c>
      <c r="C33" s="14"/>
      <c r="D33" s="13" t="e">
        <f>SUMIF(#REF!,$A33,#REF!)+J33</f>
        <v>#REF!</v>
      </c>
      <c r="E33" s="13">
        <f>14000</f>
        <v>14000</v>
      </c>
      <c r="F33" s="14"/>
      <c r="G33" s="13" t="e">
        <f t="shared" si="0"/>
        <v>#REF!</v>
      </c>
      <c r="H33" s="17"/>
      <c r="I33" s="15" t="e" cm="1">
        <f t="array" ref="I33">INDEX($K33:$V33,#REF!)</f>
        <v>#REF!</v>
      </c>
      <c r="J33" s="15" t="e">
        <f>SUM(INDEX($K33:$V33,1):INDEX($K33:$V33,#REF!))</f>
        <v>#REF!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t="e">
        <f t="shared" si="1"/>
        <v>#REF!</v>
      </c>
    </row>
    <row r="34" spans="1:24" x14ac:dyDescent="0.25">
      <c r="A34" s="3" t="s">
        <v>31</v>
      </c>
      <c r="B34" s="13" t="e">
        <f>SUMIF(#REF!,$A34,#REF!)+I34</f>
        <v>#REF!</v>
      </c>
      <c r="C34" s="14"/>
      <c r="D34" s="13" t="e">
        <f>SUMIF(#REF!,$A34,#REF!)+J34</f>
        <v>#REF!</v>
      </c>
      <c r="E34" s="13">
        <f>2000</f>
        <v>2000</v>
      </c>
      <c r="F34" s="14"/>
      <c r="G34" s="13" t="e">
        <f t="shared" si="0"/>
        <v>#REF!</v>
      </c>
      <c r="H34" s="17"/>
      <c r="I34" s="15" t="e" cm="1">
        <f t="array" ref="I34">INDEX($K34:$V34,#REF!)</f>
        <v>#REF!</v>
      </c>
      <c r="J34" s="15" t="e">
        <f>SUM(INDEX($K34:$V34,1):INDEX($K34:$V34,#REF!))</f>
        <v>#REF!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X34" t="e">
        <f t="shared" si="1"/>
        <v>#REF!</v>
      </c>
    </row>
    <row r="35" spans="1:24" x14ac:dyDescent="0.25">
      <c r="A35" s="3" t="s">
        <v>32</v>
      </c>
      <c r="B35" s="13" t="e">
        <f>SUMIF(#REF!,$A35,#REF!)+I35</f>
        <v>#REF!</v>
      </c>
      <c r="C35" s="14"/>
      <c r="D35" s="13" t="e">
        <f>SUMIF(#REF!,$A35,#REF!)+J35</f>
        <v>#REF!</v>
      </c>
      <c r="E35" s="13">
        <f>4500</f>
        <v>4500</v>
      </c>
      <c r="F35" s="14"/>
      <c r="G35" s="13" t="e">
        <f t="shared" si="0"/>
        <v>#REF!</v>
      </c>
      <c r="H35" s="17"/>
      <c r="I35" s="15" t="e" cm="1">
        <f t="array" ref="I35">INDEX($K35:$V35,#REF!)</f>
        <v>#REF!</v>
      </c>
      <c r="J35" s="15" t="e">
        <f>SUM(INDEX($K35:$V35,1):INDEX($K35:$V35,#REF!))</f>
        <v>#REF!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X35" t="e">
        <f t="shared" si="1"/>
        <v>#REF!</v>
      </c>
    </row>
    <row r="36" spans="1:24" x14ac:dyDescent="0.25">
      <c r="A36" s="3" t="s">
        <v>33</v>
      </c>
      <c r="B36" s="15" t="e">
        <f>SUMIF(#REF!,$A36,#REF!)+I36</f>
        <v>#REF!</v>
      </c>
      <c r="C36" s="16"/>
      <c r="D36" s="15" t="e">
        <f>SUMIF(#REF!,$A36,#REF!)+J36</f>
        <v>#REF!</v>
      </c>
      <c r="E36" s="13">
        <f>7000</f>
        <v>7000</v>
      </c>
      <c r="F36" s="14"/>
      <c r="G36" s="13" t="e">
        <f t="shared" si="0"/>
        <v>#REF!</v>
      </c>
      <c r="H36" s="17"/>
      <c r="I36" s="15" t="e" cm="1">
        <f t="array" ref="I36">INDEX($K36:$V36,#REF!)</f>
        <v>#REF!</v>
      </c>
      <c r="J36" s="15" t="e">
        <f>SUM(INDEX($K36:$V36,1):INDEX($K36:$V36,#REF!))</f>
        <v>#REF!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X36" t="e">
        <f t="shared" si="1"/>
        <v>#REF!</v>
      </c>
    </row>
    <row r="37" spans="1:24" x14ac:dyDescent="0.25">
      <c r="A37" s="3" t="s">
        <v>683</v>
      </c>
      <c r="B37" s="15" t="e">
        <f>SUMIF(#REF!,$A37,#REF!)+I37</f>
        <v>#REF!</v>
      </c>
      <c r="C37" s="16"/>
      <c r="D37" s="15" t="e">
        <f>SUMIF(#REF!,$A37,#REF!)+J37</f>
        <v>#REF!</v>
      </c>
      <c r="E37" s="13">
        <v>0</v>
      </c>
      <c r="F37" s="14"/>
      <c r="G37" s="13" t="e">
        <f t="shared" ref="G37" si="2">(E37)-(D37)</f>
        <v>#REF!</v>
      </c>
      <c r="H37" s="17"/>
      <c r="I37" s="15" t="e" cm="1">
        <f t="array" ref="I37">INDEX($K37:$V37,#REF!)</f>
        <v>#REF!</v>
      </c>
      <c r="J37" s="15" t="e">
        <f>SUM(INDEX($K37:$V37,1):INDEX($K37:$V37,#REF!))</f>
        <v>#REF!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X37" t="e">
        <f t="shared" ref="X37" si="3">IF(AND(B37=0,D37=0,E37=0,G37=0),0,1)</f>
        <v>#REF!</v>
      </c>
    </row>
    <row r="38" spans="1:24" x14ac:dyDescent="0.25">
      <c r="A38" s="3" t="s">
        <v>34</v>
      </c>
      <c r="B38" s="13" t="e">
        <f>SUMIF(#REF!,$A38,#REF!)+I38</f>
        <v>#REF!</v>
      </c>
      <c r="C38" s="14"/>
      <c r="D38" s="13" t="e">
        <f>SUMIF(#REF!,$A38,#REF!)+J38</f>
        <v>#REF!</v>
      </c>
      <c r="E38" s="13">
        <f>17000</f>
        <v>17000</v>
      </c>
      <c r="F38" s="14"/>
      <c r="G38" s="13" t="e">
        <f t="shared" si="0"/>
        <v>#REF!</v>
      </c>
      <c r="H38" s="17"/>
      <c r="I38" s="15" t="e" cm="1">
        <f t="array" ref="I38">INDEX($K38:$V38,#REF!)</f>
        <v>#REF!</v>
      </c>
      <c r="J38" s="15" t="e">
        <f>SUM(INDEX($K38:$V38,1):INDEX($K38:$V38,#REF!))</f>
        <v>#REF!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X38" t="e">
        <f t="shared" si="1"/>
        <v>#REF!</v>
      </c>
    </row>
    <row r="39" spans="1:24" hidden="1" x14ac:dyDescent="0.25">
      <c r="A39" s="12" t="s">
        <v>35</v>
      </c>
      <c r="B39" s="18" t="e">
        <f>SUMIF(#REF!,$A39,#REF!)+I39</f>
        <v>#REF!</v>
      </c>
      <c r="C39" s="19"/>
      <c r="D39" s="18" t="e">
        <f>SUMIF(#REF!,$A39,#REF!)+J39</f>
        <v>#REF!</v>
      </c>
      <c r="E39" s="18">
        <v>0</v>
      </c>
      <c r="F39" s="19"/>
      <c r="G39" s="20" t="e">
        <f t="shared" si="0"/>
        <v>#REF!</v>
      </c>
      <c r="H39" s="17"/>
      <c r="I39" s="15" t="e" cm="1">
        <f t="array" ref="I39">INDEX($K39:$V39,#REF!)</f>
        <v>#REF!</v>
      </c>
      <c r="J39" s="15" t="e">
        <f>SUM(INDEX($K39:$V39,1):INDEX($K39:$V39,#REF!))</f>
        <v>#REF!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X39" t="e">
        <f t="shared" si="1"/>
        <v>#REF!</v>
      </c>
    </row>
    <row r="40" spans="1:24" hidden="1" x14ac:dyDescent="0.25">
      <c r="A40" s="12" t="s">
        <v>36</v>
      </c>
      <c r="B40" s="21" t="e">
        <f>B38+B39</f>
        <v>#REF!</v>
      </c>
      <c r="C40" s="22"/>
      <c r="D40" s="21" t="e">
        <f>D38+D39</f>
        <v>#REF!</v>
      </c>
      <c r="E40" s="21">
        <f>E38+E39</f>
        <v>17000</v>
      </c>
      <c r="F40" s="22"/>
      <c r="G40" s="21" t="e">
        <f>G38+G39</f>
        <v>#REF!</v>
      </c>
      <c r="H40" s="17"/>
      <c r="I40" s="23" t="e">
        <f>I38+I39</f>
        <v>#REF!</v>
      </c>
      <c r="J40" s="23" t="e">
        <f>J38+J39</f>
        <v>#REF!</v>
      </c>
      <c r="K40" s="23">
        <f t="shared" ref="K40:V40" si="4">K38+K39</f>
        <v>0</v>
      </c>
      <c r="L40" s="23">
        <f t="shared" si="4"/>
        <v>0</v>
      </c>
      <c r="M40" s="23">
        <f t="shared" si="4"/>
        <v>0</v>
      </c>
      <c r="N40" s="23">
        <f t="shared" si="4"/>
        <v>0</v>
      </c>
      <c r="O40" s="23">
        <f t="shared" si="4"/>
        <v>0</v>
      </c>
      <c r="P40" s="23">
        <f t="shared" si="4"/>
        <v>0</v>
      </c>
      <c r="Q40" s="23">
        <f t="shared" si="4"/>
        <v>0</v>
      </c>
      <c r="R40" s="23">
        <f t="shared" si="4"/>
        <v>0</v>
      </c>
      <c r="S40" s="23">
        <f t="shared" si="4"/>
        <v>0</v>
      </c>
      <c r="T40" s="23">
        <f t="shared" si="4"/>
        <v>0</v>
      </c>
      <c r="U40" s="23">
        <f t="shared" si="4"/>
        <v>0</v>
      </c>
      <c r="V40" s="23">
        <f t="shared" si="4"/>
        <v>0</v>
      </c>
      <c r="X40">
        <v>0</v>
      </c>
    </row>
    <row r="41" spans="1:24" x14ac:dyDescent="0.25">
      <c r="A41" s="3" t="s">
        <v>37</v>
      </c>
      <c r="B41" s="15" t="e">
        <f>SUMIF(#REF!,$A41,#REF!)+I41</f>
        <v>#REF!</v>
      </c>
      <c r="C41" s="16"/>
      <c r="D41" s="15" t="e">
        <f>SUMIF(#REF!,$A41,#REF!)+J41</f>
        <v>#REF!</v>
      </c>
      <c r="E41" s="13">
        <f>34000</f>
        <v>34000</v>
      </c>
      <c r="F41" s="14"/>
      <c r="G41" s="13" t="e">
        <f t="shared" si="0"/>
        <v>#REF!</v>
      </c>
      <c r="H41" s="17"/>
      <c r="I41" s="15" t="e" cm="1">
        <f t="array" ref="I41">INDEX($K41:$V41,#REF!)</f>
        <v>#REF!</v>
      </c>
      <c r="J41" s="15" t="e">
        <f>SUM(INDEX($K41:$V41,1):INDEX($K41:$V41,#REF!))</f>
        <v>#REF!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X41" t="e">
        <f t="shared" si="1"/>
        <v>#REF!</v>
      </c>
    </row>
    <row r="42" spans="1:24" x14ac:dyDescent="0.25">
      <c r="A42" s="3" t="s">
        <v>38</v>
      </c>
      <c r="B42" s="13" t="e">
        <f>SUMIF(#REF!,$A42,#REF!)+I42</f>
        <v>#REF!</v>
      </c>
      <c r="C42" s="14"/>
      <c r="D42" s="13" t="e">
        <f>SUMIF(#REF!,$A42,#REF!)+J42</f>
        <v>#REF!</v>
      </c>
      <c r="E42" s="13">
        <f>13500</f>
        <v>13500</v>
      </c>
      <c r="F42" s="14"/>
      <c r="G42" s="13" t="e">
        <f t="shared" si="0"/>
        <v>#REF!</v>
      </c>
      <c r="H42" s="17"/>
      <c r="I42" s="15" t="e" cm="1">
        <f t="array" ref="I42">INDEX($K42:$V42,#REF!)</f>
        <v>#REF!</v>
      </c>
      <c r="J42" s="15" t="e">
        <f>SUM(INDEX($K42:$V42,1):INDEX($K42:$V42,#REF!))</f>
        <v>#REF!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X42" t="e">
        <f t="shared" si="1"/>
        <v>#REF!</v>
      </c>
    </row>
    <row r="43" spans="1:24" x14ac:dyDescent="0.25">
      <c r="A43" s="3" t="s">
        <v>682</v>
      </c>
      <c r="B43" s="13" t="e">
        <f>SUMIF(#REF!,$A43,#REF!)+I43</f>
        <v>#REF!</v>
      </c>
      <c r="C43" s="14"/>
      <c r="D43" s="13" t="e">
        <f>SUMIF(#REF!,$A43,#REF!)+J43</f>
        <v>#REF!</v>
      </c>
      <c r="E43" s="13">
        <v>0</v>
      </c>
      <c r="F43" s="14"/>
      <c r="G43" s="13" t="e">
        <f t="shared" ref="G43" si="5">(E43)-(D43)</f>
        <v>#REF!</v>
      </c>
      <c r="H43" s="17"/>
      <c r="I43" s="15" t="e" cm="1">
        <f t="array" ref="I43">INDEX($K43:$V43,#REF!)</f>
        <v>#REF!</v>
      </c>
      <c r="J43" s="15" t="e">
        <f>SUM(INDEX($K43:$V43,1):INDEX($K43:$V43,#REF!))</f>
        <v>#REF!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X43" t="e">
        <f t="shared" ref="X43" si="6">IF(AND(B43=0,D43=0,E43=0,G43=0),0,1)</f>
        <v>#REF!</v>
      </c>
    </row>
    <row r="44" spans="1:24" x14ac:dyDescent="0.25">
      <c r="A44" s="3" t="s">
        <v>39</v>
      </c>
      <c r="B44" s="13" t="e">
        <f>SUMIF(#REF!,$A44,#REF!)+I44</f>
        <v>#REF!</v>
      </c>
      <c r="C44" s="14"/>
      <c r="D44" s="13" t="e">
        <f>SUMIF(#REF!,$A44,#REF!)+J44</f>
        <v>#REF!</v>
      </c>
      <c r="E44" s="13">
        <f>200</f>
        <v>200</v>
      </c>
      <c r="F44" s="14"/>
      <c r="G44" s="13" t="e">
        <f t="shared" si="0"/>
        <v>#REF!</v>
      </c>
      <c r="H44" s="17"/>
      <c r="I44" s="15" t="e" cm="1">
        <f t="array" ref="I44">INDEX($K44:$V44,#REF!)</f>
        <v>#REF!</v>
      </c>
      <c r="J44" s="15" t="e">
        <f>SUM(INDEX($K44:$V44,1):INDEX($K44:$V44,#REF!))</f>
        <v>#REF!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X44" t="e">
        <f t="shared" si="1"/>
        <v>#REF!</v>
      </c>
    </row>
    <row r="45" spans="1:24" x14ac:dyDescent="0.25">
      <c r="A45" s="3" t="s">
        <v>40</v>
      </c>
      <c r="B45" s="13" t="e">
        <f>SUMIF(#REF!,$A45,#REF!)+I45</f>
        <v>#REF!</v>
      </c>
      <c r="C45" s="14"/>
      <c r="D45" s="13" t="e">
        <f>SUMIF(#REF!,$A45,#REF!)+J45</f>
        <v>#REF!</v>
      </c>
      <c r="E45" s="13">
        <f>85000</f>
        <v>85000</v>
      </c>
      <c r="F45" s="14"/>
      <c r="G45" s="13" t="e">
        <f t="shared" si="0"/>
        <v>#REF!</v>
      </c>
      <c r="H45" s="17"/>
      <c r="I45" s="15" t="e" cm="1">
        <f t="array" ref="I45">INDEX($K45:$V45,#REF!)</f>
        <v>#REF!</v>
      </c>
      <c r="J45" s="15" t="e">
        <f>SUM(INDEX($K45:$V45,1):INDEX($K45:$V45,#REF!))</f>
        <v>#REF!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X45" t="e">
        <f t="shared" si="1"/>
        <v>#REF!</v>
      </c>
    </row>
    <row r="46" spans="1:24" hidden="1" x14ac:dyDescent="0.25">
      <c r="A46" s="3" t="s">
        <v>41</v>
      </c>
      <c r="B46" s="15" t="e">
        <f>SUMIF(#REF!,$A46,#REF!)+I46</f>
        <v>#REF!</v>
      </c>
      <c r="C46" s="16"/>
      <c r="D46" s="15" t="e">
        <f>SUMIF(#REF!,$A46,#REF!)+J46</f>
        <v>#REF!</v>
      </c>
      <c r="E46" s="15">
        <v>0</v>
      </c>
      <c r="F46" s="16"/>
      <c r="G46" s="13" t="e">
        <f t="shared" si="0"/>
        <v>#REF!</v>
      </c>
      <c r="H46" s="17"/>
      <c r="I46" s="15" t="e" cm="1">
        <f t="array" ref="I46">INDEX($K46:$V46,#REF!)</f>
        <v>#REF!</v>
      </c>
      <c r="J46" s="15" t="e">
        <f>SUM(INDEX($K46:$V46,1):INDEX($K46:$V46,#REF!))</f>
        <v>#REF!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X46" t="e">
        <f t="shared" si="1"/>
        <v>#REF!</v>
      </c>
    </row>
    <row r="47" spans="1:24" x14ac:dyDescent="0.25">
      <c r="A47" s="3" t="s">
        <v>42</v>
      </c>
      <c r="B47" s="15" t="e">
        <f>SUMIF(#REF!,$A47,#REF!)+I47</f>
        <v>#REF!</v>
      </c>
      <c r="C47" s="16"/>
      <c r="D47" s="15" t="e">
        <f>SUMIF(#REF!,$A47,#REF!)+J47</f>
        <v>#REF!</v>
      </c>
      <c r="E47" s="15">
        <v>0</v>
      </c>
      <c r="F47" s="16"/>
      <c r="G47" s="13" t="e">
        <f t="shared" si="0"/>
        <v>#REF!</v>
      </c>
      <c r="H47" s="17"/>
      <c r="I47" s="15" t="e" cm="1">
        <f t="array" ref="I47">INDEX($K47:$V47,#REF!)</f>
        <v>#REF!</v>
      </c>
      <c r="J47" s="15" t="e">
        <f>SUM(INDEX($K47:$V47,1):INDEX($K47:$V47,#REF!))</f>
        <v>#REF!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X47" t="e">
        <f t="shared" si="1"/>
        <v>#REF!</v>
      </c>
    </row>
    <row r="48" spans="1:24" hidden="1" x14ac:dyDescent="0.25">
      <c r="A48" s="3" t="s">
        <v>43</v>
      </c>
      <c r="B48" s="15" t="e">
        <f>SUMIF(#REF!,$A48,#REF!)+I48</f>
        <v>#REF!</v>
      </c>
      <c r="C48" s="16"/>
      <c r="D48" s="15" t="e">
        <f>SUMIF(#REF!,$A48,#REF!)+J48</f>
        <v>#REF!</v>
      </c>
      <c r="E48" s="15">
        <v>0</v>
      </c>
      <c r="F48" s="16"/>
      <c r="G48" s="13" t="e">
        <f t="shared" si="0"/>
        <v>#REF!</v>
      </c>
      <c r="H48" s="17"/>
      <c r="I48" s="15" t="e" cm="1">
        <f t="array" ref="I48">INDEX($K48:$V48,#REF!)</f>
        <v>#REF!</v>
      </c>
      <c r="J48" s="15" t="e">
        <f>SUM(INDEX($K48:$V48,1):INDEX($K48:$V48,#REF!))</f>
        <v>#REF!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X48" t="e">
        <f t="shared" si="1"/>
        <v>#REF!</v>
      </c>
    </row>
    <row r="49" spans="1:24" hidden="1" x14ac:dyDescent="0.25">
      <c r="A49" s="3" t="s">
        <v>44</v>
      </c>
      <c r="B49" s="15" t="e">
        <f>SUMIF(#REF!,$A49,#REF!)+I49</f>
        <v>#REF!</v>
      </c>
      <c r="C49" s="16"/>
      <c r="D49" s="15" t="e">
        <f>SUMIF(#REF!,$A49,#REF!)+J49</f>
        <v>#REF!</v>
      </c>
      <c r="E49" s="15">
        <v>0</v>
      </c>
      <c r="F49" s="16"/>
      <c r="G49" s="13" t="e">
        <f t="shared" si="0"/>
        <v>#REF!</v>
      </c>
      <c r="H49" s="17"/>
      <c r="I49" s="15" t="e" cm="1">
        <f t="array" ref="I49">INDEX($K49:$V49,#REF!)</f>
        <v>#REF!</v>
      </c>
      <c r="J49" s="15" t="e">
        <f>SUM(INDEX($K49:$V49,1):INDEX($K49:$V49,#REF!))</f>
        <v>#REF!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X49" t="e">
        <f t="shared" si="1"/>
        <v>#REF!</v>
      </c>
    </row>
    <row r="50" spans="1:24" x14ac:dyDescent="0.25">
      <c r="A50" s="3" t="s">
        <v>45</v>
      </c>
      <c r="B50" s="15" t="e">
        <f>SUMIF(#REF!,$A50,#REF!)+I50</f>
        <v>#REF!</v>
      </c>
      <c r="C50" s="16"/>
      <c r="D50" s="15" t="e">
        <f>SUMIF(#REF!,$A50,#REF!)+J50</f>
        <v>#REF!</v>
      </c>
      <c r="E50" s="13">
        <f>1500</f>
        <v>1500</v>
      </c>
      <c r="F50" s="14"/>
      <c r="G50" s="13" t="e">
        <f t="shared" si="0"/>
        <v>#REF!</v>
      </c>
      <c r="H50" s="17"/>
      <c r="I50" s="15" t="e" cm="1">
        <f t="array" ref="I50">INDEX($K50:$V50,#REF!)</f>
        <v>#REF!</v>
      </c>
      <c r="J50" s="15" t="e">
        <f>SUM(INDEX($K50:$V50,1):INDEX($K50:$V50,#REF!))</f>
        <v>#REF!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X50" t="e">
        <f t="shared" si="1"/>
        <v>#REF!</v>
      </c>
    </row>
    <row r="51" spans="1:24" x14ac:dyDescent="0.25">
      <c r="A51" s="3" t="s">
        <v>46</v>
      </c>
      <c r="B51" s="15" t="e">
        <f>SUMIF(#REF!,$A51,#REF!)+I51</f>
        <v>#REF!</v>
      </c>
      <c r="C51" s="16"/>
      <c r="D51" s="15" t="e">
        <f>SUMIF(#REF!,$A51,#REF!)+J51</f>
        <v>#REF!</v>
      </c>
      <c r="E51" s="15">
        <v>0</v>
      </c>
      <c r="F51" s="16"/>
      <c r="G51" s="13" t="e">
        <f t="shared" si="0"/>
        <v>#REF!</v>
      </c>
      <c r="H51" s="17"/>
      <c r="I51" s="15" t="e" cm="1">
        <f t="array" ref="I51">INDEX($K51:$V51,#REF!)</f>
        <v>#REF!</v>
      </c>
      <c r="J51" s="15" t="e">
        <f>SUM(INDEX($K51:$V51,1):INDEX($K51:$V51,#REF!))</f>
        <v>#REF!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X51" t="e">
        <f t="shared" si="1"/>
        <v>#REF!</v>
      </c>
    </row>
    <row r="52" spans="1:24" x14ac:dyDescent="0.25">
      <c r="A52" s="3" t="s">
        <v>47</v>
      </c>
      <c r="B52" s="15" t="e">
        <f>SUMIF(#REF!,$A52,#REF!)+I52</f>
        <v>#REF!</v>
      </c>
      <c r="C52" s="16"/>
      <c r="D52" s="15" t="e">
        <f>SUMIF(#REF!,$A52,#REF!)+J52</f>
        <v>#REF!</v>
      </c>
      <c r="E52" s="15">
        <v>0</v>
      </c>
      <c r="F52" s="16"/>
      <c r="G52" s="13" t="e">
        <f t="shared" si="0"/>
        <v>#REF!</v>
      </c>
      <c r="H52" s="17"/>
      <c r="I52" s="15" t="e" cm="1">
        <f t="array" ref="I52">INDEX($K52:$V52,#REF!)</f>
        <v>#REF!</v>
      </c>
      <c r="J52" s="15" t="e">
        <f>SUM(INDEX($K52:$V52,1):INDEX($K52:$V52,#REF!))</f>
        <v>#REF!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X52" t="e">
        <f t="shared" si="1"/>
        <v>#REF!</v>
      </c>
    </row>
    <row r="53" spans="1:24" hidden="1" x14ac:dyDescent="0.25">
      <c r="A53" s="3" t="s">
        <v>48</v>
      </c>
      <c r="B53" s="15" t="e">
        <f>SUMIF(#REF!,$A53,#REF!)+I53</f>
        <v>#REF!</v>
      </c>
      <c r="C53" s="16"/>
      <c r="D53" s="15" t="e">
        <f>SUMIF(#REF!,$A53,#REF!)+J53</f>
        <v>#REF!</v>
      </c>
      <c r="E53" s="15">
        <v>0</v>
      </c>
      <c r="F53" s="16"/>
      <c r="G53" s="13" t="e">
        <f t="shared" si="0"/>
        <v>#REF!</v>
      </c>
      <c r="H53" s="17"/>
      <c r="I53" s="15" t="e" cm="1">
        <f t="array" ref="I53">INDEX($K53:$V53,#REF!)</f>
        <v>#REF!</v>
      </c>
      <c r="J53" s="15" t="e">
        <f>SUM(INDEX($K53:$V53,1):INDEX($K53:$V53,#REF!))</f>
        <v>#REF!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X53" t="e">
        <f t="shared" si="1"/>
        <v>#REF!</v>
      </c>
    </row>
    <row r="54" spans="1:24" x14ac:dyDescent="0.25">
      <c r="A54" s="3" t="s">
        <v>49</v>
      </c>
      <c r="B54" s="13" t="e">
        <f>SUMIF(#REF!,$A54,#REF!)+I54</f>
        <v>#REF!</v>
      </c>
      <c r="C54" s="14"/>
      <c r="D54" s="13" t="e">
        <f>SUMIF(#REF!,$A54,#REF!)+J54</f>
        <v>#REF!</v>
      </c>
      <c r="E54" s="15">
        <v>0</v>
      </c>
      <c r="F54" s="16"/>
      <c r="G54" s="13" t="e">
        <f t="shared" si="0"/>
        <v>#REF!</v>
      </c>
      <c r="H54" s="17"/>
      <c r="I54" s="15" t="e" cm="1">
        <f t="array" ref="I54">INDEX($K54:$V54,#REF!)</f>
        <v>#REF!</v>
      </c>
      <c r="J54" s="15" t="e">
        <f>SUM(INDEX($K54:$V54,1):INDEX($K54:$V54,#REF!))</f>
        <v>#REF!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X54" t="e">
        <f t="shared" si="1"/>
        <v>#REF!</v>
      </c>
    </row>
    <row r="55" spans="1:24" x14ac:dyDescent="0.25">
      <c r="A55" s="3" t="s">
        <v>50</v>
      </c>
      <c r="B55" s="13" t="e">
        <f>SUMIF(#REF!,$A55,#REF!)+I55</f>
        <v>#REF!</v>
      </c>
      <c r="C55" s="14"/>
      <c r="D55" s="13" t="e">
        <f>SUMIF(#REF!,$A55,#REF!)+J55</f>
        <v>#REF!</v>
      </c>
      <c r="E55" s="13">
        <f>7000</f>
        <v>7000</v>
      </c>
      <c r="F55" s="14"/>
      <c r="G55" s="13" t="e">
        <f t="shared" si="0"/>
        <v>#REF!</v>
      </c>
      <c r="H55" s="17"/>
      <c r="I55" s="15" t="e" cm="1">
        <f t="array" ref="I55">INDEX($K55:$V55,#REF!)</f>
        <v>#REF!</v>
      </c>
      <c r="J55" s="15" t="e">
        <f>SUM(INDEX($K55:$V55,1):INDEX($K55:$V55,#REF!))</f>
        <v>#REF!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X55" t="e">
        <f t="shared" si="1"/>
        <v>#REF!</v>
      </c>
    </row>
    <row r="56" spans="1:24" hidden="1" x14ac:dyDescent="0.25">
      <c r="A56" s="3" t="s">
        <v>51</v>
      </c>
      <c r="B56" s="15" t="e">
        <f>SUMIF(#REF!,$A56,#REF!)+I56</f>
        <v>#REF!</v>
      </c>
      <c r="C56" s="16"/>
      <c r="D56" s="15" t="e">
        <f>SUMIF(#REF!,$A56,#REF!)+J56</f>
        <v>#REF!</v>
      </c>
      <c r="E56" s="15">
        <v>0</v>
      </c>
      <c r="F56" s="16"/>
      <c r="G56" s="13" t="e">
        <f t="shared" si="0"/>
        <v>#REF!</v>
      </c>
      <c r="H56" s="17"/>
      <c r="I56" s="15" t="e" cm="1">
        <f t="array" ref="I56">INDEX($K56:$V56,#REF!)</f>
        <v>#REF!</v>
      </c>
      <c r="J56" s="15" t="e">
        <f>SUM(INDEX($K56:$V56,1):INDEX($K56:$V56,#REF!))</f>
        <v>#REF!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X56" t="e">
        <f t="shared" si="1"/>
        <v>#REF!</v>
      </c>
    </row>
    <row r="57" spans="1:24" x14ac:dyDescent="0.25">
      <c r="A57" s="3" t="s">
        <v>52</v>
      </c>
      <c r="B57" s="15" t="e">
        <f>SUMIF(#REF!,$A57,#REF!)+I57</f>
        <v>#REF!</v>
      </c>
      <c r="C57" s="16"/>
      <c r="D57" s="15" t="e">
        <f>SUMIF(#REF!,$A57,#REF!)+J57</f>
        <v>#REF!</v>
      </c>
      <c r="E57" s="13">
        <f>100</f>
        <v>100</v>
      </c>
      <c r="F57" s="14"/>
      <c r="G57" s="13" t="e">
        <f t="shared" si="0"/>
        <v>#REF!</v>
      </c>
      <c r="H57" s="17"/>
      <c r="I57" s="15" t="e" cm="1">
        <f t="array" ref="I57">INDEX($K57:$V57,#REF!)</f>
        <v>#REF!</v>
      </c>
      <c r="J57" s="15" t="e">
        <f>SUM(INDEX($K57:$V57,1):INDEX($K57:$V57,#REF!))</f>
        <v>#REF!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X57" t="e">
        <f t="shared" si="1"/>
        <v>#REF!</v>
      </c>
    </row>
    <row r="58" spans="1:24" hidden="1" x14ac:dyDescent="0.25">
      <c r="A58" s="3" t="s">
        <v>53</v>
      </c>
      <c r="B58" s="15" t="e">
        <f>SUMIF(#REF!,$A58,#REF!)+I58</f>
        <v>#REF!</v>
      </c>
      <c r="C58" s="16"/>
      <c r="D58" s="15" t="e">
        <f>SUMIF(#REF!,$A58,#REF!)+J58</f>
        <v>#REF!</v>
      </c>
      <c r="E58" s="15">
        <v>0</v>
      </c>
      <c r="F58" s="16"/>
      <c r="G58" s="13" t="e">
        <f t="shared" si="0"/>
        <v>#REF!</v>
      </c>
      <c r="H58" s="17"/>
      <c r="I58" s="15" t="e" cm="1">
        <f t="array" ref="I58">INDEX($K58:$V58,#REF!)</f>
        <v>#REF!</v>
      </c>
      <c r="J58" s="15" t="e">
        <f>SUM(INDEX($K58:$V58,1):INDEX($K58:$V58,#REF!))</f>
        <v>#REF!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X58" t="e">
        <f t="shared" si="1"/>
        <v>#REF!</v>
      </c>
    </row>
    <row r="59" spans="1:24" hidden="1" x14ac:dyDescent="0.25">
      <c r="A59" s="3" t="s">
        <v>54</v>
      </c>
      <c r="B59" s="15" t="e">
        <f>SUMIF(#REF!,$A59,#REF!)+I59</f>
        <v>#REF!</v>
      </c>
      <c r="C59" s="16"/>
      <c r="D59" s="15" t="e">
        <f>SUMIF(#REF!,$A59,#REF!)+J59</f>
        <v>#REF!</v>
      </c>
      <c r="E59" s="15">
        <v>0</v>
      </c>
      <c r="F59" s="16"/>
      <c r="G59" s="13" t="e">
        <f t="shared" si="0"/>
        <v>#REF!</v>
      </c>
      <c r="H59" s="17"/>
      <c r="I59" s="15" t="e" cm="1">
        <f t="array" ref="I59">INDEX($K59:$V59,#REF!)</f>
        <v>#REF!</v>
      </c>
      <c r="J59" s="15" t="e">
        <f>SUM(INDEX($K59:$V59,1):INDEX($K59:$V59,#REF!))</f>
        <v>#REF!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X59" t="e">
        <f t="shared" si="1"/>
        <v>#REF!</v>
      </c>
    </row>
    <row r="60" spans="1:24" x14ac:dyDescent="0.25">
      <c r="A60" s="3" t="s">
        <v>55</v>
      </c>
      <c r="B60" s="15" t="e">
        <f>SUMIF(#REF!,$A60,#REF!)+I60</f>
        <v>#REF!</v>
      </c>
      <c r="C60" s="16"/>
      <c r="D60" s="15" t="e">
        <f>SUMIF(#REF!,$A60,#REF!)+J60</f>
        <v>#REF!</v>
      </c>
      <c r="E60" s="13">
        <f>500</f>
        <v>500</v>
      </c>
      <c r="F60" s="14"/>
      <c r="G60" s="13" t="e">
        <f t="shared" si="0"/>
        <v>#REF!</v>
      </c>
      <c r="H60" s="17"/>
      <c r="I60" s="15" t="e" cm="1">
        <f t="array" ref="I60">INDEX($K60:$V60,#REF!)</f>
        <v>#REF!</v>
      </c>
      <c r="J60" s="15" t="e">
        <f>SUM(INDEX($K60:$V60,1):INDEX($K60:$V60,#REF!))</f>
        <v>#REF!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X60" t="e">
        <f t="shared" si="1"/>
        <v>#REF!</v>
      </c>
    </row>
    <row r="61" spans="1:24" x14ac:dyDescent="0.25">
      <c r="A61" s="3" t="s">
        <v>56</v>
      </c>
      <c r="B61" s="13" t="e">
        <f>SUMIF(#REF!,$A61,#REF!)+I61</f>
        <v>#REF!</v>
      </c>
      <c r="C61" s="14"/>
      <c r="D61" s="13" t="e">
        <f>SUMIF(#REF!,$A61,#REF!)+J61</f>
        <v>#REF!</v>
      </c>
      <c r="E61" s="13">
        <f>200</f>
        <v>200</v>
      </c>
      <c r="F61" s="14"/>
      <c r="G61" s="13" t="e">
        <f t="shared" si="0"/>
        <v>#REF!</v>
      </c>
      <c r="H61" s="17"/>
      <c r="I61" s="15" t="e" cm="1">
        <f t="array" ref="I61">INDEX($K61:$V61,#REF!)</f>
        <v>#REF!</v>
      </c>
      <c r="J61" s="15" t="e">
        <f>SUM(INDEX($K61:$V61,1):INDEX($K61:$V61,#REF!))</f>
        <v>#REF!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X61" t="e">
        <f t="shared" si="1"/>
        <v>#REF!</v>
      </c>
    </row>
    <row r="62" spans="1:24" x14ac:dyDescent="0.25">
      <c r="A62" s="3" t="s">
        <v>57</v>
      </c>
      <c r="B62" s="13" t="e">
        <f>SUMIF(#REF!,$A62,#REF!)+I62</f>
        <v>#REF!</v>
      </c>
      <c r="C62" s="14"/>
      <c r="D62" s="13" t="e">
        <f>SUMIF(#REF!,$A62,#REF!)+J62</f>
        <v>#REF!</v>
      </c>
      <c r="E62" s="13">
        <f>100</f>
        <v>100</v>
      </c>
      <c r="F62" s="14"/>
      <c r="G62" s="13" t="e">
        <f t="shared" si="0"/>
        <v>#REF!</v>
      </c>
      <c r="H62" s="17"/>
      <c r="I62" s="15" t="e" cm="1">
        <f t="array" ref="I62">INDEX($K62:$V62,#REF!)</f>
        <v>#REF!</v>
      </c>
      <c r="J62" s="15" t="e">
        <f>SUM(INDEX($K62:$V62,1):INDEX($K62:$V62,#REF!))</f>
        <v>#REF!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X62" t="e">
        <f t="shared" si="1"/>
        <v>#REF!</v>
      </c>
    </row>
    <row r="63" spans="1:24" x14ac:dyDescent="0.25">
      <c r="A63" s="3" t="s">
        <v>58</v>
      </c>
      <c r="B63" s="13" t="e">
        <f>SUMIF(#REF!,$A63,#REF!)+I63</f>
        <v>#REF!</v>
      </c>
      <c r="C63" s="14"/>
      <c r="D63" s="13" t="e">
        <f>SUMIF(#REF!,$A63,#REF!)+J63</f>
        <v>#REF!</v>
      </c>
      <c r="E63" s="13">
        <f>250</f>
        <v>250</v>
      </c>
      <c r="F63" s="14"/>
      <c r="G63" s="13" t="e">
        <f t="shared" si="0"/>
        <v>#REF!</v>
      </c>
      <c r="H63" s="17"/>
      <c r="I63" s="15" t="e" cm="1">
        <f t="array" ref="I63">INDEX($K63:$V63,#REF!)</f>
        <v>#REF!</v>
      </c>
      <c r="J63" s="15" t="e">
        <f>SUM(INDEX($K63:$V63,1):INDEX($K63:$V63,#REF!))</f>
        <v>#REF!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X63" t="e">
        <f t="shared" si="1"/>
        <v>#REF!</v>
      </c>
    </row>
    <row r="64" spans="1:24" x14ac:dyDescent="0.25">
      <c r="A64" s="3" t="s">
        <v>59</v>
      </c>
      <c r="B64" s="13" t="e">
        <f>SUMIF(#REF!,$A64,#REF!)+I64</f>
        <v>#REF!</v>
      </c>
      <c r="C64" s="14"/>
      <c r="D64" s="13" t="e">
        <f>SUMIF(#REF!,$A64,#REF!)+J64</f>
        <v>#REF!</v>
      </c>
      <c r="E64" s="13">
        <f>200</f>
        <v>200</v>
      </c>
      <c r="F64" s="14"/>
      <c r="G64" s="13" t="e">
        <f t="shared" si="0"/>
        <v>#REF!</v>
      </c>
      <c r="H64" s="17"/>
      <c r="I64" s="15" t="e" cm="1">
        <f t="array" ref="I64">INDEX($K64:$V64,#REF!)</f>
        <v>#REF!</v>
      </c>
      <c r="J64" s="15" t="e">
        <f>SUM(INDEX($K64:$V64,1):INDEX($K64:$V64,#REF!))</f>
        <v>#REF!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X64" t="e">
        <f t="shared" si="1"/>
        <v>#REF!</v>
      </c>
    </row>
    <row r="65" spans="1:24" x14ac:dyDescent="0.25">
      <c r="A65" s="3" t="s">
        <v>60</v>
      </c>
      <c r="B65" s="15" t="e">
        <f>SUMIF(#REF!,$A65,#REF!)+I65</f>
        <v>#REF!</v>
      </c>
      <c r="C65" s="16"/>
      <c r="D65" s="15" t="e">
        <f>SUMIF(#REF!,$A65,#REF!)+J65</f>
        <v>#REF!</v>
      </c>
      <c r="E65" s="15">
        <v>0</v>
      </c>
      <c r="F65" s="16"/>
      <c r="G65" s="13" t="e">
        <f t="shared" si="0"/>
        <v>#REF!</v>
      </c>
      <c r="H65" s="17"/>
      <c r="I65" s="15" t="e" cm="1">
        <f t="array" ref="I65">INDEX($K65:$V65,#REF!)</f>
        <v>#REF!</v>
      </c>
      <c r="J65" s="15" t="e">
        <f>SUM(INDEX($K65:$V65,1):INDEX($K65:$V65,#REF!))</f>
        <v>#REF!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X65" t="e">
        <f t="shared" si="1"/>
        <v>#REF!</v>
      </c>
    </row>
    <row r="66" spans="1:24" x14ac:dyDescent="0.25">
      <c r="A66" s="3" t="s">
        <v>61</v>
      </c>
      <c r="B66" s="13" t="e">
        <f>SUMIF(#REF!,$A66,#REF!)+I66</f>
        <v>#REF!</v>
      </c>
      <c r="C66" s="14"/>
      <c r="D66" s="13" t="e">
        <f>SUMIF(#REF!,$A66,#REF!)+J66</f>
        <v>#REF!</v>
      </c>
      <c r="E66" s="15">
        <v>0</v>
      </c>
      <c r="F66" s="16"/>
      <c r="G66" s="13" t="e">
        <f t="shared" si="0"/>
        <v>#REF!</v>
      </c>
      <c r="H66" s="17"/>
      <c r="I66" s="15" t="e" cm="1">
        <f t="array" ref="I66">INDEX($K66:$V66,#REF!)</f>
        <v>#REF!</v>
      </c>
      <c r="J66" s="15" t="e">
        <f>SUM(INDEX($K66:$V66,1):INDEX($K66:$V66,#REF!))</f>
        <v>#REF!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X66" t="e">
        <f t="shared" si="1"/>
        <v>#REF!</v>
      </c>
    </row>
    <row r="67" spans="1:24" x14ac:dyDescent="0.25">
      <c r="A67" s="3" t="s">
        <v>62</v>
      </c>
      <c r="B67" s="15" t="e">
        <f>SUMIF(#REF!,$A67,#REF!)+I67</f>
        <v>#REF!</v>
      </c>
      <c r="C67" s="16"/>
      <c r="D67" s="15" t="e">
        <f>SUMIF(#REF!,$A67,#REF!)+J67</f>
        <v>#REF!</v>
      </c>
      <c r="E67" s="13">
        <f>500</f>
        <v>500</v>
      </c>
      <c r="F67" s="14"/>
      <c r="G67" s="13" t="e">
        <f t="shared" si="0"/>
        <v>#REF!</v>
      </c>
      <c r="H67" s="17"/>
      <c r="I67" s="15" t="e" cm="1">
        <f t="array" ref="I67">INDEX($K67:$V67,#REF!)</f>
        <v>#REF!</v>
      </c>
      <c r="J67" s="15" t="e">
        <f>SUM(INDEX($K67:$V67,1):INDEX($K67:$V67,#REF!))</f>
        <v>#REF!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X67" t="e">
        <f t="shared" si="1"/>
        <v>#REF!</v>
      </c>
    </row>
    <row r="68" spans="1:24" hidden="1" x14ac:dyDescent="0.25">
      <c r="A68" s="3" t="s">
        <v>63</v>
      </c>
      <c r="B68" s="15" t="e">
        <f>SUMIF(#REF!,$A68,#REF!)+I68</f>
        <v>#REF!</v>
      </c>
      <c r="C68" s="16"/>
      <c r="D68" s="15" t="e">
        <f>SUMIF(#REF!,$A68,#REF!)+J68</f>
        <v>#REF!</v>
      </c>
      <c r="E68" s="15">
        <v>0</v>
      </c>
      <c r="F68" s="16"/>
      <c r="G68" s="13" t="e">
        <f t="shared" si="0"/>
        <v>#REF!</v>
      </c>
      <c r="H68" s="17"/>
      <c r="I68" s="15" t="e" cm="1">
        <f t="array" ref="I68">INDEX($K68:$V68,#REF!)</f>
        <v>#REF!</v>
      </c>
      <c r="J68" s="15" t="e">
        <f>SUM(INDEX($K68:$V68,1):INDEX($K68:$V68,#REF!))</f>
        <v>#REF!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X68" t="e">
        <f t="shared" si="1"/>
        <v>#REF!</v>
      </c>
    </row>
    <row r="69" spans="1:24" hidden="1" x14ac:dyDescent="0.25">
      <c r="A69" s="3" t="s">
        <v>64</v>
      </c>
      <c r="B69" s="15" t="e">
        <f>SUMIF(#REF!,$A69,#REF!)+I69</f>
        <v>#REF!</v>
      </c>
      <c r="C69" s="16"/>
      <c r="D69" s="15" t="e">
        <f>SUMIF(#REF!,$A69,#REF!)+J69</f>
        <v>#REF!</v>
      </c>
      <c r="E69" s="15">
        <v>0</v>
      </c>
      <c r="F69" s="16"/>
      <c r="G69" s="13" t="e">
        <f t="shared" si="0"/>
        <v>#REF!</v>
      </c>
      <c r="H69" s="17"/>
      <c r="I69" s="15" t="e" cm="1">
        <f t="array" ref="I69">INDEX($K69:$V69,#REF!)</f>
        <v>#REF!</v>
      </c>
      <c r="J69" s="15" t="e">
        <f>SUM(INDEX($K69:$V69,1):INDEX($K69:$V69,#REF!))</f>
        <v>#REF!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X69" t="e">
        <f t="shared" si="1"/>
        <v>#REF!</v>
      </c>
    </row>
    <row r="70" spans="1:24" x14ac:dyDescent="0.25">
      <c r="A70" s="3" t="s">
        <v>65</v>
      </c>
      <c r="B70" s="13" t="e">
        <f>SUMIF(#REF!,$A70,#REF!)+I70</f>
        <v>#REF!</v>
      </c>
      <c r="C70" s="14"/>
      <c r="D70" s="13" t="e">
        <f>SUMIF(#REF!,$A70,#REF!)+J70</f>
        <v>#REF!</v>
      </c>
      <c r="E70" s="13">
        <f>50</f>
        <v>50</v>
      </c>
      <c r="F70" s="14"/>
      <c r="G70" s="13" t="e">
        <f t="shared" si="0"/>
        <v>#REF!</v>
      </c>
      <c r="H70" s="17"/>
      <c r="I70" s="15" t="e" cm="1">
        <f t="array" ref="I70">INDEX($K70:$V70,#REF!)</f>
        <v>#REF!</v>
      </c>
      <c r="J70" s="15" t="e">
        <f>SUM(INDEX($K70:$V70,1):INDEX($K70:$V70,#REF!))</f>
        <v>#REF!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X70" t="e">
        <f t="shared" si="1"/>
        <v>#REF!</v>
      </c>
    </row>
    <row r="71" spans="1:24" x14ac:dyDescent="0.25">
      <c r="A71" s="3" t="s">
        <v>66</v>
      </c>
      <c r="B71" s="13" t="e">
        <f>SUMIF(#REF!,$A71,#REF!)+I71</f>
        <v>#REF!</v>
      </c>
      <c r="C71" s="14"/>
      <c r="D71" s="13" t="e">
        <f>SUMIF(#REF!,$A71,#REF!)+J71</f>
        <v>#REF!</v>
      </c>
      <c r="E71" s="15">
        <v>0</v>
      </c>
      <c r="F71" s="16"/>
      <c r="G71" s="13" t="e">
        <f t="shared" si="0"/>
        <v>#REF!</v>
      </c>
      <c r="H71" s="17"/>
      <c r="I71" s="15" t="e" cm="1">
        <f t="array" ref="I71">INDEX($K71:$V71,#REF!)</f>
        <v>#REF!</v>
      </c>
      <c r="J71" s="15" t="e">
        <f>SUM(INDEX($K71:$V71,1):INDEX($K71:$V71,#REF!))</f>
        <v>#REF!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X71" t="e">
        <f t="shared" si="1"/>
        <v>#REF!</v>
      </c>
    </row>
    <row r="72" spans="1:24" hidden="1" x14ac:dyDescent="0.25">
      <c r="A72" s="3" t="s">
        <v>67</v>
      </c>
      <c r="B72" s="15" t="e">
        <f>SUMIF(#REF!,$A72,#REF!)+I72</f>
        <v>#REF!</v>
      </c>
      <c r="C72" s="16"/>
      <c r="D72" s="15" t="e">
        <f>SUMIF(#REF!,$A72,#REF!)+J72</f>
        <v>#REF!</v>
      </c>
      <c r="E72" s="15">
        <v>0</v>
      </c>
      <c r="F72" s="16"/>
      <c r="G72" s="13" t="e">
        <f t="shared" si="0"/>
        <v>#REF!</v>
      </c>
      <c r="H72" s="17"/>
      <c r="I72" s="15" t="e" cm="1">
        <f t="array" ref="I72">INDEX($K72:$V72,#REF!)</f>
        <v>#REF!</v>
      </c>
      <c r="J72" s="15" t="e">
        <f>SUM(INDEX($K72:$V72,1):INDEX($K72:$V72,#REF!))</f>
        <v>#REF!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X72" t="e">
        <f t="shared" si="1"/>
        <v>#REF!</v>
      </c>
    </row>
    <row r="73" spans="1:24" hidden="1" x14ac:dyDescent="0.25">
      <c r="A73" s="3" t="s">
        <v>68</v>
      </c>
      <c r="B73" s="15" t="e">
        <f>SUMIF(#REF!,$A73,#REF!)+I73</f>
        <v>#REF!</v>
      </c>
      <c r="C73" s="16"/>
      <c r="D73" s="15" t="e">
        <f>SUMIF(#REF!,$A73,#REF!)+J73</f>
        <v>#REF!</v>
      </c>
      <c r="E73" s="15">
        <v>0</v>
      </c>
      <c r="F73" s="16"/>
      <c r="G73" s="13" t="e">
        <f t="shared" si="0"/>
        <v>#REF!</v>
      </c>
      <c r="H73" s="17"/>
      <c r="I73" s="15" t="e" cm="1">
        <f t="array" ref="I73">INDEX($K73:$V73,#REF!)</f>
        <v>#REF!</v>
      </c>
      <c r="J73" s="15" t="e">
        <f>SUM(INDEX($K73:$V73,1):INDEX($K73:$V73,#REF!))</f>
        <v>#REF!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X73" t="e">
        <f t="shared" si="1"/>
        <v>#REF!</v>
      </c>
    </row>
    <row r="74" spans="1:24" x14ac:dyDescent="0.25">
      <c r="A74" s="3" t="s">
        <v>69</v>
      </c>
      <c r="B74" s="15" t="e">
        <f>SUMIF(#REF!,$A74,#REF!)+I74</f>
        <v>#REF!</v>
      </c>
      <c r="C74" s="16"/>
      <c r="D74" s="15" t="e">
        <f>SUMIF(#REF!,$A74,#REF!)+J74</f>
        <v>#REF!</v>
      </c>
      <c r="E74" s="15">
        <v>0</v>
      </c>
      <c r="F74" s="16"/>
      <c r="G74" s="13" t="e">
        <f t="shared" ref="G74:G78" si="7">(E74)-(D74)</f>
        <v>#REF!</v>
      </c>
      <c r="H74" s="17"/>
      <c r="I74" s="15" t="e" cm="1">
        <f t="array" ref="I74">INDEX($K74:$V74,#REF!)</f>
        <v>#REF!</v>
      </c>
      <c r="J74" s="15" t="e">
        <f>SUM(INDEX($K74:$V74,1):INDEX($K74:$V74,#REF!))</f>
        <v>#REF!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X74" t="e">
        <f t="shared" si="1"/>
        <v>#REF!</v>
      </c>
    </row>
    <row r="75" spans="1:24" hidden="1" x14ac:dyDescent="0.25">
      <c r="A75" s="3" t="s">
        <v>70</v>
      </c>
      <c r="B75" s="13" t="e">
        <f>SUMIF(#REF!,$A75,#REF!)+I75</f>
        <v>#REF!</v>
      </c>
      <c r="C75" s="14"/>
      <c r="D75" s="13" t="e">
        <f>SUMIF(#REF!,$A75,#REF!)+J75</f>
        <v>#REF!</v>
      </c>
      <c r="E75" s="15">
        <v>0</v>
      </c>
      <c r="F75" s="16"/>
      <c r="G75" s="13" t="e">
        <f t="shared" si="7"/>
        <v>#REF!</v>
      </c>
      <c r="H75" s="17"/>
      <c r="I75" s="15" t="e" cm="1">
        <f t="array" ref="I75">INDEX($K75:$V75,#REF!)</f>
        <v>#REF!</v>
      </c>
      <c r="J75" s="15" t="e">
        <f>SUM(INDEX($K75:$V75,1):INDEX($K75:$V75,#REF!))</f>
        <v>#REF!</v>
      </c>
      <c r="K75" s="15">
        <v>-36376.080000000002</v>
      </c>
      <c r="L75" s="15"/>
      <c r="M75" s="15"/>
      <c r="N75" s="15"/>
      <c r="O75" s="15">
        <v>-27373</v>
      </c>
      <c r="P75" s="15"/>
      <c r="Q75" s="15">
        <v>-7130</v>
      </c>
      <c r="R75" s="15">
        <v>-3558.2</v>
      </c>
      <c r="S75" s="15">
        <v>-39184.15</v>
      </c>
      <c r="T75" s="15">
        <v>-16500</v>
      </c>
      <c r="U75" s="15"/>
      <c r="V75" s="15"/>
      <c r="X75" t="e">
        <f t="shared" ref="X75:X138" si="8">IF(AND(B75=0,D75=0,E75=0,G75=0),0,1)</f>
        <v>#REF!</v>
      </c>
    </row>
    <row r="76" spans="1:24" hidden="1" x14ac:dyDescent="0.25">
      <c r="A76" s="12" t="s">
        <v>71</v>
      </c>
      <c r="B76" s="18" t="e">
        <f>SUMIF(#REF!,$A76,#REF!)+I76</f>
        <v>#REF!</v>
      </c>
      <c r="C76" s="19"/>
      <c r="D76" s="18" t="e">
        <f>SUMIF(#REF!,$A76,#REF!)+J76</f>
        <v>#REF!</v>
      </c>
      <c r="E76" s="18">
        <v>0</v>
      </c>
      <c r="F76" s="19"/>
      <c r="G76" s="20" t="e">
        <f t="shared" si="7"/>
        <v>#REF!</v>
      </c>
      <c r="H76" s="17"/>
      <c r="I76" s="15" t="e" cm="1">
        <f t="array" ref="I76">INDEX($K76:$V76,#REF!)</f>
        <v>#REF!</v>
      </c>
      <c r="J76" s="15" t="e">
        <f>SUM(INDEX($K76:$V76,1):INDEX($K76:$V76,#REF!))</f>
        <v>#REF!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X76" t="e">
        <f t="shared" si="8"/>
        <v>#REF!</v>
      </c>
    </row>
    <row r="77" spans="1:24" hidden="1" x14ac:dyDescent="0.25">
      <c r="A77" s="12" t="s">
        <v>72</v>
      </c>
      <c r="B77" s="18" t="e">
        <f>SUMIF(#REF!,$A77,#REF!)+I77</f>
        <v>#REF!</v>
      </c>
      <c r="C77" s="19"/>
      <c r="D77" s="18" t="e">
        <f>SUMIF(#REF!,$A77,#REF!)+J77</f>
        <v>#REF!</v>
      </c>
      <c r="E77" s="18">
        <v>0</v>
      </c>
      <c r="F77" s="19"/>
      <c r="G77" s="20" t="e">
        <f t="shared" si="7"/>
        <v>#REF!</v>
      </c>
      <c r="H77" s="17"/>
      <c r="I77" s="15" t="e" cm="1">
        <f t="array" ref="I77">INDEX($K77:$V77,#REF!)</f>
        <v>#REF!</v>
      </c>
      <c r="J77" s="15" t="e">
        <f>SUM(INDEX($K77:$V77,1):INDEX($K77:$V77,#REF!))</f>
        <v>#REF!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X77" t="e">
        <f t="shared" si="8"/>
        <v>#REF!</v>
      </c>
    </row>
    <row r="78" spans="1:24" hidden="1" x14ac:dyDescent="0.25">
      <c r="A78" s="12" t="s">
        <v>73</v>
      </c>
      <c r="B78" s="18" t="e">
        <f>SUMIF(#REF!,$A78,#REF!)+I78</f>
        <v>#REF!</v>
      </c>
      <c r="C78" s="19"/>
      <c r="D78" s="18" t="e">
        <f>SUMIF(#REF!,$A78,#REF!)+J78</f>
        <v>#REF!</v>
      </c>
      <c r="E78" s="18">
        <v>0</v>
      </c>
      <c r="F78" s="19"/>
      <c r="G78" s="20" t="e">
        <f t="shared" si="7"/>
        <v>#REF!</v>
      </c>
      <c r="H78" s="17"/>
      <c r="I78" s="15" t="e" cm="1">
        <f t="array" ref="I78">INDEX($K78:$V78,#REF!)</f>
        <v>#REF!</v>
      </c>
      <c r="J78" s="15" t="e">
        <f>SUM(INDEX($K78:$V78,1):INDEX($K78:$V78,#REF!))</f>
        <v>#REF!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X78" t="e">
        <f t="shared" si="8"/>
        <v>#REF!</v>
      </c>
    </row>
    <row r="79" spans="1:24" x14ac:dyDescent="0.25">
      <c r="A79" s="3" t="s">
        <v>74</v>
      </c>
      <c r="B79" s="24" t="e">
        <f>SUM(B8:B38)+SUM(B41:B78)</f>
        <v>#REF!</v>
      </c>
      <c r="C79" s="25"/>
      <c r="D79" s="24" t="e">
        <f t="shared" ref="D79:E79" si="9">SUM(D8:D38)+SUM(D41:D78)</f>
        <v>#REF!</v>
      </c>
      <c r="E79" s="24">
        <f t="shared" si="9"/>
        <v>778477</v>
      </c>
      <c r="F79" s="25"/>
      <c r="G79" s="24" t="e">
        <f>SUM(G8:G38)+SUM(G41:G78)</f>
        <v>#REF!</v>
      </c>
      <c r="H79" s="17"/>
      <c r="I79" s="24" t="e">
        <f>SUM(I8:I36)+SUM(I40:I78)</f>
        <v>#REF!</v>
      </c>
      <c r="J79" s="24" t="e">
        <f t="shared" ref="J79" si="10">SUM(J8:J36)+SUM(J40:J78)</f>
        <v>#REF!</v>
      </c>
      <c r="K79" s="24">
        <f t="shared" ref="K79" si="11">SUM(K8:K36)+SUM(K40:K78)</f>
        <v>-143588.99</v>
      </c>
      <c r="L79" s="24">
        <f t="shared" ref="L79" si="12">SUM(L8:L36)+SUM(L40:L78)</f>
        <v>-2501.4700000000003</v>
      </c>
      <c r="M79" s="24">
        <f t="shared" ref="M79" si="13">SUM(M8:M36)+SUM(M40:M78)</f>
        <v>-2200.75</v>
      </c>
      <c r="N79" s="24">
        <f t="shared" ref="N79" si="14">SUM(N8:N36)+SUM(N40:N78)</f>
        <v>-18970.739999999998</v>
      </c>
      <c r="O79" s="24">
        <f t="shared" ref="O79" si="15">SUM(O8:O36)+SUM(O40:O78)</f>
        <v>-414387.66</v>
      </c>
      <c r="P79" s="24">
        <f t="shared" ref="P79" si="16">SUM(P8:P36)+SUM(P40:P78)</f>
        <v>-335828.46999999991</v>
      </c>
      <c r="Q79" s="24">
        <f t="shared" ref="Q79" si="17">SUM(Q8:Q36)+SUM(Q40:Q78)</f>
        <v>-770334.32999999984</v>
      </c>
      <c r="R79" s="24">
        <f t="shared" ref="R79" si="18">SUM(R8:R36)+SUM(R40:R78)</f>
        <v>-282679.51</v>
      </c>
      <c r="S79" s="24">
        <f t="shared" ref="S79" si="19">SUM(S8:S36)+SUM(S40:S78)</f>
        <v>-42663.18</v>
      </c>
      <c r="T79" s="24">
        <f t="shared" ref="T79" si="20">SUM(T8:T36)+SUM(T40:T78)</f>
        <v>-41507.199999999997</v>
      </c>
      <c r="U79" s="24">
        <f t="shared" ref="U79" si="21">SUM(U8:U36)+SUM(U40:U78)</f>
        <v>0</v>
      </c>
      <c r="V79" s="24">
        <f t="shared" ref="V79" si="22">SUM(V8:V36)+SUM(V40:V78)</f>
        <v>0</v>
      </c>
      <c r="X79" t="e">
        <f t="shared" si="8"/>
        <v>#REF!</v>
      </c>
    </row>
    <row r="80" spans="1:24" hidden="1" x14ac:dyDescent="0.25">
      <c r="A80" s="12" t="s">
        <v>75</v>
      </c>
      <c r="B80" s="18"/>
      <c r="C80" s="19"/>
      <c r="D80" s="18"/>
      <c r="E80" s="18"/>
      <c r="F80" s="19"/>
      <c r="G80" s="18"/>
      <c r="H80" s="17"/>
      <c r="I80" s="15" t="e" cm="1">
        <f t="array" ref="I80">INDEX($K80:$V80,#REF!)</f>
        <v>#REF!</v>
      </c>
      <c r="J80" s="15" t="e">
        <f>SUM(INDEX($K80:$V80,1):INDEX($K80:$V80,#REF!))</f>
        <v>#REF!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X80">
        <f t="shared" si="8"/>
        <v>0</v>
      </c>
    </row>
    <row r="81" spans="1:24" hidden="1" x14ac:dyDescent="0.25">
      <c r="A81" s="12" t="s">
        <v>76</v>
      </c>
      <c r="B81" s="18" t="e">
        <f>SUMIF(#REF!,$A81,#REF!)+I81</f>
        <v>#REF!</v>
      </c>
      <c r="C81" s="19"/>
      <c r="D81" s="18" t="e">
        <f>SUMIF(#REF!,$A81,#REF!)+J81</f>
        <v>#REF!</v>
      </c>
      <c r="E81" s="18">
        <v>0</v>
      </c>
      <c r="F81" s="19"/>
      <c r="G81" s="20" t="e">
        <f>(E81)-(D81)</f>
        <v>#REF!</v>
      </c>
      <c r="H81" s="17"/>
      <c r="I81" s="15" t="e" cm="1">
        <f t="array" ref="I81">INDEX($K81:$V81,#REF!)</f>
        <v>#REF!</v>
      </c>
      <c r="J81" s="15" t="e">
        <f>SUM(INDEX($K81:$V81,1):INDEX($K81:$V81,#REF!))</f>
        <v>#REF!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X81" t="e">
        <f t="shared" si="8"/>
        <v>#REF!</v>
      </c>
    </row>
    <row r="82" spans="1:24" hidden="1" x14ac:dyDescent="0.25">
      <c r="A82" s="12" t="s">
        <v>77</v>
      </c>
      <c r="B82" s="21" t="e">
        <f>B81</f>
        <v>#REF!</v>
      </c>
      <c r="C82" s="22"/>
      <c r="D82" s="21" t="e">
        <f>D81</f>
        <v>#REF!</v>
      </c>
      <c r="E82" s="21">
        <f>E81</f>
        <v>0</v>
      </c>
      <c r="F82" s="22"/>
      <c r="G82" s="21" t="e">
        <f>G81</f>
        <v>#REF!</v>
      </c>
      <c r="H82" s="17"/>
      <c r="I82" s="23" t="e">
        <f t="shared" ref="I82:J82" si="23">I81</f>
        <v>#REF!</v>
      </c>
      <c r="J82" s="23" t="e">
        <f t="shared" si="23"/>
        <v>#REF!</v>
      </c>
      <c r="K82" s="23">
        <f t="shared" ref="K82" si="24">K81</f>
        <v>0</v>
      </c>
      <c r="L82" s="23">
        <f t="shared" ref="L82" si="25">L81</f>
        <v>0</v>
      </c>
      <c r="M82" s="23">
        <f t="shared" ref="M82" si="26">M81</f>
        <v>0</v>
      </c>
      <c r="N82" s="23">
        <f t="shared" ref="N82" si="27">N81</f>
        <v>0</v>
      </c>
      <c r="O82" s="23">
        <f t="shared" ref="O82" si="28">O81</f>
        <v>0</v>
      </c>
      <c r="P82" s="23">
        <f t="shared" ref="P82" si="29">P81</f>
        <v>0</v>
      </c>
      <c r="Q82" s="23">
        <f t="shared" ref="Q82" si="30">Q81</f>
        <v>0</v>
      </c>
      <c r="R82" s="23">
        <f t="shared" ref="R82" si="31">R81</f>
        <v>0</v>
      </c>
      <c r="S82" s="23">
        <f t="shared" ref="S82" si="32">S81</f>
        <v>0</v>
      </c>
      <c r="T82" s="23">
        <f t="shared" ref="T82" si="33">T81</f>
        <v>0</v>
      </c>
      <c r="U82" s="23">
        <f t="shared" ref="U82" si="34">U81</f>
        <v>0</v>
      </c>
      <c r="V82" s="23">
        <f t="shared" ref="V82" si="35">V81</f>
        <v>0</v>
      </c>
      <c r="X82" t="e">
        <f t="shared" si="8"/>
        <v>#REF!</v>
      </c>
    </row>
    <row r="83" spans="1:24" x14ac:dyDescent="0.25">
      <c r="A83" s="3" t="s">
        <v>78</v>
      </c>
      <c r="B83" s="24" t="e">
        <f>B79-B82</f>
        <v>#REF!</v>
      </c>
      <c r="C83" s="25"/>
      <c r="D83" s="24" t="e">
        <f t="shared" ref="D83:E83" si="36">D79-D82</f>
        <v>#REF!</v>
      </c>
      <c r="E83" s="24">
        <f t="shared" si="36"/>
        <v>778477</v>
      </c>
      <c r="F83" s="25"/>
      <c r="G83" s="24" t="e">
        <f>G79-G82</f>
        <v>#REF!</v>
      </c>
      <c r="H83" s="17"/>
      <c r="I83" s="24" t="e">
        <f t="shared" ref="I83:J83" si="37">I79-I82</f>
        <v>#REF!</v>
      </c>
      <c r="J83" s="24" t="e">
        <f t="shared" si="37"/>
        <v>#REF!</v>
      </c>
      <c r="K83" s="24">
        <f t="shared" ref="K83" si="38">K79-K82</f>
        <v>-143588.99</v>
      </c>
      <c r="L83" s="24">
        <f t="shared" ref="L83" si="39">L79-L82</f>
        <v>-2501.4700000000003</v>
      </c>
      <c r="M83" s="24">
        <f t="shared" ref="M83" si="40">M79-M82</f>
        <v>-2200.75</v>
      </c>
      <c r="N83" s="24">
        <f t="shared" ref="N83" si="41">N79-N82</f>
        <v>-18970.739999999998</v>
      </c>
      <c r="O83" s="24">
        <f t="shared" ref="O83" si="42">O79-O82</f>
        <v>-414387.66</v>
      </c>
      <c r="P83" s="24">
        <f t="shared" ref="P83" si="43">P79-P82</f>
        <v>-335828.46999999991</v>
      </c>
      <c r="Q83" s="24">
        <f t="shared" ref="Q83" si="44">Q79-Q82</f>
        <v>-770334.32999999984</v>
      </c>
      <c r="R83" s="24">
        <f t="shared" ref="R83" si="45">R79-R82</f>
        <v>-282679.51</v>
      </c>
      <c r="S83" s="24">
        <f t="shared" ref="S83" si="46">S79-S82</f>
        <v>-42663.18</v>
      </c>
      <c r="T83" s="24">
        <f t="shared" ref="T83" si="47">T79-T82</f>
        <v>-41507.199999999997</v>
      </c>
      <c r="U83" s="24">
        <f t="shared" ref="U83" si="48">U79-U82</f>
        <v>0</v>
      </c>
      <c r="V83" s="24">
        <f t="shared" ref="V83" si="49">V79-V82</f>
        <v>0</v>
      </c>
      <c r="X83" t="e">
        <f t="shared" si="8"/>
        <v>#REF!</v>
      </c>
    </row>
    <row r="84" spans="1:24" x14ac:dyDescent="0.25">
      <c r="A84" s="3" t="s">
        <v>79</v>
      </c>
      <c r="B84" s="15"/>
      <c r="C84" s="16"/>
      <c r="D84" s="15"/>
      <c r="E84" s="15"/>
      <c r="F84" s="16"/>
      <c r="G84" s="15"/>
      <c r="H84" s="17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X84">
        <v>1</v>
      </c>
    </row>
    <row r="85" spans="1:24" hidden="1" x14ac:dyDescent="0.25">
      <c r="A85" s="3" t="s">
        <v>80</v>
      </c>
      <c r="B85" s="15" t="e">
        <f>SUMIF(#REF!,$A85,#REF!)+I85</f>
        <v>#REF!</v>
      </c>
      <c r="C85" s="16"/>
      <c r="D85" s="15" t="e">
        <f>SUMIF(#REF!,$A85,#REF!)+J85</f>
        <v>#REF!</v>
      </c>
      <c r="E85" s="15">
        <v>0</v>
      </c>
      <c r="F85" s="16"/>
      <c r="G85" s="13" t="e">
        <f t="shared" ref="G85:G148" si="50">(E85)-(D85)</f>
        <v>#REF!</v>
      </c>
      <c r="H85" s="17"/>
      <c r="I85" s="15" t="e" cm="1">
        <f t="array" ref="I85">INDEX($K85:$V85,#REF!)</f>
        <v>#REF!</v>
      </c>
      <c r="J85" s="15" t="e">
        <f>SUM(INDEX($K85:$V85,1):INDEX($K85:$V85,#REF!))</f>
        <v>#REF!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X85" t="e">
        <f t="shared" si="8"/>
        <v>#REF!</v>
      </c>
    </row>
    <row r="86" spans="1:24" hidden="1" x14ac:dyDescent="0.25">
      <c r="A86" s="3" t="s">
        <v>81</v>
      </c>
      <c r="B86" s="15" t="e">
        <f>SUMIF(#REF!,$A86,#REF!)+I86</f>
        <v>#REF!</v>
      </c>
      <c r="C86" s="16"/>
      <c r="D86" s="15" t="e">
        <f>SUMIF(#REF!,$A86,#REF!)+J86</f>
        <v>#REF!</v>
      </c>
      <c r="E86" s="15">
        <v>0</v>
      </c>
      <c r="F86" s="16"/>
      <c r="G86" s="13" t="e">
        <f t="shared" si="50"/>
        <v>#REF!</v>
      </c>
      <c r="H86" s="17"/>
      <c r="I86" s="15" t="e" cm="1">
        <f t="array" ref="I86">INDEX($K86:$V86,#REF!)</f>
        <v>#REF!</v>
      </c>
      <c r="J86" s="15" t="e">
        <f>SUM(INDEX($K86:$V86,1):INDEX($K86:$V86,#REF!))</f>
        <v>#REF!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X86" t="e">
        <f t="shared" si="8"/>
        <v>#REF!</v>
      </c>
    </row>
    <row r="87" spans="1:24" hidden="1" x14ac:dyDescent="0.25">
      <c r="A87" s="3" t="s">
        <v>82</v>
      </c>
      <c r="B87" s="13" t="e">
        <f>SUMIF(#REF!,$A87,#REF!)+I87</f>
        <v>#REF!</v>
      </c>
      <c r="C87" s="14"/>
      <c r="D87" s="13" t="e">
        <f>SUMIF(#REF!,$A87,#REF!)+J87</f>
        <v>#REF!</v>
      </c>
      <c r="E87" s="15">
        <v>0</v>
      </c>
      <c r="F87" s="16"/>
      <c r="G87" s="13" t="e">
        <f t="shared" si="50"/>
        <v>#REF!</v>
      </c>
      <c r="H87" s="17"/>
      <c r="I87" s="15" t="e" cm="1">
        <f t="array" ref="I87">INDEX($K87:$V87,#REF!)</f>
        <v>#REF!</v>
      </c>
      <c r="J87" s="15" t="e">
        <f>SUM(INDEX($K87:$V87,1):INDEX($K87:$V87,#REF!))</f>
        <v>#REF!</v>
      </c>
      <c r="K87" s="15"/>
      <c r="L87" s="15">
        <v>-277857.96999999997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X87" t="e">
        <f t="shared" si="8"/>
        <v>#REF!</v>
      </c>
    </row>
    <row r="88" spans="1:24" hidden="1" x14ac:dyDescent="0.25">
      <c r="A88" s="3" t="s">
        <v>83</v>
      </c>
      <c r="B88" s="13" t="e">
        <f>SUMIF(#REF!,$A88,#REF!)+I88</f>
        <v>#REF!</v>
      </c>
      <c r="C88" s="14"/>
      <c r="D88" s="13" t="e">
        <f>SUMIF(#REF!,$A88,#REF!)+J88</f>
        <v>#REF!</v>
      </c>
      <c r="E88" s="15">
        <v>0</v>
      </c>
      <c r="F88" s="16"/>
      <c r="G88" s="13" t="e">
        <f t="shared" si="50"/>
        <v>#REF!</v>
      </c>
      <c r="H88" s="17"/>
      <c r="I88" s="15" t="e" cm="1">
        <f t="array" ref="I88">INDEX($K88:$V88,#REF!)</f>
        <v>#REF!</v>
      </c>
      <c r="J88" s="15" t="e">
        <f>SUM(INDEX($K88:$V88,1):INDEX($K88:$V88,#REF!))</f>
        <v>#REF!</v>
      </c>
      <c r="K88" s="15"/>
      <c r="L88" s="15">
        <v>-14220</v>
      </c>
      <c r="M88" s="15"/>
      <c r="N88" s="15"/>
      <c r="O88" s="15"/>
      <c r="P88" s="15">
        <v>-7700</v>
      </c>
      <c r="Q88" s="15"/>
      <c r="R88" s="15"/>
      <c r="S88" s="15"/>
      <c r="T88" s="15"/>
      <c r="U88" s="15"/>
      <c r="V88" s="15"/>
      <c r="X88" t="e">
        <f t="shared" si="8"/>
        <v>#REF!</v>
      </c>
    </row>
    <row r="89" spans="1:24" hidden="1" x14ac:dyDescent="0.25">
      <c r="A89" s="3" t="s">
        <v>84</v>
      </c>
      <c r="B89" s="15" t="e">
        <f>SUMIF(#REF!,$A89,#REF!)+I89</f>
        <v>#REF!</v>
      </c>
      <c r="C89" s="16"/>
      <c r="D89" s="15" t="e">
        <f>SUMIF(#REF!,$A89,#REF!)+J89</f>
        <v>#REF!</v>
      </c>
      <c r="E89" s="15">
        <v>0</v>
      </c>
      <c r="F89" s="16"/>
      <c r="G89" s="13" t="e">
        <f t="shared" si="50"/>
        <v>#REF!</v>
      </c>
      <c r="H89" s="17"/>
      <c r="I89" s="15" t="e" cm="1">
        <f t="array" ref="I89">INDEX($K89:$V89,#REF!)</f>
        <v>#REF!</v>
      </c>
      <c r="J89" s="15" t="e">
        <f>SUM(INDEX($K89:$V89,1):INDEX($K89:$V89,#REF!))</f>
        <v>#REF!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X89" t="e">
        <f t="shared" si="8"/>
        <v>#REF!</v>
      </c>
    </row>
    <row r="90" spans="1:24" hidden="1" x14ac:dyDescent="0.25">
      <c r="A90" s="3" t="s">
        <v>85</v>
      </c>
      <c r="B90" s="15" t="e">
        <f>SUMIF(#REF!,$A90,#REF!)+I90</f>
        <v>#REF!</v>
      </c>
      <c r="C90" s="16"/>
      <c r="D90" s="15" t="e">
        <f>SUMIF(#REF!,$A90,#REF!)+J90</f>
        <v>#REF!</v>
      </c>
      <c r="E90" s="15">
        <v>0</v>
      </c>
      <c r="F90" s="16"/>
      <c r="G90" s="13" t="e">
        <f t="shared" si="50"/>
        <v>#REF!</v>
      </c>
      <c r="H90" s="17"/>
      <c r="I90" s="15" t="e" cm="1">
        <f t="array" ref="I90">INDEX($K90:$V90,#REF!)</f>
        <v>#REF!</v>
      </c>
      <c r="J90" s="15" t="e">
        <f>SUM(INDEX($K90:$V90,1):INDEX($K90:$V90,#REF!))</f>
        <v>#REF!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X90" t="e">
        <f t="shared" si="8"/>
        <v>#REF!</v>
      </c>
    </row>
    <row r="91" spans="1:24" hidden="1" x14ac:dyDescent="0.25">
      <c r="A91" s="3" t="s">
        <v>86</v>
      </c>
      <c r="B91" s="15" t="e">
        <f>SUMIF(#REF!,$A91,#REF!)+I91</f>
        <v>#REF!</v>
      </c>
      <c r="C91" s="16"/>
      <c r="D91" s="15" t="e">
        <f>SUMIF(#REF!,$A91,#REF!)+J91</f>
        <v>#REF!</v>
      </c>
      <c r="E91" s="15">
        <v>0</v>
      </c>
      <c r="F91" s="16"/>
      <c r="G91" s="13" t="e">
        <f t="shared" si="50"/>
        <v>#REF!</v>
      </c>
      <c r="H91" s="17"/>
      <c r="I91" s="15" t="e" cm="1">
        <f t="array" ref="I91">INDEX($K91:$V91,#REF!)</f>
        <v>#REF!</v>
      </c>
      <c r="J91" s="15" t="e">
        <f>SUM(INDEX($K91:$V91,1):INDEX($K91:$V91,#REF!))</f>
        <v>#REF!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X91" t="e">
        <f t="shared" si="8"/>
        <v>#REF!</v>
      </c>
    </row>
    <row r="92" spans="1:24" hidden="1" x14ac:dyDescent="0.25">
      <c r="A92" s="3" t="s">
        <v>87</v>
      </c>
      <c r="B92" s="13" t="e">
        <f>SUMIF(#REF!,$A92,#REF!)+I92</f>
        <v>#REF!</v>
      </c>
      <c r="C92" s="14"/>
      <c r="D92" s="13" t="e">
        <f>SUMIF(#REF!,$A92,#REF!)+J92</f>
        <v>#REF!</v>
      </c>
      <c r="E92" s="15">
        <v>0</v>
      </c>
      <c r="F92" s="16"/>
      <c r="G92" s="13" t="e">
        <f t="shared" si="50"/>
        <v>#REF!</v>
      </c>
      <c r="H92" s="17"/>
      <c r="I92" s="15" t="e" cm="1">
        <f t="array" ref="I92">INDEX($K92:$V92,#REF!)</f>
        <v>#REF!</v>
      </c>
      <c r="J92" s="15" t="e">
        <f>SUM(INDEX($K92:$V92,1):INDEX($K92:$V92,#REF!))</f>
        <v>#REF!</v>
      </c>
      <c r="K92" s="15">
        <v>-300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X92" t="e">
        <f t="shared" si="8"/>
        <v>#REF!</v>
      </c>
    </row>
    <row r="93" spans="1:24" hidden="1" x14ac:dyDescent="0.25">
      <c r="A93" s="3" t="s">
        <v>88</v>
      </c>
      <c r="B93" s="15" t="e">
        <f>SUMIF(#REF!,$A93,#REF!)+I93</f>
        <v>#REF!</v>
      </c>
      <c r="C93" s="16"/>
      <c r="D93" s="15" t="e">
        <f>SUMIF(#REF!,$A93,#REF!)+J93</f>
        <v>#REF!</v>
      </c>
      <c r="E93" s="15">
        <v>0</v>
      </c>
      <c r="F93" s="16"/>
      <c r="G93" s="13" t="e">
        <f t="shared" si="50"/>
        <v>#REF!</v>
      </c>
      <c r="H93" s="17"/>
      <c r="I93" s="15" t="e" cm="1">
        <f t="array" ref="I93">INDEX($K93:$V93,#REF!)</f>
        <v>#REF!</v>
      </c>
      <c r="J93" s="15" t="e">
        <f>SUM(INDEX($K93:$V93,1):INDEX($K93:$V93,#REF!))</f>
        <v>#REF!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X93" t="e">
        <f t="shared" si="8"/>
        <v>#REF!</v>
      </c>
    </row>
    <row r="94" spans="1:24" hidden="1" x14ac:dyDescent="0.25">
      <c r="A94" s="3" t="s">
        <v>89</v>
      </c>
      <c r="B94" s="15" t="e">
        <f>SUMIF(#REF!,$A94,#REF!)+I94</f>
        <v>#REF!</v>
      </c>
      <c r="C94" s="16"/>
      <c r="D94" s="15" t="e">
        <f>SUMIF(#REF!,$A94,#REF!)+J94</f>
        <v>#REF!</v>
      </c>
      <c r="E94" s="15">
        <v>0</v>
      </c>
      <c r="F94" s="16"/>
      <c r="G94" s="13" t="e">
        <f t="shared" si="50"/>
        <v>#REF!</v>
      </c>
      <c r="H94" s="17"/>
      <c r="I94" s="15" t="e" cm="1">
        <f t="array" ref="I94">INDEX($K94:$V94,#REF!)</f>
        <v>#REF!</v>
      </c>
      <c r="J94" s="15" t="e">
        <f>SUM(INDEX($K94:$V94,1):INDEX($K94:$V94,#REF!))</f>
        <v>#REF!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X94" t="e">
        <f t="shared" si="8"/>
        <v>#REF!</v>
      </c>
    </row>
    <row r="95" spans="1:24" hidden="1" x14ac:dyDescent="0.25">
      <c r="A95" s="3" t="s">
        <v>90</v>
      </c>
      <c r="B95" s="15" t="e">
        <f>SUMIF(#REF!,$A95,#REF!)+I95</f>
        <v>#REF!</v>
      </c>
      <c r="C95" s="16"/>
      <c r="D95" s="15" t="e">
        <f>SUMIF(#REF!,$A95,#REF!)+J95</f>
        <v>#REF!</v>
      </c>
      <c r="E95" s="15">
        <v>0</v>
      </c>
      <c r="F95" s="16"/>
      <c r="G95" s="13" t="e">
        <f t="shared" si="50"/>
        <v>#REF!</v>
      </c>
      <c r="H95" s="17"/>
      <c r="I95" s="15" t="e" cm="1">
        <f t="array" ref="I95">INDEX($K95:$V95,#REF!)</f>
        <v>#REF!</v>
      </c>
      <c r="J95" s="15" t="e">
        <f>SUM(INDEX($K95:$V95,1):INDEX($K95:$V95,#REF!))</f>
        <v>#REF!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X95" t="e">
        <f t="shared" si="8"/>
        <v>#REF!</v>
      </c>
    </row>
    <row r="96" spans="1:24" hidden="1" x14ac:dyDescent="0.25">
      <c r="A96" s="3" t="s">
        <v>91</v>
      </c>
      <c r="B96" s="13" t="e">
        <f>SUMIF(#REF!,$A96,#REF!)+I96</f>
        <v>#REF!</v>
      </c>
      <c r="C96" s="14"/>
      <c r="D96" s="13" t="e">
        <f>SUMIF(#REF!,$A96,#REF!)+J96</f>
        <v>#REF!</v>
      </c>
      <c r="E96" s="15">
        <v>0</v>
      </c>
      <c r="F96" s="16"/>
      <c r="G96" s="13" t="e">
        <f t="shared" si="50"/>
        <v>#REF!</v>
      </c>
      <c r="H96" s="17"/>
      <c r="I96" s="15" t="e" cm="1">
        <f t="array" ref="I96">INDEX($K96:$V96,#REF!)</f>
        <v>#REF!</v>
      </c>
      <c r="J96" s="15" t="e">
        <f>SUM(INDEX($K96:$V96,1):INDEX($K96:$V96,#REF!))</f>
        <v>#REF!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X96" t="e">
        <f t="shared" si="8"/>
        <v>#REF!</v>
      </c>
    </row>
    <row r="97" spans="1:24" hidden="1" x14ac:dyDescent="0.25">
      <c r="A97" s="3" t="s">
        <v>92</v>
      </c>
      <c r="B97" s="15" t="e">
        <f>SUMIF(#REF!,$A97,#REF!)+I97</f>
        <v>#REF!</v>
      </c>
      <c r="C97" s="16"/>
      <c r="D97" s="15" t="e">
        <f>SUMIF(#REF!,$A97,#REF!)+J97</f>
        <v>#REF!</v>
      </c>
      <c r="E97" s="15">
        <v>0</v>
      </c>
      <c r="F97" s="16"/>
      <c r="G97" s="13" t="e">
        <f t="shared" si="50"/>
        <v>#REF!</v>
      </c>
      <c r="H97" s="17"/>
      <c r="I97" s="15" t="e" cm="1">
        <f t="array" ref="I97">INDEX($K97:$V97,#REF!)</f>
        <v>#REF!</v>
      </c>
      <c r="J97" s="15" t="e">
        <f>SUM(INDEX($K97:$V97,1):INDEX($K97:$V97,#REF!))</f>
        <v>#REF!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X97" t="e">
        <f t="shared" si="8"/>
        <v>#REF!</v>
      </c>
    </row>
    <row r="98" spans="1:24" hidden="1" x14ac:dyDescent="0.25">
      <c r="A98" s="3" t="s">
        <v>93</v>
      </c>
      <c r="B98" s="15" t="e">
        <f>SUMIF(#REF!,$A98,#REF!)+I98</f>
        <v>#REF!</v>
      </c>
      <c r="C98" s="16"/>
      <c r="D98" s="15" t="e">
        <f>SUMIF(#REF!,$A98,#REF!)+J98</f>
        <v>#REF!</v>
      </c>
      <c r="E98" s="15">
        <v>0</v>
      </c>
      <c r="F98" s="16"/>
      <c r="G98" s="13" t="e">
        <f t="shared" si="50"/>
        <v>#REF!</v>
      </c>
      <c r="H98" s="17"/>
      <c r="I98" s="15" t="e" cm="1">
        <f t="array" ref="I98">INDEX($K98:$V98,#REF!)</f>
        <v>#REF!</v>
      </c>
      <c r="J98" s="15" t="e">
        <f>SUM(INDEX($K98:$V98,1):INDEX($K98:$V98,#REF!))</f>
        <v>#REF!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X98" t="e">
        <f t="shared" si="8"/>
        <v>#REF!</v>
      </c>
    </row>
    <row r="99" spans="1:24" hidden="1" x14ac:dyDescent="0.25">
      <c r="A99" s="3" t="s">
        <v>94</v>
      </c>
      <c r="B99" s="15" t="e">
        <f>SUMIF(#REF!,$A99,#REF!)+I99</f>
        <v>#REF!</v>
      </c>
      <c r="C99" s="16"/>
      <c r="D99" s="15" t="e">
        <f>SUMIF(#REF!,$A99,#REF!)+J99</f>
        <v>#REF!</v>
      </c>
      <c r="E99" s="15">
        <v>0</v>
      </c>
      <c r="F99" s="16"/>
      <c r="G99" s="13" t="e">
        <f t="shared" si="50"/>
        <v>#REF!</v>
      </c>
      <c r="H99" s="17"/>
      <c r="I99" s="15" t="e" cm="1">
        <f t="array" ref="I99">INDEX($K99:$V99,#REF!)</f>
        <v>#REF!</v>
      </c>
      <c r="J99" s="15" t="e">
        <f>SUM(INDEX($K99:$V99,1):INDEX($K99:$V99,#REF!))</f>
        <v>#REF!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X99" t="e">
        <f t="shared" si="8"/>
        <v>#REF!</v>
      </c>
    </row>
    <row r="100" spans="1:24" x14ac:dyDescent="0.25">
      <c r="A100" s="3" t="s">
        <v>95</v>
      </c>
      <c r="B100" s="27" t="e">
        <f>SUMIF(#REF!,$A100,#REF!)+I100</f>
        <v>#REF!</v>
      </c>
      <c r="C100" s="14"/>
      <c r="D100" s="13" t="e">
        <f>SUMIF(#REF!,$A100,#REF!)+J100</f>
        <v>#REF!</v>
      </c>
      <c r="E100" s="13">
        <f>200</f>
        <v>200</v>
      </c>
      <c r="F100" s="14"/>
      <c r="G100" s="13" t="e">
        <f t="shared" si="50"/>
        <v>#REF!</v>
      </c>
      <c r="H100" s="17"/>
      <c r="I100" s="15" t="e" cm="1">
        <f t="array" ref="I100">INDEX($K100:$V100,#REF!)</f>
        <v>#REF!</v>
      </c>
      <c r="J100" s="15" t="e">
        <f>SUM(INDEX($K100:$V100,1):INDEX($K100:$V100,#REF!))</f>
        <v>#REF!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X100" t="e">
        <f t="shared" si="8"/>
        <v>#REF!</v>
      </c>
    </row>
    <row r="101" spans="1:24" x14ac:dyDescent="0.25">
      <c r="A101" s="3" t="s">
        <v>96</v>
      </c>
      <c r="B101" s="15" t="e">
        <f>SUMIF(#REF!,$A101,#REF!)+I101</f>
        <v>#REF!</v>
      </c>
      <c r="C101" s="16"/>
      <c r="D101" s="15" t="e">
        <f>SUMIF(#REF!,$A101,#REF!)+J101</f>
        <v>#REF!</v>
      </c>
      <c r="E101" s="13">
        <f>3200</f>
        <v>3200</v>
      </c>
      <c r="F101" s="14"/>
      <c r="G101" s="13" t="e">
        <f t="shared" si="50"/>
        <v>#REF!</v>
      </c>
      <c r="H101" s="17"/>
      <c r="I101" s="15" t="e" cm="1">
        <f t="array" ref="I101">INDEX($K101:$V101,#REF!)</f>
        <v>#REF!</v>
      </c>
      <c r="J101" s="15" t="e">
        <f>SUM(INDEX($K101:$V101,1):INDEX($K101:$V101,#REF!))</f>
        <v>#REF!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X101" t="e">
        <f t="shared" si="8"/>
        <v>#REF!</v>
      </c>
    </row>
    <row r="102" spans="1:24" hidden="1" x14ac:dyDescent="0.25">
      <c r="A102" s="3" t="s">
        <v>97</v>
      </c>
      <c r="B102" s="15" t="e">
        <f>SUMIF(#REF!,$A102,#REF!)+I102</f>
        <v>#REF!</v>
      </c>
      <c r="C102" s="16"/>
      <c r="D102" s="15" t="e">
        <f>SUMIF(#REF!,$A102,#REF!)+J102</f>
        <v>#REF!</v>
      </c>
      <c r="E102" s="15">
        <v>0</v>
      </c>
      <c r="F102" s="16"/>
      <c r="G102" s="13" t="e">
        <f t="shared" si="50"/>
        <v>#REF!</v>
      </c>
      <c r="H102" s="17"/>
      <c r="I102" s="15" t="e" cm="1">
        <f t="array" ref="I102">INDEX($K102:$V102,#REF!)</f>
        <v>#REF!</v>
      </c>
      <c r="J102" s="15" t="e">
        <f>SUM(INDEX($K102:$V102,1):INDEX($K102:$V102,#REF!))</f>
        <v>#REF!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-16500</v>
      </c>
      <c r="U102" s="15"/>
      <c r="V102" s="15"/>
      <c r="X102" t="e">
        <f t="shared" si="8"/>
        <v>#REF!</v>
      </c>
    </row>
    <row r="103" spans="1:24" hidden="1" x14ac:dyDescent="0.25">
      <c r="A103" s="3" t="s">
        <v>98</v>
      </c>
      <c r="B103" s="15" t="e">
        <f>SUMIF(#REF!,$A103,#REF!)+I103</f>
        <v>#REF!</v>
      </c>
      <c r="C103" s="16"/>
      <c r="D103" s="15" t="e">
        <f>SUMIF(#REF!,$A103,#REF!)+J103</f>
        <v>#REF!</v>
      </c>
      <c r="E103" s="15">
        <v>0</v>
      </c>
      <c r="F103" s="16"/>
      <c r="G103" s="13" t="e">
        <f t="shared" si="50"/>
        <v>#REF!</v>
      </c>
      <c r="H103" s="17"/>
      <c r="I103" s="15" t="e" cm="1">
        <f t="array" ref="I103">INDEX($K103:$V103,#REF!)</f>
        <v>#REF!</v>
      </c>
      <c r="J103" s="15" t="e">
        <f>SUM(INDEX($K103:$V103,1):INDEX($K103:$V103,#REF!))</f>
        <v>#REF!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X103" t="e">
        <f t="shared" si="8"/>
        <v>#REF!</v>
      </c>
    </row>
    <row r="104" spans="1:24" x14ac:dyDescent="0.25">
      <c r="A104" s="3" t="s">
        <v>99</v>
      </c>
      <c r="B104" s="13" t="e">
        <f>SUMIF(#REF!,$A104,#REF!)+I104</f>
        <v>#REF!</v>
      </c>
      <c r="C104" s="14"/>
      <c r="D104" s="13" t="e">
        <f>SUMIF(#REF!,$A104,#REF!)+J104</f>
        <v>#REF!</v>
      </c>
      <c r="E104" s="13">
        <f>30000</f>
        <v>30000</v>
      </c>
      <c r="F104" s="14"/>
      <c r="G104" s="13" t="e">
        <f t="shared" si="50"/>
        <v>#REF!</v>
      </c>
      <c r="H104" s="17"/>
      <c r="I104" s="15" t="e" cm="1">
        <f t="array" ref="I104">INDEX($K104:$V104,#REF!)</f>
        <v>#REF!</v>
      </c>
      <c r="J104" s="15" t="e">
        <f>SUM(INDEX($K104:$V104,1):INDEX($K104:$V104,#REF!))</f>
        <v>#REF!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X104" t="e">
        <f t="shared" si="8"/>
        <v>#REF!</v>
      </c>
    </row>
    <row r="105" spans="1:24" x14ac:dyDescent="0.25">
      <c r="A105" s="3" t="s">
        <v>100</v>
      </c>
      <c r="B105" s="13" t="e">
        <f>SUMIF(#REF!,$A105,#REF!)+I105</f>
        <v>#REF!</v>
      </c>
      <c r="C105" s="14"/>
      <c r="D105" s="13" t="e">
        <f>SUMIF(#REF!,$A105,#REF!)+J105</f>
        <v>#REF!</v>
      </c>
      <c r="E105" s="13">
        <f>2000</f>
        <v>2000</v>
      </c>
      <c r="F105" s="14"/>
      <c r="G105" s="13" t="e">
        <f t="shared" si="50"/>
        <v>#REF!</v>
      </c>
      <c r="H105" s="17"/>
      <c r="I105" s="15" t="e" cm="1">
        <f t="array" ref="I105">INDEX($K105:$V105,#REF!)</f>
        <v>#REF!</v>
      </c>
      <c r="J105" s="15" t="e">
        <f>SUM(INDEX($K105:$V105,1):INDEX($K105:$V105,#REF!))</f>
        <v>#REF!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X105" t="e">
        <f t="shared" si="8"/>
        <v>#REF!</v>
      </c>
    </row>
    <row r="106" spans="1:24" hidden="1" x14ac:dyDescent="0.25">
      <c r="A106" s="3" t="s">
        <v>101</v>
      </c>
      <c r="B106" s="15" t="e">
        <f>SUMIF(#REF!,$A106,#REF!)+I106</f>
        <v>#REF!</v>
      </c>
      <c r="C106" s="16"/>
      <c r="D106" s="15" t="e">
        <f>SUMIF(#REF!,$A106,#REF!)+J106</f>
        <v>#REF!</v>
      </c>
      <c r="E106" s="15">
        <v>0</v>
      </c>
      <c r="F106" s="16"/>
      <c r="G106" s="13" t="e">
        <f t="shared" si="50"/>
        <v>#REF!</v>
      </c>
      <c r="H106" s="17"/>
      <c r="I106" s="15" t="e" cm="1">
        <f t="array" ref="I106">INDEX($K106:$V106,#REF!)</f>
        <v>#REF!</v>
      </c>
      <c r="J106" s="15" t="e">
        <f>SUM(INDEX($K106:$V106,1):INDEX($K106:$V106,#REF!))</f>
        <v>#REF!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X106" t="e">
        <f t="shared" si="8"/>
        <v>#REF!</v>
      </c>
    </row>
    <row r="107" spans="1:24" hidden="1" x14ac:dyDescent="0.25">
      <c r="A107" s="3" t="s">
        <v>102</v>
      </c>
      <c r="B107" s="15" t="e">
        <f>SUMIF(#REF!,$A107,#REF!)+I107</f>
        <v>#REF!</v>
      </c>
      <c r="C107" s="16"/>
      <c r="D107" s="15" t="e">
        <f>SUMIF(#REF!,$A107,#REF!)+J107</f>
        <v>#REF!</v>
      </c>
      <c r="E107" s="15">
        <v>0</v>
      </c>
      <c r="F107" s="16"/>
      <c r="G107" s="13" t="e">
        <f t="shared" si="50"/>
        <v>#REF!</v>
      </c>
      <c r="H107" s="17"/>
      <c r="I107" s="15" t="e" cm="1">
        <f t="array" ref="I107">INDEX($K107:$V107,#REF!)</f>
        <v>#REF!</v>
      </c>
      <c r="J107" s="15" t="e">
        <f>SUM(INDEX($K107:$V107,1):INDEX($K107:$V107,#REF!))</f>
        <v>#REF!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X107" t="e">
        <f t="shared" si="8"/>
        <v>#REF!</v>
      </c>
    </row>
    <row r="108" spans="1:24" hidden="1" x14ac:dyDescent="0.25">
      <c r="A108" s="3" t="s">
        <v>103</v>
      </c>
      <c r="B108" s="13" t="e">
        <f>SUMIF(#REF!,$A108,#REF!)+I108</f>
        <v>#REF!</v>
      </c>
      <c r="C108" s="14"/>
      <c r="D108" s="13" t="e">
        <f>SUMIF(#REF!,$A108,#REF!)+J108</f>
        <v>#REF!</v>
      </c>
      <c r="E108" s="13">
        <f>0</f>
        <v>0</v>
      </c>
      <c r="F108" s="14"/>
      <c r="G108" s="13" t="e">
        <f t="shared" si="50"/>
        <v>#REF!</v>
      </c>
      <c r="H108" s="17"/>
      <c r="I108" s="15" t="e" cm="1">
        <f t="array" ref="I108">INDEX($K108:$V108,#REF!)</f>
        <v>#REF!</v>
      </c>
      <c r="J108" s="15" t="e">
        <f>SUM(INDEX($K108:$V108,1):INDEX($K108:$V108,#REF!))</f>
        <v>#REF!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X108" t="e">
        <f t="shared" si="8"/>
        <v>#REF!</v>
      </c>
    </row>
    <row r="109" spans="1:24" x14ac:dyDescent="0.25">
      <c r="A109" s="3" t="s">
        <v>104</v>
      </c>
      <c r="B109" s="13" t="e">
        <f>SUMIF(#REF!,$A109,#REF!)+I109</f>
        <v>#REF!</v>
      </c>
      <c r="C109" s="14"/>
      <c r="D109" s="13" t="e">
        <f>SUMIF(#REF!,$A109,#REF!)+J109</f>
        <v>#REF!</v>
      </c>
      <c r="E109" s="13">
        <f>1209</f>
        <v>1209</v>
      </c>
      <c r="F109" s="14"/>
      <c r="G109" s="13" t="e">
        <f t="shared" si="50"/>
        <v>#REF!</v>
      </c>
      <c r="H109" s="17"/>
      <c r="I109" s="15" t="e" cm="1">
        <f t="array" ref="I109">INDEX($K109:$V109,#REF!)</f>
        <v>#REF!</v>
      </c>
      <c r="J109" s="15" t="e">
        <f>SUM(INDEX($K109:$V109,1):INDEX($K109:$V109,#REF!))</f>
        <v>#REF!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X109" t="e">
        <f t="shared" si="8"/>
        <v>#REF!</v>
      </c>
    </row>
    <row r="110" spans="1:24" x14ac:dyDescent="0.25">
      <c r="A110" s="3" t="s">
        <v>105</v>
      </c>
      <c r="B110" s="13" t="e">
        <f>SUMIF(#REF!,$A110,#REF!)+I110</f>
        <v>#REF!</v>
      </c>
      <c r="C110" s="14"/>
      <c r="D110" s="13" t="e">
        <f>SUMIF(#REF!,$A110,#REF!)+J110</f>
        <v>#REF!</v>
      </c>
      <c r="E110" s="13">
        <f>1000</f>
        <v>1000</v>
      </c>
      <c r="F110" s="14"/>
      <c r="G110" s="13" t="e">
        <f t="shared" si="50"/>
        <v>#REF!</v>
      </c>
      <c r="H110" s="17"/>
      <c r="I110" s="15" t="e" cm="1">
        <f t="array" ref="I110">INDEX($K110:$V110,#REF!)</f>
        <v>#REF!</v>
      </c>
      <c r="J110" s="15" t="e">
        <f>SUM(INDEX($K110:$V110,1):INDEX($K110:$V110,#REF!))</f>
        <v>#REF!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X110" t="e">
        <f t="shared" si="8"/>
        <v>#REF!</v>
      </c>
    </row>
    <row r="111" spans="1:24" x14ac:dyDescent="0.25">
      <c r="A111" s="3" t="s">
        <v>106</v>
      </c>
      <c r="B111" s="15" t="e">
        <f>SUMIF(#REF!,$A111,#REF!)+I111</f>
        <v>#REF!</v>
      </c>
      <c r="C111" s="16"/>
      <c r="D111" s="15" t="e">
        <f>SUMIF(#REF!,$A111,#REF!)+J111</f>
        <v>#REF!</v>
      </c>
      <c r="E111" s="13">
        <f>500</f>
        <v>500</v>
      </c>
      <c r="F111" s="14"/>
      <c r="G111" s="13" t="e">
        <f t="shared" si="50"/>
        <v>#REF!</v>
      </c>
      <c r="H111" s="17"/>
      <c r="I111" s="15" t="e" cm="1">
        <f t="array" ref="I111">INDEX($K111:$V111,#REF!)</f>
        <v>#REF!</v>
      </c>
      <c r="J111" s="15" t="e">
        <f>SUM(INDEX($K111:$V111,1):INDEX($K111:$V111,#REF!))</f>
        <v>#REF!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X111" t="e">
        <f t="shared" si="8"/>
        <v>#REF!</v>
      </c>
    </row>
    <row r="112" spans="1:24" hidden="1" x14ac:dyDescent="0.25">
      <c r="A112" s="3" t="s">
        <v>107</v>
      </c>
      <c r="B112" s="15" t="e">
        <f>SUMIF(#REF!,$A112,#REF!)+I112</f>
        <v>#REF!</v>
      </c>
      <c r="C112" s="16"/>
      <c r="D112" s="15" t="e">
        <f>SUMIF(#REF!,$A112,#REF!)+J112</f>
        <v>#REF!</v>
      </c>
      <c r="E112" s="13">
        <v>0</v>
      </c>
      <c r="F112" s="14"/>
      <c r="G112" s="13" t="e">
        <f t="shared" si="50"/>
        <v>#REF!</v>
      </c>
      <c r="H112" s="17"/>
      <c r="I112" s="15" t="e" cm="1">
        <f t="array" ref="I112">INDEX($K112:$V112,#REF!)</f>
        <v>#REF!</v>
      </c>
      <c r="J112" s="15" t="e">
        <f>SUM(INDEX($K112:$V112,1):INDEX($K112:$V112,#REF!))</f>
        <v>#REF!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X112" t="e">
        <f t="shared" si="8"/>
        <v>#REF!</v>
      </c>
    </row>
    <row r="113" spans="1:24" x14ac:dyDescent="0.25">
      <c r="A113" s="3" t="s">
        <v>108</v>
      </c>
      <c r="B113" s="15" t="e">
        <f>SUMIF(#REF!,$A113,#REF!)+I113</f>
        <v>#REF!</v>
      </c>
      <c r="C113" s="16"/>
      <c r="D113" s="15" t="e">
        <f>SUMIF(#REF!,$A113,#REF!)+J113</f>
        <v>#REF!</v>
      </c>
      <c r="E113" s="13">
        <f>500</f>
        <v>500</v>
      </c>
      <c r="F113" s="14"/>
      <c r="G113" s="13" t="e">
        <f t="shared" si="50"/>
        <v>#REF!</v>
      </c>
      <c r="H113" s="17"/>
      <c r="I113" s="15" t="e" cm="1">
        <f t="array" ref="I113">INDEX($K113:$V113,#REF!)</f>
        <v>#REF!</v>
      </c>
      <c r="J113" s="15" t="e">
        <f>SUM(INDEX($K113:$V113,1):INDEX($K113:$V113,#REF!))</f>
        <v>#REF!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X113" t="e">
        <f t="shared" si="8"/>
        <v>#REF!</v>
      </c>
    </row>
    <row r="114" spans="1:24" x14ac:dyDescent="0.25">
      <c r="A114" s="3" t="s">
        <v>109</v>
      </c>
      <c r="B114" s="24" t="e">
        <f>SUM(B99:B113)</f>
        <v>#REF!</v>
      </c>
      <c r="C114" s="25"/>
      <c r="D114" s="24" t="e">
        <f t="shared" ref="D114:G114" si="51">SUM(D99:D113)</f>
        <v>#REF!</v>
      </c>
      <c r="E114" s="24">
        <f t="shared" si="51"/>
        <v>38609</v>
      </c>
      <c r="F114" s="25"/>
      <c r="G114" s="24" t="e">
        <f t="shared" si="51"/>
        <v>#REF!</v>
      </c>
      <c r="H114" s="17"/>
      <c r="I114" s="24" t="e">
        <f t="shared" ref="I114" si="52">SUM(I99:I113)</f>
        <v>#REF!</v>
      </c>
      <c r="J114" s="24" t="e">
        <f t="shared" ref="J114" si="53">SUM(J99:J113)</f>
        <v>#REF!</v>
      </c>
      <c r="K114" s="24">
        <f t="shared" ref="K114" si="54">SUM(K99:K113)</f>
        <v>0</v>
      </c>
      <c r="L114" s="24">
        <f t="shared" ref="L114" si="55">SUM(L99:L113)</f>
        <v>0</v>
      </c>
      <c r="M114" s="24">
        <f t="shared" ref="M114" si="56">SUM(M99:M113)</f>
        <v>0</v>
      </c>
      <c r="N114" s="24">
        <f t="shared" ref="N114" si="57">SUM(N99:N113)</f>
        <v>0</v>
      </c>
      <c r="O114" s="24">
        <f t="shared" ref="O114" si="58">SUM(O99:O113)</f>
        <v>0</v>
      </c>
      <c r="P114" s="24">
        <f t="shared" ref="P114" si="59">SUM(P99:P113)</f>
        <v>0</v>
      </c>
      <c r="Q114" s="24">
        <f t="shared" ref="Q114" si="60">SUM(Q99:Q113)</f>
        <v>0</v>
      </c>
      <c r="R114" s="24">
        <f t="shared" ref="R114" si="61">SUM(R99:R113)</f>
        <v>0</v>
      </c>
      <c r="S114" s="24">
        <f t="shared" ref="S114" si="62">SUM(S99:S113)</f>
        <v>0</v>
      </c>
      <c r="T114" s="24">
        <f t="shared" ref="T114" si="63">SUM(T99:T113)</f>
        <v>-16500</v>
      </c>
      <c r="U114" s="24">
        <f t="shared" ref="U114" si="64">SUM(U99:U113)</f>
        <v>0</v>
      </c>
      <c r="V114" s="24">
        <f t="shared" ref="V114" si="65">SUM(V99:V113)</f>
        <v>0</v>
      </c>
      <c r="X114" t="e">
        <f t="shared" si="8"/>
        <v>#REF!</v>
      </c>
    </row>
    <row r="115" spans="1:24" hidden="1" x14ac:dyDescent="0.25">
      <c r="A115" s="3" t="s">
        <v>110</v>
      </c>
      <c r="B115" s="15" t="e">
        <f>SUMIF(#REF!,$A115,#REF!)+I115</f>
        <v>#REF!</v>
      </c>
      <c r="C115" s="16"/>
      <c r="D115" s="15" t="e">
        <f>SUMIF(#REF!,$A115,#REF!)+J115</f>
        <v>#REF!</v>
      </c>
      <c r="E115" s="15">
        <v>0</v>
      </c>
      <c r="F115" s="16"/>
      <c r="G115" s="13" t="e">
        <f t="shared" si="50"/>
        <v>#REF!</v>
      </c>
      <c r="H115" s="17"/>
      <c r="I115" s="15" t="e" cm="1">
        <f t="array" ref="I115">INDEX($K115:$V115,#REF!)</f>
        <v>#REF!</v>
      </c>
      <c r="J115" s="15" t="e">
        <f>SUM(INDEX($K115:$V115,1):INDEX($K115:$V115,#REF!))</f>
        <v>#REF!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X115" t="e">
        <f t="shared" si="8"/>
        <v>#REF!</v>
      </c>
    </row>
    <row r="116" spans="1:24" hidden="1" x14ac:dyDescent="0.25">
      <c r="A116" s="3" t="s">
        <v>111</v>
      </c>
      <c r="B116" s="15" t="e">
        <f>SUMIF(#REF!,$A116,#REF!)+I116</f>
        <v>#REF!</v>
      </c>
      <c r="C116" s="16"/>
      <c r="D116" s="15" t="e">
        <f>SUMIF(#REF!,$A116,#REF!)+J116</f>
        <v>#REF!</v>
      </c>
      <c r="E116" s="15">
        <v>0</v>
      </c>
      <c r="F116" s="16"/>
      <c r="G116" s="13" t="e">
        <f t="shared" si="50"/>
        <v>#REF!</v>
      </c>
      <c r="H116" s="17"/>
      <c r="I116" s="15" t="e" cm="1">
        <f t="array" ref="I116">INDEX($K116:$V116,#REF!)</f>
        <v>#REF!</v>
      </c>
      <c r="J116" s="15" t="e">
        <f>SUM(INDEX($K116:$V116,1):INDEX($K116:$V116,#REF!))</f>
        <v>#REF!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X116" t="e">
        <f t="shared" si="8"/>
        <v>#REF!</v>
      </c>
    </row>
    <row r="117" spans="1:24" hidden="1" x14ac:dyDescent="0.25">
      <c r="A117" s="3" t="s">
        <v>112</v>
      </c>
      <c r="B117" s="15" t="e">
        <f>SUMIF(#REF!,$A117,#REF!)+I117</f>
        <v>#REF!</v>
      </c>
      <c r="C117" s="16"/>
      <c r="D117" s="15" t="e">
        <f>SUMIF(#REF!,$A117,#REF!)+J117</f>
        <v>#REF!</v>
      </c>
      <c r="E117" s="15">
        <v>0</v>
      </c>
      <c r="F117" s="16"/>
      <c r="G117" s="13" t="e">
        <f t="shared" si="50"/>
        <v>#REF!</v>
      </c>
      <c r="H117" s="17"/>
      <c r="I117" s="15" t="e" cm="1">
        <f t="array" ref="I117">INDEX($K117:$V117,#REF!)</f>
        <v>#REF!</v>
      </c>
      <c r="J117" s="15" t="e">
        <f>SUM(INDEX($K117:$V117,1):INDEX($K117:$V117,#REF!))</f>
        <v>#REF!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X117" t="e">
        <f t="shared" si="8"/>
        <v>#REF!</v>
      </c>
    </row>
    <row r="118" spans="1:24" x14ac:dyDescent="0.25">
      <c r="A118" s="3" t="s">
        <v>113</v>
      </c>
      <c r="B118" s="13" t="e">
        <f>SUMIF(#REF!,$A118,#REF!)+I118</f>
        <v>#REF!</v>
      </c>
      <c r="C118" s="14"/>
      <c r="D118" s="13" t="e">
        <f>SUMIF(#REF!,$A118,#REF!)+J118</f>
        <v>#REF!</v>
      </c>
      <c r="E118" s="13">
        <v>35000</v>
      </c>
      <c r="F118" s="14"/>
      <c r="G118" s="13" t="e">
        <f t="shared" si="50"/>
        <v>#REF!</v>
      </c>
      <c r="H118" s="17"/>
      <c r="I118" s="15" t="e" cm="1">
        <f t="array" ref="I118">INDEX($K118:$V118,#REF!)</f>
        <v>#REF!</v>
      </c>
      <c r="J118" s="15" t="e">
        <f>SUM(INDEX($K118:$V118,1):INDEX($K118:$V118,#REF!))</f>
        <v>#REF!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X118" t="e">
        <f t="shared" si="8"/>
        <v>#REF!</v>
      </c>
    </row>
    <row r="119" spans="1:24" x14ac:dyDescent="0.25">
      <c r="A119" s="3" t="s">
        <v>114</v>
      </c>
      <c r="B119" s="15" t="e">
        <f>SUMIF(#REF!,$A119,#REF!)+I119</f>
        <v>#REF!</v>
      </c>
      <c r="C119" s="16"/>
      <c r="D119" s="15" t="e">
        <f>SUMIF(#REF!,$A119,#REF!)+J119</f>
        <v>#REF!</v>
      </c>
      <c r="E119" s="13">
        <f>4500</f>
        <v>4500</v>
      </c>
      <c r="F119" s="14"/>
      <c r="G119" s="13" t="e">
        <f t="shared" si="50"/>
        <v>#REF!</v>
      </c>
      <c r="H119" s="17"/>
      <c r="I119" s="15" t="e" cm="1">
        <f t="array" ref="I119">INDEX($K119:$V119,#REF!)</f>
        <v>#REF!</v>
      </c>
      <c r="J119" s="15" t="e">
        <f>SUM(INDEX($K119:$V119,1):INDEX($K119:$V119,#REF!))</f>
        <v>#REF!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X119" t="e">
        <f t="shared" si="8"/>
        <v>#REF!</v>
      </c>
    </row>
    <row r="120" spans="1:24" x14ac:dyDescent="0.25">
      <c r="A120" s="3" t="s">
        <v>115</v>
      </c>
      <c r="B120" s="15" t="e">
        <f>SUMIF(#REF!,$A120,#REF!)+I120</f>
        <v>#REF!</v>
      </c>
      <c r="C120" s="16"/>
      <c r="D120" s="15" t="e">
        <f>SUMIF(#REF!,$A120,#REF!)+J120</f>
        <v>#REF!</v>
      </c>
      <c r="E120" s="13">
        <v>200</v>
      </c>
      <c r="F120" s="14"/>
      <c r="G120" s="13" t="e">
        <f t="shared" si="50"/>
        <v>#REF!</v>
      </c>
      <c r="H120" s="17"/>
      <c r="I120" s="15" t="e" cm="1">
        <f t="array" ref="I120">INDEX($K120:$V120,#REF!)</f>
        <v>#REF!</v>
      </c>
      <c r="J120" s="15" t="e">
        <f>SUM(INDEX($K120:$V120,1):INDEX($K120:$V120,#REF!))</f>
        <v>#REF!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X120" t="e">
        <f t="shared" si="8"/>
        <v>#REF!</v>
      </c>
    </row>
    <row r="121" spans="1:24" x14ac:dyDescent="0.25">
      <c r="A121" s="3" t="s">
        <v>116</v>
      </c>
      <c r="B121" s="13" t="e">
        <f>SUMIF(#REF!,$A121,#REF!)+I121</f>
        <v>#REF!</v>
      </c>
      <c r="C121" s="14"/>
      <c r="D121" s="13" t="e">
        <f>SUMIF(#REF!,$A121,#REF!)+J121</f>
        <v>#REF!</v>
      </c>
      <c r="E121" s="13">
        <f>3500</f>
        <v>3500</v>
      </c>
      <c r="F121" s="14"/>
      <c r="G121" s="13" t="e">
        <f t="shared" si="50"/>
        <v>#REF!</v>
      </c>
      <c r="H121" s="17"/>
      <c r="I121" s="15" t="e" cm="1">
        <f t="array" ref="I121">INDEX($K121:$V121,#REF!)</f>
        <v>#REF!</v>
      </c>
      <c r="J121" s="15" t="e">
        <f>SUM(INDEX($K121:$V121,1):INDEX($K121:$V121,#REF!))</f>
        <v>#REF!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X121" t="e">
        <f t="shared" si="8"/>
        <v>#REF!</v>
      </c>
    </row>
    <row r="122" spans="1:24" x14ac:dyDescent="0.25">
      <c r="A122" s="3" t="s">
        <v>117</v>
      </c>
      <c r="B122" s="13" t="e">
        <f>SUMIF(#REF!,$A122,#REF!)+I122</f>
        <v>#REF!</v>
      </c>
      <c r="C122" s="14"/>
      <c r="D122" s="13" t="e">
        <f>SUMIF(#REF!,$A122,#REF!)+J122</f>
        <v>#REF!</v>
      </c>
      <c r="E122" s="13">
        <v>3250</v>
      </c>
      <c r="F122" s="14"/>
      <c r="G122" s="13" t="e">
        <f t="shared" si="50"/>
        <v>#REF!</v>
      </c>
      <c r="H122" s="17"/>
      <c r="I122" s="15" t="e" cm="1">
        <f t="array" ref="I122">INDEX($K122:$V122,#REF!)</f>
        <v>#REF!</v>
      </c>
      <c r="J122" s="15" t="e">
        <f>SUM(INDEX($K122:$V122,1):INDEX($K122:$V122,#REF!))</f>
        <v>#REF!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X122" t="e">
        <f t="shared" si="8"/>
        <v>#REF!</v>
      </c>
    </row>
    <row r="123" spans="1:24" x14ac:dyDescent="0.25">
      <c r="A123" s="3" t="s">
        <v>118</v>
      </c>
      <c r="B123" s="15" t="e">
        <f>SUMIF(#REF!,$A123,#REF!)+I123</f>
        <v>#REF!</v>
      </c>
      <c r="C123" s="16"/>
      <c r="D123" s="15" t="e">
        <f>SUMIF(#REF!,$A123,#REF!)+J123</f>
        <v>#REF!</v>
      </c>
      <c r="E123" s="13">
        <f>1000</f>
        <v>1000</v>
      </c>
      <c r="F123" s="14"/>
      <c r="G123" s="13" t="e">
        <f t="shared" si="50"/>
        <v>#REF!</v>
      </c>
      <c r="H123" s="17"/>
      <c r="I123" s="15" t="e" cm="1">
        <f t="array" ref="I123">INDEX($K123:$V123,#REF!)</f>
        <v>#REF!</v>
      </c>
      <c r="J123" s="15" t="e">
        <f>SUM(INDEX($K123:$V123,1):INDEX($K123:$V123,#REF!))</f>
        <v>#REF!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X123" t="e">
        <f t="shared" si="8"/>
        <v>#REF!</v>
      </c>
    </row>
    <row r="124" spans="1:24" x14ac:dyDescent="0.25">
      <c r="A124" s="3" t="s">
        <v>119</v>
      </c>
      <c r="B124" s="13" t="e">
        <f>SUMIF(#REF!,$A124,#REF!)+I124</f>
        <v>#REF!</v>
      </c>
      <c r="C124" s="14"/>
      <c r="D124" s="13" t="e">
        <f>SUMIF(#REF!,$A124,#REF!)+J124</f>
        <v>#REF!</v>
      </c>
      <c r="E124" s="13">
        <f>1500</f>
        <v>1500</v>
      </c>
      <c r="F124" s="14"/>
      <c r="G124" s="13" t="e">
        <f t="shared" si="50"/>
        <v>#REF!</v>
      </c>
      <c r="H124" s="17"/>
      <c r="I124" s="15" t="e" cm="1">
        <f t="array" ref="I124">INDEX($K124:$V124,#REF!)</f>
        <v>#REF!</v>
      </c>
      <c r="J124" s="15" t="e">
        <f>SUM(INDEX($K124:$V124,1):INDEX($K124:$V124,#REF!))</f>
        <v>#REF!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X124" t="e">
        <f t="shared" si="8"/>
        <v>#REF!</v>
      </c>
    </row>
    <row r="125" spans="1:24" x14ac:dyDescent="0.25">
      <c r="A125" s="3" t="s">
        <v>120</v>
      </c>
      <c r="B125" s="13" t="e">
        <f>SUMIF(#REF!,$A125,#REF!)+I125</f>
        <v>#REF!</v>
      </c>
      <c r="C125" s="14"/>
      <c r="D125" s="13" t="e">
        <f>SUMIF(#REF!,$A125,#REF!)+J125</f>
        <v>#REF!</v>
      </c>
      <c r="E125" s="13">
        <f>3000</f>
        <v>3000</v>
      </c>
      <c r="F125" s="14"/>
      <c r="G125" s="13" t="e">
        <f t="shared" si="50"/>
        <v>#REF!</v>
      </c>
      <c r="H125" s="17"/>
      <c r="I125" s="15" t="e" cm="1">
        <f t="array" ref="I125">INDEX($K125:$V125,#REF!)</f>
        <v>#REF!</v>
      </c>
      <c r="J125" s="15" t="e">
        <f>SUM(INDEX($K125:$V125,1):INDEX($K125:$V125,#REF!))</f>
        <v>#REF!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X125" t="e">
        <f t="shared" si="8"/>
        <v>#REF!</v>
      </c>
    </row>
    <row r="126" spans="1:24" x14ac:dyDescent="0.25">
      <c r="A126" s="3" t="s">
        <v>121</v>
      </c>
      <c r="B126" s="15" t="e">
        <f>SUMIF(#REF!,$A126,#REF!)+I126</f>
        <v>#REF!</v>
      </c>
      <c r="C126" s="16"/>
      <c r="D126" s="15" t="e">
        <f>SUMIF(#REF!,$A126,#REF!)+J126</f>
        <v>#REF!</v>
      </c>
      <c r="E126" s="15">
        <v>0</v>
      </c>
      <c r="F126" s="16"/>
      <c r="G126" s="13" t="e">
        <f t="shared" si="50"/>
        <v>#REF!</v>
      </c>
      <c r="H126" s="17"/>
      <c r="I126" s="15" t="e" cm="1">
        <f t="array" ref="I126">INDEX($K126:$V126,#REF!)</f>
        <v>#REF!</v>
      </c>
      <c r="J126" s="15" t="e">
        <f>SUM(INDEX($K126:$V126,1):INDEX($K126:$V126,#REF!))</f>
        <v>#REF!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X126" t="e">
        <f t="shared" si="8"/>
        <v>#REF!</v>
      </c>
    </row>
    <row r="127" spans="1:24" x14ac:dyDescent="0.25">
      <c r="A127" s="3" t="s">
        <v>122</v>
      </c>
      <c r="B127" s="13" t="e">
        <f>SUMIF(#REF!,$A127,#REF!)+I127</f>
        <v>#REF!</v>
      </c>
      <c r="C127" s="14"/>
      <c r="D127" s="13" t="e">
        <f>SUMIF(#REF!,$A127,#REF!)+J127</f>
        <v>#REF!</v>
      </c>
      <c r="E127" s="15">
        <v>0</v>
      </c>
      <c r="F127" s="16"/>
      <c r="G127" s="13" t="e">
        <f t="shared" si="50"/>
        <v>#REF!</v>
      </c>
      <c r="H127" s="17"/>
      <c r="I127" s="15" t="e" cm="1">
        <f t="array" ref="I127">INDEX($K127:$V127,#REF!)</f>
        <v>#REF!</v>
      </c>
      <c r="J127" s="15" t="e">
        <f>SUM(INDEX($K127:$V127,1):INDEX($K127:$V127,#REF!))</f>
        <v>#REF!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X127" t="e">
        <f t="shared" si="8"/>
        <v>#REF!</v>
      </c>
    </row>
    <row r="128" spans="1:24" x14ac:dyDescent="0.25">
      <c r="A128" s="3" t="s">
        <v>123</v>
      </c>
      <c r="B128" s="24" t="e">
        <f>SUM(B117:B127)</f>
        <v>#REF!</v>
      </c>
      <c r="C128" s="25"/>
      <c r="D128" s="24" t="e">
        <f t="shared" ref="D128:G128" si="66">SUM(D117:D127)</f>
        <v>#REF!</v>
      </c>
      <c r="E128" s="24">
        <f t="shared" si="66"/>
        <v>51950</v>
      </c>
      <c r="F128" s="25"/>
      <c r="G128" s="24" t="e">
        <f t="shared" si="66"/>
        <v>#REF!</v>
      </c>
      <c r="H128" s="17"/>
      <c r="I128" s="24" t="e">
        <f t="shared" ref="I128" si="67">SUM(I117:I127)</f>
        <v>#REF!</v>
      </c>
      <c r="J128" s="24" t="e">
        <f t="shared" ref="J128" si="68">SUM(J117:J127)</f>
        <v>#REF!</v>
      </c>
      <c r="K128" s="24">
        <f t="shared" ref="K128" si="69">SUM(K117:K127)</f>
        <v>0</v>
      </c>
      <c r="L128" s="24">
        <f t="shared" ref="L128" si="70">SUM(L117:L127)</f>
        <v>0</v>
      </c>
      <c r="M128" s="24">
        <f t="shared" ref="M128" si="71">SUM(M117:M127)</f>
        <v>0</v>
      </c>
      <c r="N128" s="24">
        <f t="shared" ref="N128" si="72">SUM(N117:N127)</f>
        <v>0</v>
      </c>
      <c r="O128" s="24">
        <f t="shared" ref="O128" si="73">SUM(O117:O127)</f>
        <v>0</v>
      </c>
      <c r="P128" s="24">
        <f t="shared" ref="P128" si="74">SUM(P117:P127)</f>
        <v>0</v>
      </c>
      <c r="Q128" s="24">
        <f t="shared" ref="Q128" si="75">SUM(Q117:Q127)</f>
        <v>0</v>
      </c>
      <c r="R128" s="24">
        <f t="shared" ref="R128" si="76">SUM(R117:R127)</f>
        <v>0</v>
      </c>
      <c r="S128" s="24">
        <f t="shared" ref="S128" si="77">SUM(S117:S127)</f>
        <v>0</v>
      </c>
      <c r="T128" s="24">
        <f t="shared" ref="T128" si="78">SUM(T117:T127)</f>
        <v>0</v>
      </c>
      <c r="U128" s="24">
        <f t="shared" ref="U128" si="79">SUM(U117:U127)</f>
        <v>0</v>
      </c>
      <c r="V128" s="24">
        <f t="shared" ref="V128" si="80">SUM(V117:V127)</f>
        <v>0</v>
      </c>
      <c r="X128" t="e">
        <f t="shared" si="8"/>
        <v>#REF!</v>
      </c>
    </row>
    <row r="129" spans="1:24" hidden="1" x14ac:dyDescent="0.25">
      <c r="A129" s="3" t="s">
        <v>124</v>
      </c>
      <c r="B129" s="15" t="e">
        <f>SUMIF(#REF!,$A129,#REF!)+I129</f>
        <v>#REF!</v>
      </c>
      <c r="C129" s="16"/>
      <c r="D129" s="15" t="e">
        <f>SUMIF(#REF!,$A129,#REF!)+J129</f>
        <v>#REF!</v>
      </c>
      <c r="E129" s="15">
        <v>0</v>
      </c>
      <c r="F129" s="16"/>
      <c r="G129" s="13" t="e">
        <f t="shared" si="50"/>
        <v>#REF!</v>
      </c>
      <c r="H129" s="17"/>
      <c r="I129" s="15" t="e" cm="1">
        <f t="array" ref="I129">INDEX($K129:$V129,#REF!)</f>
        <v>#REF!</v>
      </c>
      <c r="J129" s="15" t="e">
        <f>SUM(INDEX($K129:$V129,1):INDEX($K129:$V129,#REF!))</f>
        <v>#REF!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X129" t="e">
        <f t="shared" si="8"/>
        <v>#REF!</v>
      </c>
    </row>
    <row r="130" spans="1:24" hidden="1" x14ac:dyDescent="0.25">
      <c r="A130" s="3" t="s">
        <v>125</v>
      </c>
      <c r="B130" s="15" t="e">
        <f>SUMIF(#REF!,$A130,#REF!)+I130</f>
        <v>#REF!</v>
      </c>
      <c r="C130" s="16"/>
      <c r="D130" s="15" t="e">
        <f>SUMIF(#REF!,$A130,#REF!)+J130</f>
        <v>#REF!</v>
      </c>
      <c r="E130" s="15">
        <v>0</v>
      </c>
      <c r="F130" s="16"/>
      <c r="G130" s="13" t="e">
        <f t="shared" si="50"/>
        <v>#REF!</v>
      </c>
      <c r="H130" s="17"/>
      <c r="I130" s="15" t="e" cm="1">
        <f t="array" ref="I130">INDEX($K130:$V130,#REF!)</f>
        <v>#REF!</v>
      </c>
      <c r="J130" s="15" t="e">
        <f>SUM(INDEX($K130:$V130,1):INDEX($K130:$V130,#REF!))</f>
        <v>#REF!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X130" t="e">
        <f t="shared" si="8"/>
        <v>#REF!</v>
      </c>
    </row>
    <row r="131" spans="1:24" hidden="1" x14ac:dyDescent="0.25">
      <c r="A131" s="3" t="s">
        <v>126</v>
      </c>
      <c r="B131" s="15" t="e">
        <f>SUMIF(#REF!,$A131,#REF!)+I131</f>
        <v>#REF!</v>
      </c>
      <c r="C131" s="16"/>
      <c r="D131" s="15" t="e">
        <f>SUMIF(#REF!,$A131,#REF!)+J131</f>
        <v>#REF!</v>
      </c>
      <c r="E131" s="15">
        <v>0</v>
      </c>
      <c r="F131" s="16"/>
      <c r="G131" s="13" t="e">
        <f t="shared" si="50"/>
        <v>#REF!</v>
      </c>
      <c r="H131" s="17"/>
      <c r="I131" s="15" t="e" cm="1">
        <f t="array" ref="I131">INDEX($K131:$V131,#REF!)</f>
        <v>#REF!</v>
      </c>
      <c r="J131" s="15" t="e">
        <f>SUM(INDEX($K131:$V131,1):INDEX($K131:$V131,#REF!))</f>
        <v>#REF!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X131" t="e">
        <f t="shared" si="8"/>
        <v>#REF!</v>
      </c>
    </row>
    <row r="132" spans="1:24" x14ac:dyDescent="0.25">
      <c r="A132" s="3" t="s">
        <v>127</v>
      </c>
      <c r="B132" s="15" t="e">
        <f>SUMIF(#REF!,$A132,#REF!)+I132</f>
        <v>#REF!</v>
      </c>
      <c r="C132" s="16"/>
      <c r="D132" s="15" t="e">
        <f>SUMIF(#REF!,$A132,#REF!)+J132</f>
        <v>#REF!</v>
      </c>
      <c r="E132" s="13">
        <f>500</f>
        <v>500</v>
      </c>
      <c r="F132" s="14"/>
      <c r="G132" s="13" t="e">
        <f t="shared" si="50"/>
        <v>#REF!</v>
      </c>
      <c r="H132" s="17"/>
      <c r="I132" s="15" t="e" cm="1">
        <f t="array" ref="I132">INDEX($K132:$V132,#REF!)</f>
        <v>#REF!</v>
      </c>
      <c r="J132" s="15" t="e">
        <f>SUM(INDEX($K132:$V132,1):INDEX($K132:$V132,#REF!))</f>
        <v>#REF!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X132" t="e">
        <f t="shared" si="8"/>
        <v>#REF!</v>
      </c>
    </row>
    <row r="133" spans="1:24" hidden="1" x14ac:dyDescent="0.25">
      <c r="A133" s="3" t="s">
        <v>128</v>
      </c>
      <c r="B133" s="15" t="e">
        <f>SUMIF(#REF!,$A133,#REF!)+I133</f>
        <v>#REF!</v>
      </c>
      <c r="C133" s="16"/>
      <c r="D133" s="15" t="e">
        <f>SUMIF(#REF!,$A133,#REF!)+J133</f>
        <v>#REF!</v>
      </c>
      <c r="E133" s="15">
        <v>0</v>
      </c>
      <c r="F133" s="16"/>
      <c r="G133" s="13" t="e">
        <f t="shared" si="50"/>
        <v>#REF!</v>
      </c>
      <c r="H133" s="17"/>
      <c r="I133" s="15" t="e" cm="1">
        <f t="array" ref="I133">INDEX($K133:$V133,#REF!)</f>
        <v>#REF!</v>
      </c>
      <c r="J133" s="15" t="e">
        <f>SUM(INDEX($K133:$V133,1):INDEX($K133:$V133,#REF!))</f>
        <v>#REF!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X133" t="e">
        <f t="shared" si="8"/>
        <v>#REF!</v>
      </c>
    </row>
    <row r="134" spans="1:24" x14ac:dyDescent="0.25">
      <c r="A134" s="3" t="s">
        <v>129</v>
      </c>
      <c r="B134" s="13" t="e">
        <f>SUMIF(#REF!,$A134,#REF!)+I134</f>
        <v>#REF!</v>
      </c>
      <c r="C134" s="14"/>
      <c r="D134" s="13" t="e">
        <f>SUMIF(#REF!,$A134,#REF!)+J134</f>
        <v>#REF!</v>
      </c>
      <c r="E134" s="13">
        <v>27700</v>
      </c>
      <c r="F134" s="14"/>
      <c r="G134" s="13" t="e">
        <f t="shared" si="50"/>
        <v>#REF!</v>
      </c>
      <c r="H134" s="17"/>
      <c r="I134" s="15" t="e" cm="1">
        <f t="array" ref="I134">INDEX($K134:$V134,#REF!)</f>
        <v>#REF!</v>
      </c>
      <c r="J134" s="15" t="e">
        <f>SUM(INDEX($K134:$V134,1):INDEX($K134:$V134,#REF!))</f>
        <v>#REF!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X134" t="e">
        <f t="shared" si="8"/>
        <v>#REF!</v>
      </c>
    </row>
    <row r="135" spans="1:24" x14ac:dyDescent="0.25">
      <c r="A135" s="3" t="s">
        <v>130</v>
      </c>
      <c r="B135" s="13" t="e">
        <f>SUMIF(#REF!,$A135,#REF!)+I135</f>
        <v>#REF!</v>
      </c>
      <c r="C135" s="14"/>
      <c r="D135" s="13" t="e">
        <f>SUMIF(#REF!,$A135,#REF!)+J135</f>
        <v>#REF!</v>
      </c>
      <c r="E135" s="13">
        <f>2500</f>
        <v>2500</v>
      </c>
      <c r="F135" s="14"/>
      <c r="G135" s="13" t="e">
        <f t="shared" si="50"/>
        <v>#REF!</v>
      </c>
      <c r="H135" s="17"/>
      <c r="I135" s="15" t="e" cm="1">
        <f t="array" ref="I135">INDEX($K135:$V135,#REF!)</f>
        <v>#REF!</v>
      </c>
      <c r="J135" s="15" t="e">
        <f>SUM(INDEX($K135:$V135,1):INDEX($K135:$V135,#REF!))</f>
        <v>#REF!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X135" t="e">
        <f t="shared" si="8"/>
        <v>#REF!</v>
      </c>
    </row>
    <row r="136" spans="1:24" x14ac:dyDescent="0.25">
      <c r="A136" s="3" t="s">
        <v>131</v>
      </c>
      <c r="B136" s="13" t="e">
        <f>SUMIF(#REF!,$A136,#REF!)+I136</f>
        <v>#REF!</v>
      </c>
      <c r="C136" s="14"/>
      <c r="D136" s="13" t="e">
        <f>SUMIF(#REF!,$A136,#REF!)+J136</f>
        <v>#REF!</v>
      </c>
      <c r="E136" s="13">
        <f>1500</f>
        <v>1500</v>
      </c>
      <c r="F136" s="14"/>
      <c r="G136" s="13" t="e">
        <f t="shared" si="50"/>
        <v>#REF!</v>
      </c>
      <c r="H136" s="17"/>
      <c r="I136" s="15" t="e" cm="1">
        <f t="array" ref="I136">INDEX($K136:$V136,#REF!)</f>
        <v>#REF!</v>
      </c>
      <c r="J136" s="15" t="e">
        <f>SUM(INDEX($K136:$V136,1):INDEX($K136:$V136,#REF!))</f>
        <v>#REF!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X136" t="e">
        <f t="shared" si="8"/>
        <v>#REF!</v>
      </c>
    </row>
    <row r="137" spans="1:24" hidden="1" x14ac:dyDescent="0.25">
      <c r="A137" s="3" t="s">
        <v>132</v>
      </c>
      <c r="B137" s="15" t="e">
        <f>SUMIF(#REF!,$A137,#REF!)+I137</f>
        <v>#REF!</v>
      </c>
      <c r="C137" s="16"/>
      <c r="D137" s="15" t="e">
        <f>SUMIF(#REF!,$A137,#REF!)+J137</f>
        <v>#REF!</v>
      </c>
      <c r="E137" s="15">
        <v>0</v>
      </c>
      <c r="F137" s="16"/>
      <c r="G137" s="13" t="e">
        <f t="shared" si="50"/>
        <v>#REF!</v>
      </c>
      <c r="H137" s="17"/>
      <c r="I137" s="15" t="e" cm="1">
        <f t="array" ref="I137">INDEX($K137:$V137,#REF!)</f>
        <v>#REF!</v>
      </c>
      <c r="J137" s="15" t="e">
        <f>SUM(INDEX($K137:$V137,1):INDEX($K137:$V137,#REF!))</f>
        <v>#REF!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X137" t="e">
        <f t="shared" si="8"/>
        <v>#REF!</v>
      </c>
    </row>
    <row r="138" spans="1:24" x14ac:dyDescent="0.25">
      <c r="A138" s="3" t="s">
        <v>133</v>
      </c>
      <c r="B138" s="13" t="e">
        <f>SUMIF(#REF!,$A138,#REF!)+I138</f>
        <v>#REF!</v>
      </c>
      <c r="C138" s="14"/>
      <c r="D138" s="13" t="e">
        <f>SUMIF(#REF!,$A138,#REF!)+J138</f>
        <v>#REF!</v>
      </c>
      <c r="E138" s="13">
        <f>550</f>
        <v>550</v>
      </c>
      <c r="F138" s="14"/>
      <c r="G138" s="13" t="e">
        <f t="shared" si="50"/>
        <v>#REF!</v>
      </c>
      <c r="H138" s="17"/>
      <c r="I138" s="15" t="e" cm="1">
        <f t="array" ref="I138">INDEX($K138:$V138,#REF!)</f>
        <v>#REF!</v>
      </c>
      <c r="J138" s="15" t="e">
        <f>SUM(INDEX($K138:$V138,1):INDEX($K138:$V138,#REF!))</f>
        <v>#REF!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X138" t="e">
        <f t="shared" si="8"/>
        <v>#REF!</v>
      </c>
    </row>
    <row r="139" spans="1:24" x14ac:dyDescent="0.25">
      <c r="A139" s="3" t="s">
        <v>134</v>
      </c>
      <c r="B139" s="13" t="e">
        <f>SUMIF(#REF!,$A139,#REF!)+I139</f>
        <v>#REF!</v>
      </c>
      <c r="C139" s="14"/>
      <c r="D139" s="13" t="e">
        <f>SUMIF(#REF!,$A139,#REF!)+J139</f>
        <v>#REF!</v>
      </c>
      <c r="E139" s="13">
        <f>9600</f>
        <v>9600</v>
      </c>
      <c r="F139" s="14"/>
      <c r="G139" s="13" t="e">
        <f t="shared" si="50"/>
        <v>#REF!</v>
      </c>
      <c r="H139" s="17"/>
      <c r="I139" s="15" t="e" cm="1">
        <f t="array" ref="I139">INDEX($K139:$V139,#REF!)</f>
        <v>#REF!</v>
      </c>
      <c r="J139" s="15" t="e">
        <f>SUM(INDEX($K139:$V139,1):INDEX($K139:$V139,#REF!))</f>
        <v>#REF!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X139" t="e">
        <f t="shared" ref="X139:X202" si="81">IF(AND(B139=0,D139=0,E139=0,G139=0),0,1)</f>
        <v>#REF!</v>
      </c>
    </row>
    <row r="140" spans="1:24" x14ac:dyDescent="0.25">
      <c r="A140" s="3" t="s">
        <v>135</v>
      </c>
      <c r="B140" s="24" t="e">
        <f>SUM(B131:B139)</f>
        <v>#REF!</v>
      </c>
      <c r="C140" s="25"/>
      <c r="D140" s="24" t="e">
        <f t="shared" ref="D140:G140" si="82">SUM(D131:D139)</f>
        <v>#REF!</v>
      </c>
      <c r="E140" s="24">
        <f t="shared" si="82"/>
        <v>42350</v>
      </c>
      <c r="F140" s="25"/>
      <c r="G140" s="24" t="e">
        <f t="shared" si="82"/>
        <v>#REF!</v>
      </c>
      <c r="H140" s="17"/>
      <c r="I140" s="24" t="e">
        <f t="shared" ref="I140" si="83">SUM(I131:I139)</f>
        <v>#REF!</v>
      </c>
      <c r="J140" s="24" t="e">
        <f t="shared" ref="J140" si="84">SUM(J131:J139)</f>
        <v>#REF!</v>
      </c>
      <c r="K140" s="24">
        <f t="shared" ref="K140" si="85">SUM(K131:K139)</f>
        <v>0</v>
      </c>
      <c r="L140" s="24">
        <f t="shared" ref="L140" si="86">SUM(L131:L139)</f>
        <v>0</v>
      </c>
      <c r="M140" s="24">
        <f t="shared" ref="M140" si="87">SUM(M131:M139)</f>
        <v>0</v>
      </c>
      <c r="N140" s="24">
        <f t="shared" ref="N140" si="88">SUM(N131:N139)</f>
        <v>0</v>
      </c>
      <c r="O140" s="24">
        <f t="shared" ref="O140" si="89">SUM(O131:O139)</f>
        <v>0</v>
      </c>
      <c r="P140" s="24">
        <f t="shared" ref="P140" si="90">SUM(P131:P139)</f>
        <v>0</v>
      </c>
      <c r="Q140" s="24">
        <f t="shared" ref="Q140" si="91">SUM(Q131:Q139)</f>
        <v>0</v>
      </c>
      <c r="R140" s="24">
        <f t="shared" ref="R140" si="92">SUM(R131:R139)</f>
        <v>0</v>
      </c>
      <c r="S140" s="24">
        <f t="shared" ref="S140" si="93">SUM(S131:S139)</f>
        <v>0</v>
      </c>
      <c r="T140" s="24">
        <f t="shared" ref="T140" si="94">SUM(T131:T139)</f>
        <v>0</v>
      </c>
      <c r="U140" s="24">
        <f t="shared" ref="U140" si="95">SUM(U131:U139)</f>
        <v>0</v>
      </c>
      <c r="V140" s="24">
        <f t="shared" ref="V140" si="96">SUM(V131:V139)</f>
        <v>0</v>
      </c>
      <c r="X140" t="e">
        <f t="shared" si="81"/>
        <v>#REF!</v>
      </c>
    </row>
    <row r="141" spans="1:24" hidden="1" x14ac:dyDescent="0.25">
      <c r="A141" s="3" t="s">
        <v>136</v>
      </c>
      <c r="B141" s="15" t="e">
        <f>SUMIF(#REF!,$A141,#REF!)+I141</f>
        <v>#REF!</v>
      </c>
      <c r="C141" s="16"/>
      <c r="D141" s="15" t="e">
        <f>SUMIF(#REF!,$A141,#REF!)+J141</f>
        <v>#REF!</v>
      </c>
      <c r="E141" s="15">
        <v>0</v>
      </c>
      <c r="F141" s="16"/>
      <c r="G141" s="13" t="e">
        <f t="shared" si="50"/>
        <v>#REF!</v>
      </c>
      <c r="H141" s="17"/>
      <c r="I141" s="15" t="e" cm="1">
        <f t="array" ref="I141">INDEX($K141:$V141,#REF!)</f>
        <v>#REF!</v>
      </c>
      <c r="J141" s="15" t="e">
        <f>SUM(INDEX($K141:$V141,1):INDEX($K141:$V141,#REF!))</f>
        <v>#REF!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X141" t="e">
        <f t="shared" si="81"/>
        <v>#REF!</v>
      </c>
    </row>
    <row r="142" spans="1:24" x14ac:dyDescent="0.25">
      <c r="A142" s="3" t="s">
        <v>137</v>
      </c>
      <c r="B142" s="13" t="e">
        <f>SUMIF(#REF!,$A142,#REF!)+I142</f>
        <v>#REF!</v>
      </c>
      <c r="C142" s="14"/>
      <c r="D142" s="13" t="e">
        <f>SUMIF(#REF!,$A142,#REF!)+J142</f>
        <v>#REF!</v>
      </c>
      <c r="E142" s="13">
        <f>2500</f>
        <v>2500</v>
      </c>
      <c r="F142" s="14"/>
      <c r="G142" s="13" t="e">
        <f t="shared" si="50"/>
        <v>#REF!</v>
      </c>
      <c r="H142" s="17"/>
      <c r="I142" s="15" t="e" cm="1">
        <f t="array" ref="I142">INDEX($K142:$V142,#REF!)</f>
        <v>#REF!</v>
      </c>
      <c r="J142" s="15" t="e">
        <f>SUM(INDEX($K142:$V142,1):INDEX($K142:$V142,#REF!))</f>
        <v>#REF!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X142" t="e">
        <f t="shared" si="81"/>
        <v>#REF!</v>
      </c>
    </row>
    <row r="143" spans="1:24" hidden="1" x14ac:dyDescent="0.25">
      <c r="A143" s="3" t="s">
        <v>138</v>
      </c>
      <c r="B143" s="15" t="e">
        <f>SUMIF(#REF!,$A143,#REF!)+I143</f>
        <v>#REF!</v>
      </c>
      <c r="C143" s="16"/>
      <c r="D143" s="15" t="e">
        <f>SUMIF(#REF!,$A143,#REF!)+J143</f>
        <v>#REF!</v>
      </c>
      <c r="E143" s="15">
        <v>0</v>
      </c>
      <c r="F143" s="16"/>
      <c r="G143" s="13" t="e">
        <f t="shared" si="50"/>
        <v>#REF!</v>
      </c>
      <c r="H143" s="17"/>
      <c r="I143" s="15" t="e" cm="1">
        <f t="array" ref="I143">INDEX($K143:$V143,#REF!)</f>
        <v>#REF!</v>
      </c>
      <c r="J143" s="15" t="e">
        <f>SUM(INDEX($K143:$V143,1):INDEX($K143:$V143,#REF!))</f>
        <v>#REF!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X143" t="e">
        <f t="shared" si="81"/>
        <v>#REF!</v>
      </c>
    </row>
    <row r="144" spans="1:24" hidden="1" x14ac:dyDescent="0.25">
      <c r="A144" s="3" t="s">
        <v>139</v>
      </c>
      <c r="B144" s="15" t="e">
        <f>SUMIF(#REF!,$A144,#REF!)+I144</f>
        <v>#REF!</v>
      </c>
      <c r="C144" s="16"/>
      <c r="D144" s="15" t="e">
        <f>SUMIF(#REF!,$A144,#REF!)+J144</f>
        <v>#REF!</v>
      </c>
      <c r="E144" s="15">
        <v>0</v>
      </c>
      <c r="F144" s="16"/>
      <c r="G144" s="13" t="e">
        <f t="shared" si="50"/>
        <v>#REF!</v>
      </c>
      <c r="H144" s="17"/>
      <c r="I144" s="15" t="e" cm="1">
        <f t="array" ref="I144">INDEX($K144:$V144,#REF!)</f>
        <v>#REF!</v>
      </c>
      <c r="J144" s="15" t="e">
        <f>SUM(INDEX($K144:$V144,1):INDEX($K144:$V144,#REF!))</f>
        <v>#REF!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X144" t="e">
        <f t="shared" si="81"/>
        <v>#REF!</v>
      </c>
    </row>
    <row r="145" spans="1:24" x14ac:dyDescent="0.25">
      <c r="A145" s="3" t="s">
        <v>140</v>
      </c>
      <c r="B145" s="24" t="e">
        <f>SUM(B141:B144)</f>
        <v>#REF!</v>
      </c>
      <c r="C145" s="25"/>
      <c r="D145" s="24" t="e">
        <f t="shared" ref="D145:G145" si="97">SUM(D141:D144)</f>
        <v>#REF!</v>
      </c>
      <c r="E145" s="24">
        <f t="shared" si="97"/>
        <v>2500</v>
      </c>
      <c r="F145" s="25"/>
      <c r="G145" s="24" t="e">
        <f t="shared" si="97"/>
        <v>#REF!</v>
      </c>
      <c r="H145" s="17"/>
      <c r="I145" s="24" t="e">
        <f t="shared" ref="I145" si="98">SUM(I141:I144)</f>
        <v>#REF!</v>
      </c>
      <c r="J145" s="24" t="e">
        <f t="shared" ref="J145" si="99">SUM(J141:J144)</f>
        <v>#REF!</v>
      </c>
      <c r="K145" s="24">
        <f t="shared" ref="K145" si="100">SUM(K141:K144)</f>
        <v>0</v>
      </c>
      <c r="L145" s="24">
        <f t="shared" ref="L145" si="101">SUM(L141:L144)</f>
        <v>0</v>
      </c>
      <c r="M145" s="24">
        <f t="shared" ref="M145" si="102">SUM(M141:M144)</f>
        <v>0</v>
      </c>
      <c r="N145" s="24">
        <f t="shared" ref="N145" si="103">SUM(N141:N144)</f>
        <v>0</v>
      </c>
      <c r="O145" s="24">
        <f t="shared" ref="O145" si="104">SUM(O141:O144)</f>
        <v>0</v>
      </c>
      <c r="P145" s="24">
        <f t="shared" ref="P145" si="105">SUM(P141:P144)</f>
        <v>0</v>
      </c>
      <c r="Q145" s="24">
        <f t="shared" ref="Q145" si="106">SUM(Q141:Q144)</f>
        <v>0</v>
      </c>
      <c r="R145" s="24">
        <f t="shared" ref="R145" si="107">SUM(R141:R144)</f>
        <v>0</v>
      </c>
      <c r="S145" s="24">
        <f t="shared" ref="S145" si="108">SUM(S141:S144)</f>
        <v>0</v>
      </c>
      <c r="T145" s="24">
        <f t="shared" ref="T145" si="109">SUM(T141:T144)</f>
        <v>0</v>
      </c>
      <c r="U145" s="24">
        <f t="shared" ref="U145" si="110">SUM(U141:U144)</f>
        <v>0</v>
      </c>
      <c r="V145" s="24">
        <f t="shared" ref="V145" si="111">SUM(V141:V144)</f>
        <v>0</v>
      </c>
      <c r="X145" t="e">
        <f t="shared" si="81"/>
        <v>#REF!</v>
      </c>
    </row>
    <row r="146" spans="1:24" x14ac:dyDescent="0.25">
      <c r="A146" s="3" t="s">
        <v>141</v>
      </c>
      <c r="B146" s="13" t="e">
        <f>SUMIF(#REF!,$A146,#REF!)+I146</f>
        <v>#REF!</v>
      </c>
      <c r="C146" s="14"/>
      <c r="D146" s="13" t="e">
        <f>SUMIF(#REF!,$A146,#REF!)+J146</f>
        <v>#REF!</v>
      </c>
      <c r="E146" s="13">
        <v>36690</v>
      </c>
      <c r="F146" s="14"/>
      <c r="G146" s="13" t="e">
        <f t="shared" si="50"/>
        <v>#REF!</v>
      </c>
      <c r="H146" s="17"/>
      <c r="I146" s="15" t="e" cm="1">
        <f t="array" ref="I146">INDEX($K146:$V146,#REF!)</f>
        <v>#REF!</v>
      </c>
      <c r="J146" s="15" t="e">
        <f>SUM(INDEX($K146:$V146,1):INDEX($K146:$V146,#REF!))</f>
        <v>#REF!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X146" t="e">
        <f t="shared" si="81"/>
        <v>#REF!</v>
      </c>
    </row>
    <row r="147" spans="1:24" x14ac:dyDescent="0.25">
      <c r="A147" s="3" t="s">
        <v>142</v>
      </c>
      <c r="B147" s="13" t="e">
        <f>SUMIF(#REF!,$A147,#REF!)+I147</f>
        <v>#REF!</v>
      </c>
      <c r="C147" s="14"/>
      <c r="D147" s="13" t="e">
        <f>SUMIF(#REF!,$A147,#REF!)+J147</f>
        <v>#REF!</v>
      </c>
      <c r="E147" s="13">
        <v>3800</v>
      </c>
      <c r="F147" s="14"/>
      <c r="G147" s="13" t="e">
        <f t="shared" si="50"/>
        <v>#REF!</v>
      </c>
      <c r="H147" s="17"/>
      <c r="I147" s="15" t="e" cm="1">
        <f t="array" ref="I147">INDEX($K147:$V147,#REF!)</f>
        <v>#REF!</v>
      </c>
      <c r="J147" s="15" t="e">
        <f>SUM(INDEX($K147:$V147,1):INDEX($K147:$V147,#REF!))</f>
        <v>#REF!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X147" t="e">
        <f t="shared" si="81"/>
        <v>#REF!</v>
      </c>
    </row>
    <row r="148" spans="1:24" x14ac:dyDescent="0.25">
      <c r="A148" s="3" t="s">
        <v>143</v>
      </c>
      <c r="B148" s="13" t="e">
        <f>SUMIF(#REF!,$A148,#REF!)+I148</f>
        <v>#REF!</v>
      </c>
      <c r="C148" s="14"/>
      <c r="D148" s="13" t="e">
        <f>SUMIF(#REF!,$A148,#REF!)+J148</f>
        <v>#REF!</v>
      </c>
      <c r="E148" s="13">
        <f>3735</f>
        <v>3735</v>
      </c>
      <c r="F148" s="14"/>
      <c r="G148" s="13" t="e">
        <f t="shared" si="50"/>
        <v>#REF!</v>
      </c>
      <c r="H148" s="17"/>
      <c r="I148" s="15" t="e" cm="1">
        <f t="array" ref="I148">INDEX($K148:$V148,#REF!)</f>
        <v>#REF!</v>
      </c>
      <c r="J148" s="15" t="e">
        <f>SUM(INDEX($K148:$V148,1):INDEX($K148:$V148,#REF!))</f>
        <v>#REF!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X148" t="e">
        <f t="shared" si="81"/>
        <v>#REF!</v>
      </c>
    </row>
    <row r="149" spans="1:24" x14ac:dyDescent="0.25">
      <c r="A149" s="3" t="s">
        <v>144</v>
      </c>
      <c r="B149" s="24" t="e">
        <f>SUM(B146:B148)</f>
        <v>#REF!</v>
      </c>
      <c r="C149" s="25"/>
      <c r="D149" s="24" t="e">
        <f t="shared" ref="D149:G149" si="112">SUM(D146:D148)</f>
        <v>#REF!</v>
      </c>
      <c r="E149" s="24">
        <f t="shared" si="112"/>
        <v>44225</v>
      </c>
      <c r="F149" s="25"/>
      <c r="G149" s="24" t="e">
        <f t="shared" si="112"/>
        <v>#REF!</v>
      </c>
      <c r="H149" s="17"/>
      <c r="I149" s="24" t="e">
        <f t="shared" ref="I149" si="113">SUM(I146:I148)</f>
        <v>#REF!</v>
      </c>
      <c r="J149" s="24" t="e">
        <f t="shared" ref="J149" si="114">SUM(J146:J148)</f>
        <v>#REF!</v>
      </c>
      <c r="K149" s="24">
        <f t="shared" ref="K149" si="115">SUM(K146:K148)</f>
        <v>0</v>
      </c>
      <c r="L149" s="24">
        <f t="shared" ref="L149" si="116">SUM(L146:L148)</f>
        <v>0</v>
      </c>
      <c r="M149" s="24">
        <f t="shared" ref="M149" si="117">SUM(M146:M148)</f>
        <v>0</v>
      </c>
      <c r="N149" s="24">
        <f t="shared" ref="N149" si="118">SUM(N146:N148)</f>
        <v>0</v>
      </c>
      <c r="O149" s="24">
        <f t="shared" ref="O149" si="119">SUM(O146:O148)</f>
        <v>0</v>
      </c>
      <c r="P149" s="24">
        <f t="shared" ref="P149" si="120">SUM(P146:P148)</f>
        <v>0</v>
      </c>
      <c r="Q149" s="24">
        <f t="shared" ref="Q149" si="121">SUM(Q146:Q148)</f>
        <v>0</v>
      </c>
      <c r="R149" s="24">
        <f t="shared" ref="R149" si="122">SUM(R146:R148)</f>
        <v>0</v>
      </c>
      <c r="S149" s="24">
        <f t="shared" ref="S149" si="123">SUM(S146:S148)</f>
        <v>0</v>
      </c>
      <c r="T149" s="24">
        <f t="shared" ref="T149" si="124">SUM(T146:T148)</f>
        <v>0</v>
      </c>
      <c r="U149" s="24">
        <f t="shared" ref="U149" si="125">SUM(U146:U148)</f>
        <v>0</v>
      </c>
      <c r="V149" s="24">
        <f t="shared" ref="V149" si="126">SUM(V146:V148)</f>
        <v>0</v>
      </c>
      <c r="X149" t="e">
        <f t="shared" si="81"/>
        <v>#REF!</v>
      </c>
    </row>
    <row r="150" spans="1:24" hidden="1" x14ac:dyDescent="0.25">
      <c r="A150" s="3" t="s">
        <v>145</v>
      </c>
      <c r="B150" s="15" t="e">
        <f>SUMIF(#REF!,$A150,#REF!)+I150</f>
        <v>#REF!</v>
      </c>
      <c r="C150" s="16"/>
      <c r="D150" s="15" t="e">
        <f>SUMIF(#REF!,$A150,#REF!)+J150</f>
        <v>#REF!</v>
      </c>
      <c r="E150" s="15">
        <v>0</v>
      </c>
      <c r="F150" s="16"/>
      <c r="G150" s="13" t="e">
        <f t="shared" ref="G150:G202" si="127">(E150)-(D150)</f>
        <v>#REF!</v>
      </c>
      <c r="H150" s="17"/>
      <c r="I150" s="15" t="e" cm="1">
        <f t="array" ref="I150">INDEX($K150:$V150,#REF!)</f>
        <v>#REF!</v>
      </c>
      <c r="J150" s="15" t="e">
        <f>SUM(INDEX($K150:$V150,1):INDEX($K150:$V150,#REF!))</f>
        <v>#REF!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X150" t="e">
        <f t="shared" si="81"/>
        <v>#REF!</v>
      </c>
    </row>
    <row r="151" spans="1:24" hidden="1" x14ac:dyDescent="0.25">
      <c r="A151" s="3" t="s">
        <v>146</v>
      </c>
      <c r="B151" s="15" t="e">
        <f>SUMIF(#REF!,$A151,#REF!)+I151</f>
        <v>#REF!</v>
      </c>
      <c r="C151" s="16"/>
      <c r="D151" s="15" t="e">
        <f>SUMIF(#REF!,$A151,#REF!)+J151</f>
        <v>#REF!</v>
      </c>
      <c r="E151" s="15">
        <v>0</v>
      </c>
      <c r="F151" s="16"/>
      <c r="G151" s="13" t="e">
        <f t="shared" si="127"/>
        <v>#REF!</v>
      </c>
      <c r="H151" s="17"/>
      <c r="I151" s="15" t="e" cm="1">
        <f t="array" ref="I151">INDEX($K151:$V151,#REF!)</f>
        <v>#REF!</v>
      </c>
      <c r="J151" s="15" t="e">
        <f>SUM(INDEX($K151:$V151,1):INDEX($K151:$V151,#REF!))</f>
        <v>#REF!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X151" t="e">
        <f t="shared" si="81"/>
        <v>#REF!</v>
      </c>
    </row>
    <row r="152" spans="1:24" x14ac:dyDescent="0.25">
      <c r="A152" s="3" t="s">
        <v>147</v>
      </c>
      <c r="B152" s="13" t="e">
        <f>SUMIF(#REF!,$A152,#REF!)+I152</f>
        <v>#REF!</v>
      </c>
      <c r="C152" s="14"/>
      <c r="D152" s="13" t="e">
        <f>SUMIF(#REF!,$A152,#REF!)+J152</f>
        <v>#REF!</v>
      </c>
      <c r="E152" s="13">
        <v>20862</v>
      </c>
      <c r="F152" s="14"/>
      <c r="G152" s="13" t="e">
        <f t="shared" si="127"/>
        <v>#REF!</v>
      </c>
      <c r="H152" s="17"/>
      <c r="I152" s="15" t="e" cm="1">
        <f t="array" ref="I152">INDEX($K152:$V152,#REF!)</f>
        <v>#REF!</v>
      </c>
      <c r="J152" s="15" t="e">
        <f>SUM(INDEX($K152:$V152,1):INDEX($K152:$V152,#REF!))</f>
        <v>#REF!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X152" t="e">
        <f t="shared" si="81"/>
        <v>#REF!</v>
      </c>
    </row>
    <row r="153" spans="1:24" x14ac:dyDescent="0.25">
      <c r="A153" s="3" t="s">
        <v>148</v>
      </c>
      <c r="B153" s="13" t="e">
        <f>SUMIF(#REF!,$A153,#REF!)+I153</f>
        <v>#REF!</v>
      </c>
      <c r="C153" s="14"/>
      <c r="D153" s="13" t="e">
        <f>SUMIF(#REF!,$A153,#REF!)+J153</f>
        <v>#REF!</v>
      </c>
      <c r="E153" s="13">
        <f>3029</f>
        <v>3029</v>
      </c>
      <c r="F153" s="14"/>
      <c r="G153" s="13" t="e">
        <f t="shared" si="127"/>
        <v>#REF!</v>
      </c>
      <c r="H153" s="17"/>
      <c r="I153" s="15" t="e" cm="1">
        <f t="array" ref="I153">INDEX($K153:$V153,#REF!)</f>
        <v>#REF!</v>
      </c>
      <c r="J153" s="15" t="e">
        <f>SUM(INDEX($K153:$V153,1):INDEX($K153:$V153,#REF!))</f>
        <v>#REF!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X153" t="e">
        <f t="shared" si="81"/>
        <v>#REF!</v>
      </c>
    </row>
    <row r="154" spans="1:24" x14ac:dyDescent="0.25">
      <c r="A154" s="3" t="s">
        <v>149</v>
      </c>
      <c r="B154" s="24" t="e">
        <f>SUM(B151:B153)</f>
        <v>#REF!</v>
      </c>
      <c r="C154" s="25"/>
      <c r="D154" s="24" t="e">
        <f t="shared" ref="D154:G154" si="128">SUM(D151:D153)</f>
        <v>#REF!</v>
      </c>
      <c r="E154" s="24">
        <f t="shared" si="128"/>
        <v>23891</v>
      </c>
      <c r="F154" s="25"/>
      <c r="G154" s="24" t="e">
        <f t="shared" si="128"/>
        <v>#REF!</v>
      </c>
      <c r="H154" s="17"/>
      <c r="I154" s="24" t="e">
        <f t="shared" ref="I154" si="129">SUM(I151:I153)</f>
        <v>#REF!</v>
      </c>
      <c r="J154" s="24" t="e">
        <f t="shared" ref="J154" si="130">SUM(J151:J153)</f>
        <v>#REF!</v>
      </c>
      <c r="K154" s="24">
        <f t="shared" ref="K154" si="131">SUM(K151:K153)</f>
        <v>0</v>
      </c>
      <c r="L154" s="24">
        <f t="shared" ref="L154" si="132">SUM(L151:L153)</f>
        <v>0</v>
      </c>
      <c r="M154" s="24">
        <f t="shared" ref="M154" si="133">SUM(M151:M153)</f>
        <v>0</v>
      </c>
      <c r="N154" s="24">
        <f t="shared" ref="N154" si="134">SUM(N151:N153)</f>
        <v>0</v>
      </c>
      <c r="O154" s="24">
        <f t="shared" ref="O154" si="135">SUM(O151:O153)</f>
        <v>0</v>
      </c>
      <c r="P154" s="24">
        <f t="shared" ref="P154" si="136">SUM(P151:P153)</f>
        <v>0</v>
      </c>
      <c r="Q154" s="24">
        <f t="shared" ref="Q154" si="137">SUM(Q151:Q153)</f>
        <v>0</v>
      </c>
      <c r="R154" s="24">
        <f t="shared" ref="R154" si="138">SUM(R151:R153)</f>
        <v>0</v>
      </c>
      <c r="S154" s="24">
        <f t="shared" ref="S154" si="139">SUM(S151:S153)</f>
        <v>0</v>
      </c>
      <c r="T154" s="24">
        <f t="shared" ref="T154" si="140">SUM(T151:T153)</f>
        <v>0</v>
      </c>
      <c r="U154" s="24">
        <f t="shared" ref="U154" si="141">SUM(U151:U153)</f>
        <v>0</v>
      </c>
      <c r="V154" s="24">
        <f t="shared" ref="V154" si="142">SUM(V151:V153)</f>
        <v>0</v>
      </c>
      <c r="X154" t="e">
        <f t="shared" si="81"/>
        <v>#REF!</v>
      </c>
    </row>
    <row r="155" spans="1:24" x14ac:dyDescent="0.25">
      <c r="A155" s="3" t="s">
        <v>150</v>
      </c>
      <c r="B155" s="13" t="e">
        <f>SUMIF(#REF!,$A155,#REF!)+I155</f>
        <v>#REF!</v>
      </c>
      <c r="C155" s="14"/>
      <c r="D155" s="13" t="e">
        <f>SUMIF(#REF!,$A155,#REF!)+J155</f>
        <v>#REF!</v>
      </c>
      <c r="E155" s="15">
        <v>0</v>
      </c>
      <c r="F155" s="16"/>
      <c r="G155" s="13" t="e">
        <f t="shared" si="127"/>
        <v>#REF!</v>
      </c>
      <c r="H155" s="17"/>
      <c r="I155" s="15" t="e" cm="1">
        <f t="array" ref="I155">INDEX($K155:$V155,#REF!)</f>
        <v>#REF!</v>
      </c>
      <c r="J155" s="15" t="e">
        <f>SUM(INDEX($K155:$V155,1):INDEX($K155:$V155,#REF!))</f>
        <v>#REF!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X155" t="e">
        <f t="shared" si="81"/>
        <v>#REF!</v>
      </c>
    </row>
    <row r="156" spans="1:24" hidden="1" x14ac:dyDescent="0.25">
      <c r="A156" s="3" t="s">
        <v>151</v>
      </c>
      <c r="B156" s="15" t="e">
        <f>SUMIF(#REF!,$A156,#REF!)+I156</f>
        <v>#REF!</v>
      </c>
      <c r="C156" s="16"/>
      <c r="D156" s="15" t="e">
        <f>SUMIF(#REF!,$A156,#REF!)+J156</f>
        <v>#REF!</v>
      </c>
      <c r="E156" s="15">
        <v>0</v>
      </c>
      <c r="F156" s="16"/>
      <c r="G156" s="13" t="e">
        <f t="shared" si="127"/>
        <v>#REF!</v>
      </c>
      <c r="H156" s="17"/>
      <c r="I156" s="15" t="e" cm="1">
        <f t="array" ref="I156">INDEX($K156:$V156,#REF!)</f>
        <v>#REF!</v>
      </c>
      <c r="J156" s="15" t="e">
        <f>SUM(INDEX($K156:$V156,1):INDEX($K156:$V156,#REF!))</f>
        <v>#REF!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X156" t="e">
        <f t="shared" si="81"/>
        <v>#REF!</v>
      </c>
    </row>
    <row r="157" spans="1:24" x14ac:dyDescent="0.25">
      <c r="A157" s="3" t="s">
        <v>152</v>
      </c>
      <c r="B157" s="13" t="e">
        <f>SUMIF(#REF!,$A157,#REF!)+I157</f>
        <v>#REF!</v>
      </c>
      <c r="C157" s="14"/>
      <c r="D157" s="13" t="e">
        <f>SUMIF(#REF!,$A157,#REF!)+J157</f>
        <v>#REF!</v>
      </c>
      <c r="E157" s="15">
        <v>0</v>
      </c>
      <c r="F157" s="16"/>
      <c r="G157" s="13" t="e">
        <f t="shared" si="127"/>
        <v>#REF!</v>
      </c>
      <c r="H157" s="17"/>
      <c r="I157" s="15" t="e" cm="1">
        <f t="array" ref="I157">INDEX($K157:$V157,#REF!)</f>
        <v>#REF!</v>
      </c>
      <c r="J157" s="15" t="e">
        <f>SUM(INDEX($K157:$V157,1):INDEX($K157:$V157,#REF!))</f>
        <v>#REF!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X157" t="e">
        <f t="shared" si="81"/>
        <v>#REF!</v>
      </c>
    </row>
    <row r="158" spans="1:24" hidden="1" x14ac:dyDescent="0.25">
      <c r="A158" s="3" t="s">
        <v>153</v>
      </c>
      <c r="B158" s="15" t="e">
        <f>SUMIF(#REF!,$A158,#REF!)+I158</f>
        <v>#REF!</v>
      </c>
      <c r="C158" s="16"/>
      <c r="D158" s="15" t="e">
        <f>SUMIF(#REF!,$A158,#REF!)+J158</f>
        <v>#REF!</v>
      </c>
      <c r="E158" s="13">
        <v>0</v>
      </c>
      <c r="F158" s="14"/>
      <c r="G158" s="13" t="e">
        <f t="shared" si="127"/>
        <v>#REF!</v>
      </c>
      <c r="H158" s="17"/>
      <c r="I158" s="15" t="e" cm="1">
        <f t="array" ref="I158">INDEX($K158:$V158,#REF!)</f>
        <v>#REF!</v>
      </c>
      <c r="J158" s="15" t="e">
        <f>SUM(INDEX($K158:$V158,1):INDEX($K158:$V158,#REF!))</f>
        <v>#REF!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X158" t="e">
        <f t="shared" si="81"/>
        <v>#REF!</v>
      </c>
    </row>
    <row r="159" spans="1:24" x14ac:dyDescent="0.25">
      <c r="A159" s="3" t="s">
        <v>154</v>
      </c>
      <c r="B159" s="15" t="e">
        <f>SUMIF(#REF!,$A159,#REF!)+I159</f>
        <v>#REF!</v>
      </c>
      <c r="C159" s="16"/>
      <c r="D159" s="15" t="e">
        <f>SUMIF(#REF!,$A159,#REF!)+J159</f>
        <v>#REF!</v>
      </c>
      <c r="E159" s="13">
        <v>500</v>
      </c>
      <c r="F159" s="14"/>
      <c r="G159" s="13" t="e">
        <f t="shared" si="127"/>
        <v>#REF!</v>
      </c>
      <c r="H159" s="17"/>
      <c r="I159" s="15" t="e" cm="1">
        <f t="array" ref="I159">INDEX($K159:$V159,#REF!)</f>
        <v>#REF!</v>
      </c>
      <c r="J159" s="15" t="e">
        <f>SUM(INDEX($K159:$V159,1):INDEX($K159:$V159,#REF!))</f>
        <v>#REF!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X159" t="e">
        <f t="shared" si="81"/>
        <v>#REF!</v>
      </c>
    </row>
    <row r="160" spans="1:24" x14ac:dyDescent="0.25">
      <c r="A160" s="3" t="s">
        <v>155</v>
      </c>
      <c r="B160" s="24" t="e">
        <f>SUM(B158:B159)</f>
        <v>#REF!</v>
      </c>
      <c r="C160" s="25"/>
      <c r="D160" s="24" t="e">
        <f t="shared" ref="D160:G160" si="143">SUM(D158:D159)</f>
        <v>#REF!</v>
      </c>
      <c r="E160" s="24">
        <f t="shared" si="143"/>
        <v>500</v>
      </c>
      <c r="F160" s="25"/>
      <c r="G160" s="24" t="e">
        <f t="shared" si="143"/>
        <v>#REF!</v>
      </c>
      <c r="H160" s="17"/>
      <c r="I160" s="24" t="e">
        <f t="shared" ref="I160" si="144">SUM(I158:I159)</f>
        <v>#REF!</v>
      </c>
      <c r="J160" s="24" t="e">
        <f t="shared" ref="J160" si="145">SUM(J158:J159)</f>
        <v>#REF!</v>
      </c>
      <c r="K160" s="24">
        <f t="shared" ref="K160" si="146">SUM(K158:K159)</f>
        <v>0</v>
      </c>
      <c r="L160" s="24">
        <f t="shared" ref="L160" si="147">SUM(L158:L159)</f>
        <v>0</v>
      </c>
      <c r="M160" s="24">
        <f t="shared" ref="M160" si="148">SUM(M158:M159)</f>
        <v>0</v>
      </c>
      <c r="N160" s="24">
        <f t="shared" ref="N160" si="149">SUM(N158:N159)</f>
        <v>0</v>
      </c>
      <c r="O160" s="24">
        <f t="shared" ref="O160" si="150">SUM(O158:O159)</f>
        <v>0</v>
      </c>
      <c r="P160" s="24">
        <f t="shared" ref="P160" si="151">SUM(P158:P159)</f>
        <v>0</v>
      </c>
      <c r="Q160" s="24">
        <f t="shared" ref="Q160" si="152">SUM(Q158:Q159)</f>
        <v>0</v>
      </c>
      <c r="R160" s="24">
        <f t="shared" ref="R160" si="153">SUM(R158:R159)</f>
        <v>0</v>
      </c>
      <c r="S160" s="24">
        <f t="shared" ref="S160" si="154">SUM(S158:S159)</f>
        <v>0</v>
      </c>
      <c r="T160" s="24">
        <f t="shared" ref="T160" si="155">SUM(T158:T159)</f>
        <v>0</v>
      </c>
      <c r="U160" s="24">
        <f t="shared" ref="U160" si="156">SUM(U158:U159)</f>
        <v>0</v>
      </c>
      <c r="V160" s="24">
        <f t="shared" ref="V160" si="157">SUM(V158:V159)</f>
        <v>0</v>
      </c>
      <c r="X160" t="e">
        <f t="shared" si="81"/>
        <v>#REF!</v>
      </c>
    </row>
    <row r="161" spans="1:24" x14ac:dyDescent="0.25">
      <c r="A161" s="3" t="s">
        <v>156</v>
      </c>
      <c r="B161" s="24" t="e">
        <f>B130+B140+B145+B149+B150+B154+B155+B156+B157+B160</f>
        <v>#REF!</v>
      </c>
      <c r="C161" s="25"/>
      <c r="D161" s="24" t="e">
        <f>D130+D140+D145+D149+D150+D154+D155+D156+D157+D160</f>
        <v>#REF!</v>
      </c>
      <c r="E161" s="24">
        <f>E130+E140+E145+E149+E150+E154+E155+E156+E157+E160</f>
        <v>113466</v>
      </c>
      <c r="F161" s="25"/>
      <c r="G161" s="24" t="e">
        <f>G130+G140+G145+G149+G150+G154+G155+G156+G157+G160</f>
        <v>#REF!</v>
      </c>
      <c r="H161" s="17"/>
      <c r="I161" s="24" t="e">
        <f t="shared" ref="I161:J161" si="158">I130+I140+I145+I149+I150+I154+I155+I156+I157+I160</f>
        <v>#REF!</v>
      </c>
      <c r="J161" s="24" t="e">
        <f t="shared" si="158"/>
        <v>#REF!</v>
      </c>
      <c r="K161" s="24">
        <f t="shared" ref="K161" si="159">K130+K140+K145+K149+K150+K154+K155+K156+K157+K160</f>
        <v>0</v>
      </c>
      <c r="L161" s="24">
        <f t="shared" ref="L161" si="160">L130+L140+L145+L149+L150+L154+L155+L156+L157+L160</f>
        <v>0</v>
      </c>
      <c r="M161" s="24">
        <f t="shared" ref="M161" si="161">M130+M140+M145+M149+M150+M154+M155+M156+M157+M160</f>
        <v>0</v>
      </c>
      <c r="N161" s="24">
        <f t="shared" ref="N161" si="162">N130+N140+N145+N149+N150+N154+N155+N156+N157+N160</f>
        <v>0</v>
      </c>
      <c r="O161" s="24">
        <f t="shared" ref="O161" si="163">O130+O140+O145+O149+O150+O154+O155+O156+O157+O160</f>
        <v>0</v>
      </c>
      <c r="P161" s="24">
        <f t="shared" ref="P161" si="164">P130+P140+P145+P149+P150+P154+P155+P156+P157+P160</f>
        <v>0</v>
      </c>
      <c r="Q161" s="24">
        <f t="shared" ref="Q161" si="165">Q130+Q140+Q145+Q149+Q150+Q154+Q155+Q156+Q157+Q160</f>
        <v>0</v>
      </c>
      <c r="R161" s="24">
        <f t="shared" ref="R161" si="166">R130+R140+R145+R149+R150+R154+R155+R156+R157+R160</f>
        <v>0</v>
      </c>
      <c r="S161" s="24">
        <f t="shared" ref="S161" si="167">S130+S140+S145+S149+S150+S154+S155+S156+S157+S160</f>
        <v>0</v>
      </c>
      <c r="T161" s="24">
        <f t="shared" ref="T161" si="168">T130+T140+T145+T149+T150+T154+T155+T156+T157+T160</f>
        <v>0</v>
      </c>
      <c r="U161" s="24">
        <f t="shared" ref="U161" si="169">U130+U140+U145+U149+U150+U154+U155+U156+U157+U160</f>
        <v>0</v>
      </c>
      <c r="V161" s="24">
        <f t="shared" ref="V161" si="170">V130+V140+V145+V149+V150+V154+V155+V156+V157+V160</f>
        <v>0</v>
      </c>
      <c r="X161" t="e">
        <f t="shared" si="81"/>
        <v>#REF!</v>
      </c>
    </row>
    <row r="162" spans="1:24" hidden="1" x14ac:dyDescent="0.25">
      <c r="A162" s="3" t="s">
        <v>157</v>
      </c>
      <c r="B162" s="15" t="e">
        <f>SUMIF(#REF!,$A162,#REF!)+I162</f>
        <v>#REF!</v>
      </c>
      <c r="C162" s="16"/>
      <c r="D162" s="15" t="e">
        <f>SUMIF(#REF!,$A162,#REF!)+J162</f>
        <v>#REF!</v>
      </c>
      <c r="E162" s="15">
        <v>0</v>
      </c>
      <c r="F162" s="16"/>
      <c r="G162" s="13" t="e">
        <f t="shared" si="127"/>
        <v>#REF!</v>
      </c>
      <c r="H162" s="17"/>
      <c r="I162" s="15" t="e" cm="1">
        <f t="array" ref="I162">INDEX($K162:$V162,#REF!)</f>
        <v>#REF!</v>
      </c>
      <c r="J162" s="15" t="e">
        <f>SUM(INDEX($K162:$V162,1):INDEX($K162:$V162,#REF!))</f>
        <v>#REF!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X162" t="e">
        <f t="shared" si="81"/>
        <v>#REF!</v>
      </c>
    </row>
    <row r="163" spans="1:24" hidden="1" x14ac:dyDescent="0.25">
      <c r="A163" s="3" t="s">
        <v>158</v>
      </c>
      <c r="B163" s="13" t="e">
        <f>SUMIF(#REF!,$A163,#REF!)+I163</f>
        <v>#REF!</v>
      </c>
      <c r="C163" s="14"/>
      <c r="D163" s="13" t="e">
        <f>SUMIF(#REF!,$A163,#REF!)+J163</f>
        <v>#REF!</v>
      </c>
      <c r="E163" s="15">
        <v>0</v>
      </c>
      <c r="F163" s="16"/>
      <c r="G163" s="13" t="e">
        <f t="shared" si="127"/>
        <v>#REF!</v>
      </c>
      <c r="H163" s="17"/>
      <c r="I163" s="15" t="e" cm="1">
        <f t="array" ref="I163">INDEX($K163:$V163,#REF!)</f>
        <v>#REF!</v>
      </c>
      <c r="J163" s="15" t="e">
        <f>SUM(INDEX($K163:$V163,1):INDEX($K163:$V163,#REF!))</f>
        <v>#REF!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X163" t="e">
        <f t="shared" si="81"/>
        <v>#REF!</v>
      </c>
    </row>
    <row r="164" spans="1:24" hidden="1" x14ac:dyDescent="0.25">
      <c r="A164" s="3" t="s">
        <v>159</v>
      </c>
      <c r="B164" s="15" t="e">
        <f>SUMIF(#REF!,$A164,#REF!)+I164</f>
        <v>#REF!</v>
      </c>
      <c r="C164" s="16"/>
      <c r="D164" s="15" t="e">
        <f>SUMIF(#REF!,$A164,#REF!)+J164</f>
        <v>#REF!</v>
      </c>
      <c r="E164" s="15">
        <v>0</v>
      </c>
      <c r="F164" s="16"/>
      <c r="G164" s="13" t="e">
        <f t="shared" si="127"/>
        <v>#REF!</v>
      </c>
      <c r="H164" s="17"/>
      <c r="I164" s="15" t="e" cm="1">
        <f t="array" ref="I164">INDEX($K164:$V164,#REF!)</f>
        <v>#REF!</v>
      </c>
      <c r="J164" s="15" t="e">
        <f>SUM(INDEX($K164:$V164,1):INDEX($K164:$V164,#REF!))</f>
        <v>#REF!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X164" t="e">
        <f t="shared" si="81"/>
        <v>#REF!</v>
      </c>
    </row>
    <row r="165" spans="1:24" x14ac:dyDescent="0.25">
      <c r="A165" s="3" t="s">
        <v>160</v>
      </c>
      <c r="B165" s="13" t="e">
        <f>SUMIF(#REF!,$A165,#REF!)+I165</f>
        <v>#REF!</v>
      </c>
      <c r="C165" s="14"/>
      <c r="D165" s="13" t="e">
        <f>SUMIF(#REF!,$A165,#REF!)+J165</f>
        <v>#REF!</v>
      </c>
      <c r="E165" s="13">
        <f>3000</f>
        <v>3000</v>
      </c>
      <c r="F165" s="14"/>
      <c r="G165" s="13" t="e">
        <f t="shared" si="127"/>
        <v>#REF!</v>
      </c>
      <c r="H165" s="17"/>
      <c r="I165" s="15" t="e" cm="1">
        <f t="array" ref="I165">INDEX($K165:$V165,#REF!)</f>
        <v>#REF!</v>
      </c>
      <c r="J165" s="15" t="e">
        <f>SUM(INDEX($K165:$V165,1):INDEX($K165:$V165,#REF!))</f>
        <v>#REF!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X165" t="e">
        <f t="shared" si="81"/>
        <v>#REF!</v>
      </c>
    </row>
    <row r="166" spans="1:24" x14ac:dyDescent="0.25">
      <c r="A166" s="3" t="s">
        <v>161</v>
      </c>
      <c r="B166" s="15" t="e">
        <f>SUMIF(#REF!,$A166,#REF!)+I166</f>
        <v>#REF!</v>
      </c>
      <c r="C166" s="16"/>
      <c r="D166" s="15" t="e">
        <f>SUMIF(#REF!,$A166,#REF!)+J166</f>
        <v>#REF!</v>
      </c>
      <c r="E166" s="13">
        <f>42650</f>
        <v>42650</v>
      </c>
      <c r="F166" s="14"/>
      <c r="G166" s="13" t="e">
        <f t="shared" si="127"/>
        <v>#REF!</v>
      </c>
      <c r="H166" s="17"/>
      <c r="I166" s="15" t="e" cm="1">
        <f t="array" ref="I166">INDEX($K166:$V166,#REF!)</f>
        <v>#REF!</v>
      </c>
      <c r="J166" s="15" t="e">
        <f>SUM(INDEX($K166:$V166,1):INDEX($K166:$V166,#REF!))</f>
        <v>#REF!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X166" t="e">
        <f t="shared" si="81"/>
        <v>#REF!</v>
      </c>
    </row>
    <row r="167" spans="1:24" x14ac:dyDescent="0.25">
      <c r="A167" s="3" t="s">
        <v>162</v>
      </c>
      <c r="B167" s="13" t="e">
        <f>SUMIF(#REF!,$A167,#REF!)+I167</f>
        <v>#REF!</v>
      </c>
      <c r="C167" s="14"/>
      <c r="D167" s="13" t="e">
        <f>SUMIF(#REF!,$A167,#REF!)+J167</f>
        <v>#REF!</v>
      </c>
      <c r="E167" s="13">
        <f>11175</f>
        <v>11175</v>
      </c>
      <c r="F167" s="14"/>
      <c r="G167" s="13" t="e">
        <f t="shared" si="127"/>
        <v>#REF!</v>
      </c>
      <c r="H167" s="17"/>
      <c r="I167" s="15" t="e" cm="1">
        <f t="array" ref="I167">INDEX($K167:$V167,#REF!)</f>
        <v>#REF!</v>
      </c>
      <c r="J167" s="15" t="e">
        <f>SUM(INDEX($K167:$V167,1):INDEX($K167:$V167,#REF!))</f>
        <v>#REF!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X167" t="e">
        <f t="shared" si="81"/>
        <v>#REF!</v>
      </c>
    </row>
    <row r="168" spans="1:24" x14ac:dyDescent="0.25">
      <c r="A168" s="3" t="s">
        <v>163</v>
      </c>
      <c r="B168" s="13" t="e">
        <f>SUMIF(#REF!,$A168,#REF!)+I168</f>
        <v>#REF!</v>
      </c>
      <c r="C168" s="14"/>
      <c r="D168" s="13" t="e">
        <f>SUMIF(#REF!,$A168,#REF!)+J168</f>
        <v>#REF!</v>
      </c>
      <c r="E168" s="13">
        <v>131384</v>
      </c>
      <c r="F168" s="14"/>
      <c r="G168" s="13" t="e">
        <f t="shared" si="127"/>
        <v>#REF!</v>
      </c>
      <c r="H168" s="17"/>
      <c r="I168" s="15" t="e" cm="1">
        <f t="array" ref="I168">INDEX($K168:$V168,#REF!)</f>
        <v>#REF!</v>
      </c>
      <c r="J168" s="15" t="e">
        <f>SUM(INDEX($K168:$V168,1):INDEX($K168:$V168,#REF!))</f>
        <v>#REF!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X168" t="e">
        <f t="shared" si="81"/>
        <v>#REF!</v>
      </c>
    </row>
    <row r="169" spans="1:24" hidden="1" x14ac:dyDescent="0.25">
      <c r="A169" s="3" t="s">
        <v>164</v>
      </c>
      <c r="B169" s="15" t="e">
        <f>SUMIF(#REF!,$A169,#REF!)+I169</f>
        <v>#REF!</v>
      </c>
      <c r="C169" s="16"/>
      <c r="D169" s="15" t="e">
        <f>SUMIF(#REF!,$A169,#REF!)+J169</f>
        <v>#REF!</v>
      </c>
      <c r="E169" s="15">
        <v>0</v>
      </c>
      <c r="F169" s="16"/>
      <c r="G169" s="13" t="e">
        <f t="shared" si="127"/>
        <v>#REF!</v>
      </c>
      <c r="H169" s="17"/>
      <c r="I169" s="15" t="e" cm="1">
        <f t="array" ref="I169">INDEX($K169:$V169,#REF!)</f>
        <v>#REF!</v>
      </c>
      <c r="J169" s="15" t="e">
        <f>SUM(INDEX($K169:$V169,1):INDEX($K169:$V169,#REF!))</f>
        <v>#REF!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X169" t="e">
        <f t="shared" si="81"/>
        <v>#REF!</v>
      </c>
    </row>
    <row r="170" spans="1:24" hidden="1" x14ac:dyDescent="0.25">
      <c r="A170" s="3" t="s">
        <v>165</v>
      </c>
      <c r="B170" s="15" t="e">
        <f>SUMIF(#REF!,$A170,#REF!)+I170</f>
        <v>#REF!</v>
      </c>
      <c r="C170" s="16"/>
      <c r="D170" s="15" t="e">
        <f>SUMIF(#REF!,$A170,#REF!)+J170</f>
        <v>#REF!</v>
      </c>
      <c r="E170" s="15">
        <v>0</v>
      </c>
      <c r="F170" s="16"/>
      <c r="G170" s="13" t="e">
        <f t="shared" si="127"/>
        <v>#REF!</v>
      </c>
      <c r="H170" s="17"/>
      <c r="I170" s="15" t="e" cm="1">
        <f t="array" ref="I170">INDEX($K170:$V170,#REF!)</f>
        <v>#REF!</v>
      </c>
      <c r="J170" s="15" t="e">
        <f>SUM(INDEX($K170:$V170,1):INDEX($K170:$V170,#REF!))</f>
        <v>#REF!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X170" t="e">
        <f t="shared" si="81"/>
        <v>#REF!</v>
      </c>
    </row>
    <row r="171" spans="1:24" x14ac:dyDescent="0.25">
      <c r="A171" s="3" t="s">
        <v>166</v>
      </c>
      <c r="B171" s="24" t="e">
        <f>SUM(B168:B170)</f>
        <v>#REF!</v>
      </c>
      <c r="C171" s="25"/>
      <c r="D171" s="24" t="e">
        <f t="shared" ref="D171:E171" si="171">SUM(D168:D170)</f>
        <v>#REF!</v>
      </c>
      <c r="E171" s="24">
        <f t="shared" si="171"/>
        <v>131384</v>
      </c>
      <c r="F171" s="25"/>
      <c r="G171" s="24" t="e">
        <f>SUM(G168:G170)</f>
        <v>#REF!</v>
      </c>
      <c r="H171" s="17"/>
      <c r="I171" s="24" t="e">
        <f t="shared" ref="I171" si="172">SUM(I168:I170)</f>
        <v>#REF!</v>
      </c>
      <c r="J171" s="24" t="e">
        <f t="shared" ref="J171" si="173">SUM(J168:J170)</f>
        <v>#REF!</v>
      </c>
      <c r="K171" s="24">
        <f t="shared" ref="K171" si="174">SUM(K168:K170)</f>
        <v>0</v>
      </c>
      <c r="L171" s="24">
        <f t="shared" ref="L171" si="175">SUM(L168:L170)</f>
        <v>0</v>
      </c>
      <c r="M171" s="24">
        <f t="shared" ref="M171" si="176">SUM(M168:M170)</f>
        <v>0</v>
      </c>
      <c r="N171" s="24">
        <f t="shared" ref="N171" si="177">SUM(N168:N170)</f>
        <v>0</v>
      </c>
      <c r="O171" s="24">
        <f t="shared" ref="O171" si="178">SUM(O168:O170)</f>
        <v>0</v>
      </c>
      <c r="P171" s="24">
        <f t="shared" ref="P171" si="179">SUM(P168:P170)</f>
        <v>0</v>
      </c>
      <c r="Q171" s="24">
        <f t="shared" ref="Q171" si="180">SUM(Q168:Q170)</f>
        <v>0</v>
      </c>
      <c r="R171" s="24">
        <f t="shared" ref="R171" si="181">SUM(R168:R170)</f>
        <v>0</v>
      </c>
      <c r="S171" s="24">
        <f t="shared" ref="S171" si="182">SUM(S168:S170)</f>
        <v>0</v>
      </c>
      <c r="T171" s="24">
        <f t="shared" ref="T171" si="183">SUM(T168:T170)</f>
        <v>0</v>
      </c>
      <c r="U171" s="24">
        <f t="shared" ref="U171" si="184">SUM(U168:U170)</f>
        <v>0</v>
      </c>
      <c r="V171" s="24">
        <f t="shared" ref="V171" si="185">SUM(V168:V170)</f>
        <v>0</v>
      </c>
      <c r="X171" t="e">
        <f t="shared" si="81"/>
        <v>#REF!</v>
      </c>
    </row>
    <row r="172" spans="1:24" x14ac:dyDescent="0.25">
      <c r="A172" s="3" t="s">
        <v>167</v>
      </c>
      <c r="B172" s="13" t="e">
        <f>SUMIF(#REF!,$A172,#REF!)+I172</f>
        <v>#REF!</v>
      </c>
      <c r="C172" s="14"/>
      <c r="D172" s="13" t="e">
        <f>SUMIF(#REF!,$A172,#REF!)+J172</f>
        <v>#REF!</v>
      </c>
      <c r="E172" s="13">
        <f>79653</f>
        <v>79653</v>
      </c>
      <c r="F172" s="14"/>
      <c r="G172" s="13" t="e">
        <f t="shared" si="127"/>
        <v>#REF!</v>
      </c>
      <c r="H172" s="17"/>
      <c r="I172" s="15" t="e" cm="1">
        <f t="array" ref="I172">INDEX($K172:$V172,#REF!)</f>
        <v>#REF!</v>
      </c>
      <c r="J172" s="15" t="e">
        <f>SUM(INDEX($K172:$V172,1):INDEX($K172:$V172,#REF!))</f>
        <v>#REF!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X172" t="e">
        <f t="shared" si="81"/>
        <v>#REF!</v>
      </c>
    </row>
    <row r="173" spans="1:24" hidden="1" x14ac:dyDescent="0.25">
      <c r="A173" s="3" t="s">
        <v>168</v>
      </c>
      <c r="B173" s="15" t="e">
        <f>SUMIF(#REF!,$A173,#REF!)+I173</f>
        <v>#REF!</v>
      </c>
      <c r="C173" s="16"/>
      <c r="D173" s="15" t="e">
        <f>SUMIF(#REF!,$A173,#REF!)+J173</f>
        <v>#REF!</v>
      </c>
      <c r="E173" s="15">
        <v>0</v>
      </c>
      <c r="F173" s="16"/>
      <c r="G173" s="13" t="e">
        <f t="shared" si="127"/>
        <v>#REF!</v>
      </c>
      <c r="H173" s="17"/>
      <c r="I173" s="15" t="e" cm="1">
        <f t="array" ref="I173">INDEX($K173:$V173,#REF!)</f>
        <v>#REF!</v>
      </c>
      <c r="J173" s="15" t="e">
        <f>SUM(INDEX($K173:$V173,1):INDEX($K173:$V173,#REF!))</f>
        <v>#REF!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X173" t="e">
        <f t="shared" si="81"/>
        <v>#REF!</v>
      </c>
    </row>
    <row r="174" spans="1:24" x14ac:dyDescent="0.25">
      <c r="A174" s="3" t="s">
        <v>169</v>
      </c>
      <c r="B174" s="13" t="e">
        <f>SUMIF(#REF!,$A174,#REF!)+I174</f>
        <v>#REF!</v>
      </c>
      <c r="C174" s="14"/>
      <c r="D174" s="13" t="e">
        <f>SUMIF(#REF!,$A174,#REF!)+J174</f>
        <v>#REF!</v>
      </c>
      <c r="E174" s="13">
        <f>9000</f>
        <v>9000</v>
      </c>
      <c r="F174" s="14"/>
      <c r="G174" s="13" t="e">
        <f t="shared" si="127"/>
        <v>#REF!</v>
      </c>
      <c r="H174" s="17"/>
      <c r="I174" s="15" t="e" cm="1">
        <f t="array" ref="I174">INDEX($K174:$V174,#REF!)</f>
        <v>#REF!</v>
      </c>
      <c r="J174" s="15" t="e">
        <f>SUM(INDEX($K174:$V174,1):INDEX($K174:$V174,#REF!))</f>
        <v>#REF!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X174" t="e">
        <f t="shared" si="81"/>
        <v>#REF!</v>
      </c>
    </row>
    <row r="175" spans="1:24" x14ac:dyDescent="0.25">
      <c r="A175" s="3" t="s">
        <v>170</v>
      </c>
      <c r="B175" s="13" t="e">
        <f>SUMIF(#REF!,$A175,#REF!)+I175</f>
        <v>#REF!</v>
      </c>
      <c r="C175" s="14"/>
      <c r="D175" s="13" t="e">
        <f>SUMIF(#REF!,$A175,#REF!)+J175</f>
        <v>#REF!</v>
      </c>
      <c r="E175" s="13">
        <v>22000</v>
      </c>
      <c r="F175" s="14"/>
      <c r="G175" s="13" t="e">
        <f t="shared" si="127"/>
        <v>#REF!</v>
      </c>
      <c r="H175" s="17"/>
      <c r="I175" s="15" t="e" cm="1">
        <f t="array" ref="I175">INDEX($K175:$V175,#REF!)</f>
        <v>#REF!</v>
      </c>
      <c r="J175" s="15" t="e">
        <f>SUM(INDEX($K175:$V175,1):INDEX($K175:$V175,#REF!))</f>
        <v>#REF!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X175" t="e">
        <f t="shared" si="81"/>
        <v>#REF!</v>
      </c>
    </row>
    <row r="176" spans="1:24" hidden="1" x14ac:dyDescent="0.25">
      <c r="A176" s="3" t="s">
        <v>171</v>
      </c>
      <c r="B176" s="27" t="e">
        <f>SUMIF(#REF!,$A176,#REF!)+I176</f>
        <v>#REF!</v>
      </c>
      <c r="C176" s="14"/>
      <c r="D176" s="13" t="e">
        <f>SUMIF(#REF!,$A176,#REF!)+J176</f>
        <v>#REF!</v>
      </c>
      <c r="E176" s="13">
        <v>0</v>
      </c>
      <c r="F176" s="14"/>
      <c r="G176" s="13" t="e">
        <f t="shared" si="127"/>
        <v>#REF!</v>
      </c>
      <c r="H176" s="17"/>
      <c r="I176" s="15" t="e" cm="1">
        <f t="array" ref="I176">INDEX($K176:$V176,#REF!)</f>
        <v>#REF!</v>
      </c>
      <c r="J176" s="15" t="e">
        <f>SUM(INDEX($K176:$V176,1):INDEX($K176:$V176,#REF!))</f>
        <v>#REF!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X176" t="e">
        <f t="shared" si="81"/>
        <v>#REF!</v>
      </c>
    </row>
    <row r="177" spans="1:24" x14ac:dyDescent="0.25">
      <c r="A177" s="3" t="s">
        <v>172</v>
      </c>
      <c r="B177" s="13" t="e">
        <f>SUMIF(#REF!,$A177,#REF!)+I177</f>
        <v>#REF!</v>
      </c>
      <c r="C177" s="14"/>
      <c r="D177" s="13" t="e">
        <f>SUMIF(#REF!,$A177,#REF!)+J177</f>
        <v>#REF!</v>
      </c>
      <c r="E177" s="13">
        <f>7000</f>
        <v>7000</v>
      </c>
      <c r="F177" s="14"/>
      <c r="G177" s="13" t="e">
        <f t="shared" si="127"/>
        <v>#REF!</v>
      </c>
      <c r="H177" s="17"/>
      <c r="I177" s="15" t="e" cm="1">
        <f t="array" ref="I177">INDEX($K177:$V177,#REF!)</f>
        <v>#REF!</v>
      </c>
      <c r="J177" s="15" t="e">
        <f>SUM(INDEX($K177:$V177,1):INDEX($K177:$V177,#REF!))</f>
        <v>#REF!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X177" t="e">
        <f t="shared" si="81"/>
        <v>#REF!</v>
      </c>
    </row>
    <row r="178" spans="1:24" x14ac:dyDescent="0.25">
      <c r="A178" s="3" t="s">
        <v>173</v>
      </c>
      <c r="B178" s="24" t="e">
        <f>B163+B164+B165+B166+B167+B171+B172+B173+B174+B175+B176+B177</f>
        <v>#REF!</v>
      </c>
      <c r="C178" s="25"/>
      <c r="D178" s="24" t="e">
        <f>D163+D164+D165+D166+D167+D171+D172+D173+D174+D175+D176+D177</f>
        <v>#REF!</v>
      </c>
      <c r="E178" s="24">
        <f>E163+E164+E165+E166+E167+E171+E172+E173+E174+E175+E176+E177</f>
        <v>305862</v>
      </c>
      <c r="F178" s="25"/>
      <c r="G178" s="24" t="e">
        <f>G163+G164+G165+G166+G167+G171+G172+G173+G174+G175+G176+G177</f>
        <v>#REF!</v>
      </c>
      <c r="H178" s="17"/>
      <c r="I178" s="24" t="e">
        <f t="shared" ref="I178:J178" si="186">I163+I164+I165+I166+I167+I171+I172+I173+I174+I175+I176+I177</f>
        <v>#REF!</v>
      </c>
      <c r="J178" s="24" t="e">
        <f t="shared" si="186"/>
        <v>#REF!</v>
      </c>
      <c r="K178" s="24">
        <f t="shared" ref="K178" si="187">K163+K164+K165+K166+K167+K171+K172+K173+K174+K175+K176+K177</f>
        <v>0</v>
      </c>
      <c r="L178" s="24">
        <f t="shared" ref="L178" si="188">L163+L164+L165+L166+L167+L171+L172+L173+L174+L175+L176+L177</f>
        <v>0</v>
      </c>
      <c r="M178" s="24">
        <f t="shared" ref="M178" si="189">M163+M164+M165+M166+M167+M171+M172+M173+M174+M175+M176+M177</f>
        <v>0</v>
      </c>
      <c r="N178" s="24">
        <f t="shared" ref="N178" si="190">N163+N164+N165+N166+N167+N171+N172+N173+N174+N175+N176+N177</f>
        <v>0</v>
      </c>
      <c r="O178" s="24">
        <f t="shared" ref="O178" si="191">O163+O164+O165+O166+O167+O171+O172+O173+O174+O175+O176+O177</f>
        <v>0</v>
      </c>
      <c r="P178" s="24">
        <f t="shared" ref="P178" si="192">P163+P164+P165+P166+P167+P171+P172+P173+P174+P175+P176+P177</f>
        <v>0</v>
      </c>
      <c r="Q178" s="24">
        <f t="shared" ref="Q178" si="193">Q163+Q164+Q165+Q166+Q167+Q171+Q172+Q173+Q174+Q175+Q176+Q177</f>
        <v>0</v>
      </c>
      <c r="R178" s="24">
        <f t="shared" ref="R178" si="194">R163+R164+R165+R166+R167+R171+R172+R173+R174+R175+R176+R177</f>
        <v>0</v>
      </c>
      <c r="S178" s="24">
        <f t="shared" ref="S178" si="195">S163+S164+S165+S166+S167+S171+S172+S173+S174+S175+S176+S177</f>
        <v>0</v>
      </c>
      <c r="T178" s="24">
        <f t="shared" ref="T178" si="196">T163+T164+T165+T166+T167+T171+T172+T173+T174+T175+T176+T177</f>
        <v>0</v>
      </c>
      <c r="U178" s="24">
        <f t="shared" ref="U178" si="197">U163+U164+U165+U166+U167+U171+U172+U173+U174+U175+U176+U177</f>
        <v>0</v>
      </c>
      <c r="V178" s="24">
        <f t="shared" ref="V178" si="198">V163+V164+V165+V166+V167+V171+V172+V173+V174+V175+V176+V177</f>
        <v>0</v>
      </c>
      <c r="X178" t="e">
        <f t="shared" si="81"/>
        <v>#REF!</v>
      </c>
    </row>
    <row r="179" spans="1:24" hidden="1" x14ac:dyDescent="0.25">
      <c r="A179" s="3" t="s">
        <v>174</v>
      </c>
      <c r="B179" s="15" t="e">
        <f>SUMIF(#REF!,$A179,#REF!)+I179</f>
        <v>#REF!</v>
      </c>
      <c r="C179" s="16"/>
      <c r="D179" s="15" t="e">
        <f>SUMIF(#REF!,$A179,#REF!)+J179</f>
        <v>#REF!</v>
      </c>
      <c r="E179" s="15">
        <v>0</v>
      </c>
      <c r="F179" s="16"/>
      <c r="G179" s="13" t="e">
        <f t="shared" si="127"/>
        <v>#REF!</v>
      </c>
      <c r="H179" s="17"/>
      <c r="I179" s="15" t="e" cm="1">
        <f t="array" ref="I179">INDEX($K179:$V179,#REF!)</f>
        <v>#REF!</v>
      </c>
      <c r="J179" s="15" t="e">
        <f>SUM(INDEX($K179:$V179,1):INDEX($K179:$V179,#REF!))</f>
        <v>#REF!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X179" t="e">
        <f t="shared" si="81"/>
        <v>#REF!</v>
      </c>
    </row>
    <row r="180" spans="1:24" hidden="1" x14ac:dyDescent="0.25">
      <c r="A180" s="3" t="s">
        <v>175</v>
      </c>
      <c r="B180" s="15" t="e">
        <f>SUMIF(#REF!,$A180,#REF!)+I180</f>
        <v>#REF!</v>
      </c>
      <c r="C180" s="16"/>
      <c r="D180" s="15" t="e">
        <f>SUMIF(#REF!,$A180,#REF!)+J180</f>
        <v>#REF!</v>
      </c>
      <c r="E180" s="15">
        <v>0</v>
      </c>
      <c r="F180" s="16"/>
      <c r="G180" s="13" t="e">
        <f t="shared" si="127"/>
        <v>#REF!</v>
      </c>
      <c r="H180" s="17"/>
      <c r="I180" s="15" t="e" cm="1">
        <f t="array" ref="I180">INDEX($K180:$V180,#REF!)</f>
        <v>#REF!</v>
      </c>
      <c r="J180" s="15" t="e">
        <f>SUM(INDEX($K180:$V180,1):INDEX($K180:$V180,#REF!))</f>
        <v>#REF!</v>
      </c>
      <c r="K180" s="15"/>
      <c r="L180" s="15"/>
      <c r="M180" s="15"/>
      <c r="N180" s="15">
        <v>-5000</v>
      </c>
      <c r="O180" s="15">
        <v>-174732.1</v>
      </c>
      <c r="P180" s="15"/>
      <c r="Q180" s="15">
        <v>-22500</v>
      </c>
      <c r="R180" s="15">
        <v>-3558.2</v>
      </c>
      <c r="S180" s="15"/>
      <c r="T180" s="15">
        <v>-27000</v>
      </c>
      <c r="U180" s="15"/>
      <c r="V180" s="15"/>
      <c r="X180" t="e">
        <f t="shared" si="81"/>
        <v>#REF!</v>
      </c>
    </row>
    <row r="181" spans="1:24" hidden="1" x14ac:dyDescent="0.25">
      <c r="A181" s="3" t="s">
        <v>176</v>
      </c>
      <c r="B181" s="13" t="e">
        <f>SUMIF(#REF!,$A181,#REF!)+I181</f>
        <v>#REF!</v>
      </c>
      <c r="C181" s="14"/>
      <c r="D181" s="13" t="e">
        <f>SUMIF(#REF!,$A181,#REF!)+J181</f>
        <v>#REF!</v>
      </c>
      <c r="E181" s="15">
        <v>0</v>
      </c>
      <c r="F181" s="16"/>
      <c r="G181" s="13" t="e">
        <f t="shared" si="127"/>
        <v>#REF!</v>
      </c>
      <c r="H181" s="17"/>
      <c r="I181" s="15" t="e" cm="1">
        <f t="array" ref="I181">INDEX($K181:$V181,#REF!)</f>
        <v>#REF!</v>
      </c>
      <c r="J181" s="15" t="e">
        <f>SUM(INDEX($K181:$V181,1):INDEX($K181:$V181,#REF!))</f>
        <v>#REF!</v>
      </c>
      <c r="K181" s="15"/>
      <c r="L181" s="15"/>
      <c r="M181" s="15"/>
      <c r="N181" s="15"/>
      <c r="O181" s="15">
        <v>-74101.679999999993</v>
      </c>
      <c r="P181" s="15">
        <v>-181223.24</v>
      </c>
      <c r="Q181" s="15">
        <v>-699549.86</v>
      </c>
      <c r="R181" s="15"/>
      <c r="S181" s="15">
        <v>-208667.95</v>
      </c>
      <c r="T181" s="15"/>
      <c r="U181" s="15"/>
      <c r="V181" s="15"/>
      <c r="X181" t="e">
        <f t="shared" si="81"/>
        <v>#REF!</v>
      </c>
    </row>
    <row r="182" spans="1:24" hidden="1" x14ac:dyDescent="0.25">
      <c r="A182" s="3" t="s">
        <v>177</v>
      </c>
      <c r="B182" s="13" t="e">
        <f>SUMIF(#REF!,$A182,#REF!)+I182</f>
        <v>#REF!</v>
      </c>
      <c r="C182" s="14"/>
      <c r="D182" s="13" t="e">
        <f>SUMIF(#REF!,$A182,#REF!)+J182</f>
        <v>#REF!</v>
      </c>
      <c r="E182" s="15">
        <v>0</v>
      </c>
      <c r="F182" s="16"/>
      <c r="G182" s="13" t="e">
        <f t="shared" si="127"/>
        <v>#REF!</v>
      </c>
      <c r="H182" s="17"/>
      <c r="I182" s="15" t="e" cm="1">
        <f t="array" ref="I182">INDEX($K182:$V182,#REF!)</f>
        <v>#REF!</v>
      </c>
      <c r="J182" s="15" t="e">
        <f>SUM(INDEX($K182:$V182,1):INDEX($K182:$V182,#REF!))</f>
        <v>#REF!</v>
      </c>
      <c r="K182" s="15">
        <v>-106334.38</v>
      </c>
      <c r="L182" s="15"/>
      <c r="M182" s="15"/>
      <c r="N182" s="15"/>
      <c r="O182" s="15">
        <v>-114424.19</v>
      </c>
      <c r="P182" s="15"/>
      <c r="Q182" s="15">
        <v>-38280.589999999997</v>
      </c>
      <c r="R182" s="15">
        <v>-65333.63</v>
      </c>
      <c r="S182" s="15"/>
      <c r="T182" s="15"/>
      <c r="U182" s="15"/>
      <c r="V182" s="15"/>
      <c r="X182" t="e">
        <f t="shared" si="81"/>
        <v>#REF!</v>
      </c>
    </row>
    <row r="183" spans="1:24" hidden="1" x14ac:dyDescent="0.25">
      <c r="A183" s="3" t="s">
        <v>178</v>
      </c>
      <c r="B183" s="15" t="e">
        <f>SUMIF(#REF!,$A183,#REF!)+I183</f>
        <v>#REF!</v>
      </c>
      <c r="C183" s="16"/>
      <c r="D183" s="15" t="e">
        <f>SUMIF(#REF!,$A183,#REF!)+J183</f>
        <v>#REF!</v>
      </c>
      <c r="E183" s="15">
        <v>0</v>
      </c>
      <c r="F183" s="16"/>
      <c r="G183" s="13" t="e">
        <f t="shared" si="127"/>
        <v>#REF!</v>
      </c>
      <c r="H183" s="17"/>
      <c r="I183" s="15" t="e" cm="1">
        <f t="array" ref="I183">INDEX($K183:$V183,#REF!)</f>
        <v>#REF!</v>
      </c>
      <c r="J183" s="15" t="e">
        <f>SUM(INDEX($K183:$V183,1):INDEX($K183:$V183,#REF!))</f>
        <v>#REF!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X183" t="e">
        <f t="shared" si="81"/>
        <v>#REF!</v>
      </c>
    </row>
    <row r="184" spans="1:24" hidden="1" x14ac:dyDescent="0.25">
      <c r="A184" s="3" t="s">
        <v>179</v>
      </c>
      <c r="B184" s="15" t="e">
        <f>SUMIF(#REF!,$A184,#REF!)+I184</f>
        <v>#REF!</v>
      </c>
      <c r="C184" s="16"/>
      <c r="D184" s="15" t="e">
        <f>SUMIF(#REF!,$A184,#REF!)+J184</f>
        <v>#REF!</v>
      </c>
      <c r="E184" s="15">
        <v>0</v>
      </c>
      <c r="F184" s="16"/>
      <c r="G184" s="13" t="e">
        <f t="shared" si="127"/>
        <v>#REF!</v>
      </c>
      <c r="H184" s="17"/>
      <c r="I184" s="15" t="e" cm="1">
        <f t="array" ref="I184">INDEX($K184:$V184,#REF!)</f>
        <v>#REF!</v>
      </c>
      <c r="J184" s="15" t="e">
        <f>SUM(INDEX($K184:$V184,1):INDEX($K184:$V184,#REF!))</f>
        <v>#REF!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X184" t="e">
        <f t="shared" si="81"/>
        <v>#REF!</v>
      </c>
    </row>
    <row r="185" spans="1:24" x14ac:dyDescent="0.25">
      <c r="A185" s="3" t="s">
        <v>180</v>
      </c>
      <c r="B185" s="13" t="e">
        <f>SUMIF(#REF!,$A185,#REF!)+I185</f>
        <v>#REF!</v>
      </c>
      <c r="C185" s="14"/>
      <c r="D185" s="13" t="e">
        <f>SUMIF(#REF!,$A185,#REF!)+J185</f>
        <v>#REF!</v>
      </c>
      <c r="E185" s="15">
        <v>0</v>
      </c>
      <c r="F185" s="16"/>
      <c r="G185" s="13" t="e">
        <f t="shared" si="127"/>
        <v>#REF!</v>
      </c>
      <c r="H185" s="17"/>
      <c r="I185" s="15" t="e" cm="1">
        <f t="array" ref="I185">INDEX($K185:$V185,#REF!)</f>
        <v>#REF!</v>
      </c>
      <c r="J185" s="15" t="e">
        <f>SUM(INDEX($K185:$V185,1):INDEX($K185:$V185,#REF!))</f>
        <v>#REF!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X185" t="e">
        <f t="shared" si="81"/>
        <v>#REF!</v>
      </c>
    </row>
    <row r="186" spans="1:24" x14ac:dyDescent="0.25">
      <c r="A186" s="3" t="s">
        <v>181</v>
      </c>
      <c r="B186" s="13" t="e">
        <f>SUMIF(#REF!,$A186,#REF!)+I186</f>
        <v>#REF!</v>
      </c>
      <c r="C186" s="14"/>
      <c r="D186" s="13" t="e">
        <f>SUMIF(#REF!,$A186,#REF!)+J186</f>
        <v>#REF!</v>
      </c>
      <c r="E186" s="15">
        <v>0</v>
      </c>
      <c r="F186" s="16"/>
      <c r="G186" s="13" t="e">
        <f t="shared" si="127"/>
        <v>#REF!</v>
      </c>
      <c r="H186" s="17"/>
      <c r="I186" s="15" t="e" cm="1">
        <f t="array" ref="I186">INDEX($K186:$V186,#REF!)</f>
        <v>#REF!</v>
      </c>
      <c r="J186" s="15" t="e">
        <f>SUM(INDEX($K186:$V186,1):INDEX($K186:$V186,#REF!))</f>
        <v>#REF!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X186" t="e">
        <f t="shared" si="81"/>
        <v>#REF!</v>
      </c>
    </row>
    <row r="187" spans="1:24" hidden="1" x14ac:dyDescent="0.25">
      <c r="A187" s="3" t="s">
        <v>182</v>
      </c>
      <c r="B187" s="15" t="e">
        <f>SUMIF(#REF!,$A187,#REF!)+I187</f>
        <v>#REF!</v>
      </c>
      <c r="C187" s="16"/>
      <c r="D187" s="15" t="e">
        <f>SUMIF(#REF!,$A187,#REF!)+J187</f>
        <v>#REF!</v>
      </c>
      <c r="E187" s="15">
        <v>0</v>
      </c>
      <c r="F187" s="16"/>
      <c r="G187" s="13" t="e">
        <f t="shared" si="127"/>
        <v>#REF!</v>
      </c>
      <c r="H187" s="17"/>
      <c r="I187" s="15" t="e" cm="1">
        <f t="array" ref="I187">INDEX($K187:$V187,#REF!)</f>
        <v>#REF!</v>
      </c>
      <c r="J187" s="15" t="e">
        <f>SUM(INDEX($K187:$V187,1):INDEX($K187:$V187,#REF!))</f>
        <v>#REF!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X187" t="e">
        <f t="shared" si="81"/>
        <v>#REF!</v>
      </c>
    </row>
    <row r="188" spans="1:24" x14ac:dyDescent="0.25">
      <c r="A188" s="3" t="s">
        <v>183</v>
      </c>
      <c r="B188" s="15" t="e">
        <f>SUMIF(#REF!,$A188,#REF!)+I188</f>
        <v>#REF!</v>
      </c>
      <c r="C188" s="16"/>
      <c r="D188" s="15" t="e">
        <f>SUMIF(#REF!,$A188,#REF!)+J188</f>
        <v>#REF!</v>
      </c>
      <c r="E188" s="15">
        <v>0</v>
      </c>
      <c r="F188" s="16"/>
      <c r="G188" s="13" t="e">
        <f t="shared" si="127"/>
        <v>#REF!</v>
      </c>
      <c r="H188" s="17"/>
      <c r="I188" s="15" t="e" cm="1">
        <f t="array" ref="I188">INDEX($K188:$V188,#REF!)</f>
        <v>#REF!</v>
      </c>
      <c r="J188" s="15" t="e">
        <f>SUM(INDEX($K188:$V188,1):INDEX($K188:$V188,#REF!))</f>
        <v>#REF!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X188" t="e">
        <f t="shared" si="81"/>
        <v>#REF!</v>
      </c>
    </row>
    <row r="189" spans="1:24" hidden="1" x14ac:dyDescent="0.25">
      <c r="A189" s="3" t="s">
        <v>184</v>
      </c>
      <c r="B189" s="15" t="e">
        <f>SUMIF(#REF!,$A189,#REF!)+I189</f>
        <v>#REF!</v>
      </c>
      <c r="C189" s="16"/>
      <c r="D189" s="15" t="e">
        <f>SUMIF(#REF!,$A189,#REF!)+J189</f>
        <v>#REF!</v>
      </c>
      <c r="E189" s="15">
        <v>0</v>
      </c>
      <c r="F189" s="16"/>
      <c r="G189" s="13" t="e">
        <f t="shared" si="127"/>
        <v>#REF!</v>
      </c>
      <c r="H189" s="17"/>
      <c r="I189" s="15" t="e" cm="1">
        <f t="array" ref="I189">INDEX($K189:$V189,#REF!)</f>
        <v>#REF!</v>
      </c>
      <c r="J189" s="15" t="e">
        <f>SUM(INDEX($K189:$V189,1):INDEX($K189:$V189,#REF!))</f>
        <v>#REF!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X189" t="e">
        <f t="shared" si="81"/>
        <v>#REF!</v>
      </c>
    </row>
    <row r="190" spans="1:24" x14ac:dyDescent="0.25">
      <c r="A190" s="3" t="s">
        <v>185</v>
      </c>
      <c r="B190" s="13" t="e">
        <f>SUMIF(#REF!,$A190,#REF!)+I190</f>
        <v>#REF!</v>
      </c>
      <c r="C190" s="14"/>
      <c r="D190" s="13" t="e">
        <f>SUMIF(#REF!,$A190,#REF!)+J190</f>
        <v>#REF!</v>
      </c>
      <c r="E190" s="13">
        <v>20000</v>
      </c>
      <c r="F190" s="14"/>
      <c r="G190" s="13" t="e">
        <f t="shared" si="127"/>
        <v>#REF!</v>
      </c>
      <c r="H190" s="17"/>
      <c r="I190" s="15" t="e" cm="1">
        <f t="array" ref="I190">INDEX($K190:$V190,#REF!)</f>
        <v>#REF!</v>
      </c>
      <c r="J190" s="15" t="e">
        <f>SUM(INDEX($K190:$V190,1):INDEX($K190:$V190,#REF!))</f>
        <v>#REF!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X190" t="e">
        <f t="shared" si="81"/>
        <v>#REF!</v>
      </c>
    </row>
    <row r="191" spans="1:24" hidden="1" x14ac:dyDescent="0.25">
      <c r="A191" s="3" t="s">
        <v>186</v>
      </c>
      <c r="B191" s="15" t="e">
        <f>SUMIF(#REF!,$A191,#REF!)+I191</f>
        <v>#REF!</v>
      </c>
      <c r="C191" s="16"/>
      <c r="D191" s="15" t="e">
        <f>SUMIF(#REF!,$A191,#REF!)+J191</f>
        <v>#REF!</v>
      </c>
      <c r="E191" s="15">
        <v>0</v>
      </c>
      <c r="F191" s="16"/>
      <c r="G191" s="13" t="e">
        <f t="shared" si="127"/>
        <v>#REF!</v>
      </c>
      <c r="H191" s="17"/>
      <c r="I191" s="15" t="e" cm="1">
        <f t="array" ref="I191">INDEX($K191:$V191,#REF!)</f>
        <v>#REF!</v>
      </c>
      <c r="J191" s="15" t="e">
        <f>SUM(INDEX($K191:$V191,1):INDEX($K191:$V191,#REF!))</f>
        <v>#REF!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X191" t="e">
        <f t="shared" si="81"/>
        <v>#REF!</v>
      </c>
    </row>
    <row r="192" spans="1:24" x14ac:dyDescent="0.25">
      <c r="A192" s="3" t="s">
        <v>187</v>
      </c>
      <c r="B192" s="24" t="e">
        <f>SUM(B189:B191)</f>
        <v>#REF!</v>
      </c>
      <c r="C192" s="25"/>
      <c r="D192" s="24" t="e">
        <f>SUM(D189:D191)</f>
        <v>#REF!</v>
      </c>
      <c r="E192" s="24">
        <f>SUM(E189:E191)</f>
        <v>20000</v>
      </c>
      <c r="F192" s="25"/>
      <c r="G192" s="24" t="e">
        <f>SUM(G189:G191)</f>
        <v>#REF!</v>
      </c>
      <c r="H192" s="17"/>
      <c r="I192" s="24" t="e">
        <f t="shared" ref="I192:J192" si="199">SUM(I189:I191)</f>
        <v>#REF!</v>
      </c>
      <c r="J192" s="24" t="e">
        <f t="shared" si="199"/>
        <v>#REF!</v>
      </c>
      <c r="K192" s="24">
        <f t="shared" ref="K192" si="200">SUM(K189:K191)</f>
        <v>0</v>
      </c>
      <c r="L192" s="24">
        <f t="shared" ref="L192" si="201">SUM(L189:L191)</f>
        <v>0</v>
      </c>
      <c r="M192" s="24">
        <f t="shared" ref="M192" si="202">SUM(M189:M191)</f>
        <v>0</v>
      </c>
      <c r="N192" s="24">
        <f t="shared" ref="N192" si="203">SUM(N189:N191)</f>
        <v>0</v>
      </c>
      <c r="O192" s="24">
        <f t="shared" ref="O192" si="204">SUM(O189:O191)</f>
        <v>0</v>
      </c>
      <c r="P192" s="24">
        <f t="shared" ref="P192" si="205">SUM(P189:P191)</f>
        <v>0</v>
      </c>
      <c r="Q192" s="24">
        <f t="shared" ref="Q192" si="206">SUM(Q189:Q191)</f>
        <v>0</v>
      </c>
      <c r="R192" s="24">
        <f t="shared" ref="R192" si="207">SUM(R189:R191)</f>
        <v>0</v>
      </c>
      <c r="S192" s="24">
        <f t="shared" ref="S192" si="208">SUM(S189:S191)</f>
        <v>0</v>
      </c>
      <c r="T192" s="24">
        <f t="shared" ref="T192" si="209">SUM(T189:T191)</f>
        <v>0</v>
      </c>
      <c r="U192" s="24">
        <f t="shared" ref="U192" si="210">SUM(U189:U191)</f>
        <v>0</v>
      </c>
      <c r="V192" s="24">
        <f t="shared" ref="V192" si="211">SUM(V189:V191)</f>
        <v>0</v>
      </c>
      <c r="X192" t="e">
        <f t="shared" si="81"/>
        <v>#REF!</v>
      </c>
    </row>
    <row r="193" spans="1:24" x14ac:dyDescent="0.25">
      <c r="A193" s="3" t="s">
        <v>188</v>
      </c>
      <c r="B193" s="13" t="e">
        <f>SUMIF(#REF!,$A193,#REF!)+I193</f>
        <v>#REF!</v>
      </c>
      <c r="C193" s="14"/>
      <c r="D193" s="13" t="e">
        <f>SUMIF(#REF!,$A193,#REF!)+J193</f>
        <v>#REF!</v>
      </c>
      <c r="E193" s="13">
        <f>157120-5000</f>
        <v>152120</v>
      </c>
      <c r="F193" s="14"/>
      <c r="G193" s="13" t="e">
        <f t="shared" si="127"/>
        <v>#REF!</v>
      </c>
      <c r="H193" s="17"/>
      <c r="I193" s="15" t="e" cm="1">
        <f t="array" ref="I193">INDEX($K193:$V193,#REF!)</f>
        <v>#REF!</v>
      </c>
      <c r="J193" s="15" t="e">
        <f>SUM(INDEX($K193:$V193,1):INDEX($K193:$V193,#REF!))</f>
        <v>#REF!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X193" t="e">
        <f t="shared" si="81"/>
        <v>#REF!</v>
      </c>
    </row>
    <row r="194" spans="1:24" hidden="1" x14ac:dyDescent="0.25">
      <c r="A194" s="3" t="s">
        <v>189</v>
      </c>
      <c r="B194" s="15" t="e">
        <f>SUMIF(#REF!,$A194,#REF!)+I194</f>
        <v>#REF!</v>
      </c>
      <c r="C194" s="16"/>
      <c r="D194" s="15" t="e">
        <f>SUMIF(#REF!,$A194,#REF!)+J194</f>
        <v>#REF!</v>
      </c>
      <c r="E194" s="15">
        <v>0</v>
      </c>
      <c r="F194" s="16"/>
      <c r="G194" s="13" t="e">
        <f t="shared" si="127"/>
        <v>#REF!</v>
      </c>
      <c r="H194" s="17"/>
      <c r="I194" s="15" t="e" cm="1">
        <f t="array" ref="I194">INDEX($K194:$V194,#REF!)</f>
        <v>#REF!</v>
      </c>
      <c r="J194" s="15" t="e">
        <f>SUM(INDEX($K194:$V194,1):INDEX($K194:$V194,#REF!))</f>
        <v>#REF!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X194" t="e">
        <f t="shared" si="81"/>
        <v>#REF!</v>
      </c>
    </row>
    <row r="195" spans="1:24" x14ac:dyDescent="0.25">
      <c r="A195" s="3" t="s">
        <v>190</v>
      </c>
      <c r="B195" s="13" t="e">
        <f>SUMIF(#REF!,$A195,#REF!)+I195</f>
        <v>#REF!</v>
      </c>
      <c r="C195" s="14"/>
      <c r="D195" s="13" t="e">
        <f>SUMIF(#REF!,$A195,#REF!)+J195</f>
        <v>#REF!</v>
      </c>
      <c r="E195" s="13">
        <f>12570</f>
        <v>12570</v>
      </c>
      <c r="F195" s="14"/>
      <c r="G195" s="13" t="e">
        <f t="shared" si="127"/>
        <v>#REF!</v>
      </c>
      <c r="H195" s="17"/>
      <c r="I195" s="15" t="e" cm="1">
        <f t="array" ref="I195">INDEX($K195:$V195,#REF!)</f>
        <v>#REF!</v>
      </c>
      <c r="J195" s="15" t="e">
        <f>SUM(INDEX($K195:$V195,1):INDEX($K195:$V195,#REF!))</f>
        <v>#REF!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X195" t="e">
        <f t="shared" si="81"/>
        <v>#REF!</v>
      </c>
    </row>
    <row r="196" spans="1:24" x14ac:dyDescent="0.25">
      <c r="A196" s="3" t="s">
        <v>191</v>
      </c>
      <c r="B196" s="24" t="e">
        <f>SUM(B193:B195)</f>
        <v>#REF!</v>
      </c>
      <c r="C196" s="25"/>
      <c r="D196" s="24" t="e">
        <f>SUM(D193:D195)</f>
        <v>#REF!</v>
      </c>
      <c r="E196" s="24">
        <f>SUM(E193:E195)</f>
        <v>164690</v>
      </c>
      <c r="F196" s="25"/>
      <c r="G196" s="24" t="e">
        <f>SUM(G193:G195)</f>
        <v>#REF!</v>
      </c>
      <c r="H196" s="17"/>
      <c r="I196" s="24" t="e">
        <f t="shared" ref="I196:J196" si="212">SUM(I193:I195)</f>
        <v>#REF!</v>
      </c>
      <c r="J196" s="24" t="e">
        <f t="shared" si="212"/>
        <v>#REF!</v>
      </c>
      <c r="K196" s="24">
        <f t="shared" ref="K196" si="213">SUM(K193:K195)</f>
        <v>0</v>
      </c>
      <c r="L196" s="24">
        <f t="shared" ref="L196" si="214">SUM(L193:L195)</f>
        <v>0</v>
      </c>
      <c r="M196" s="24">
        <f t="shared" ref="M196" si="215">SUM(M193:M195)</f>
        <v>0</v>
      </c>
      <c r="N196" s="24">
        <f t="shared" ref="N196" si="216">SUM(N193:N195)</f>
        <v>0</v>
      </c>
      <c r="O196" s="24">
        <f t="shared" ref="O196" si="217">SUM(O193:O195)</f>
        <v>0</v>
      </c>
      <c r="P196" s="24">
        <f t="shared" ref="P196" si="218">SUM(P193:P195)</f>
        <v>0</v>
      </c>
      <c r="Q196" s="24">
        <f t="shared" ref="Q196" si="219">SUM(Q193:Q195)</f>
        <v>0</v>
      </c>
      <c r="R196" s="24">
        <f t="shared" ref="R196" si="220">SUM(R193:R195)</f>
        <v>0</v>
      </c>
      <c r="S196" s="24">
        <f t="shared" ref="S196" si="221">SUM(S193:S195)</f>
        <v>0</v>
      </c>
      <c r="T196" s="24">
        <f t="shared" ref="T196" si="222">SUM(T193:T195)</f>
        <v>0</v>
      </c>
      <c r="U196" s="24">
        <f t="shared" ref="U196" si="223">SUM(U193:U195)</f>
        <v>0</v>
      </c>
      <c r="V196" s="24">
        <f t="shared" ref="V196" si="224">SUM(V193:V195)</f>
        <v>0</v>
      </c>
      <c r="X196" t="e">
        <f t="shared" si="81"/>
        <v>#REF!</v>
      </c>
    </row>
    <row r="197" spans="1:24" x14ac:dyDescent="0.25">
      <c r="A197" s="3" t="s">
        <v>192</v>
      </c>
      <c r="B197" s="13" t="e">
        <f>SUMIF(#REF!,$A197,#REF!)+I197</f>
        <v>#REF!</v>
      </c>
      <c r="C197" s="14"/>
      <c r="D197" s="13" t="e">
        <f>SUMIF(#REF!,$A197,#REF!)+J197</f>
        <v>#REF!</v>
      </c>
      <c r="E197" s="15">
        <v>0</v>
      </c>
      <c r="F197" s="16"/>
      <c r="G197" s="13" t="e">
        <f t="shared" si="127"/>
        <v>#REF!</v>
      </c>
      <c r="H197" s="17"/>
      <c r="I197" s="15" t="e" cm="1">
        <f t="array" ref="I197">INDEX($K197:$V197,#REF!)</f>
        <v>#REF!</v>
      </c>
      <c r="J197" s="15" t="e">
        <f>SUM(INDEX($K197:$V197,1):INDEX($K197:$V197,#REF!))</f>
        <v>#REF!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X197" t="e">
        <f t="shared" si="81"/>
        <v>#REF!</v>
      </c>
    </row>
    <row r="198" spans="1:24" x14ac:dyDescent="0.25">
      <c r="A198" s="3" t="s">
        <v>193</v>
      </c>
      <c r="B198" s="15" t="e">
        <f>SUMIF(#REF!,$A198,#REF!)+I198</f>
        <v>#REF!</v>
      </c>
      <c r="C198" s="16"/>
      <c r="D198" s="15" t="e">
        <f>SUMIF(#REF!,$A198,#REF!)+J198</f>
        <v>#REF!</v>
      </c>
      <c r="E198" s="15">
        <v>0</v>
      </c>
      <c r="F198" s="16"/>
      <c r="G198" s="13" t="e">
        <f t="shared" si="127"/>
        <v>#REF!</v>
      </c>
      <c r="H198" s="17"/>
      <c r="I198" s="15" t="e" cm="1">
        <f t="array" ref="I198">INDEX($K198:$V198,#REF!)</f>
        <v>#REF!</v>
      </c>
      <c r="J198" s="15" t="e">
        <f>SUM(INDEX($K198:$V198,1):INDEX($K198:$V198,#REF!))</f>
        <v>#REF!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X198" t="e">
        <f t="shared" si="81"/>
        <v>#REF!</v>
      </c>
    </row>
    <row r="199" spans="1:24" x14ac:dyDescent="0.25">
      <c r="A199" s="3" t="s">
        <v>194</v>
      </c>
      <c r="B199" s="13" t="e">
        <f>SUMIF(#REF!,$A199,#REF!)+I199</f>
        <v>#REF!</v>
      </c>
      <c r="C199" s="14"/>
      <c r="D199" s="13" t="e">
        <f>SUMIF(#REF!,$A199,#REF!)+J199</f>
        <v>#REF!</v>
      </c>
      <c r="E199" s="13">
        <v>30000</v>
      </c>
      <c r="F199" s="14"/>
      <c r="G199" s="13" t="e">
        <f t="shared" si="127"/>
        <v>#REF!</v>
      </c>
      <c r="H199" s="17"/>
      <c r="I199" s="15" t="e" cm="1">
        <f t="array" ref="I199">INDEX($K199:$V199,#REF!)</f>
        <v>#REF!</v>
      </c>
      <c r="J199" s="15" t="e">
        <f>SUM(INDEX($K199:$V199,1):INDEX($K199:$V199,#REF!))</f>
        <v>#REF!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X199" t="e">
        <f t="shared" si="81"/>
        <v>#REF!</v>
      </c>
    </row>
    <row r="200" spans="1:24" x14ac:dyDescent="0.25">
      <c r="A200" s="3" t="s">
        <v>195</v>
      </c>
      <c r="B200" s="13" t="e">
        <f>SUMIF(#REF!,$A200,#REF!)+I200</f>
        <v>#REF!</v>
      </c>
      <c r="C200" s="14"/>
      <c r="D200" s="13" t="e">
        <f>SUMIF(#REF!,$A200,#REF!)+J200</f>
        <v>#REF!</v>
      </c>
      <c r="E200" s="13">
        <f>10000</f>
        <v>10000</v>
      </c>
      <c r="F200" s="14"/>
      <c r="G200" s="13" t="e">
        <f t="shared" si="127"/>
        <v>#REF!</v>
      </c>
      <c r="H200" s="17"/>
      <c r="I200" s="15" t="e" cm="1">
        <f t="array" ref="I200">INDEX($K200:$V200,#REF!)</f>
        <v>#REF!</v>
      </c>
      <c r="J200" s="15" t="e">
        <f>SUM(INDEX($K200:$V200,1):INDEX($K200:$V200,#REF!))</f>
        <v>#REF!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X200" t="e">
        <f t="shared" si="81"/>
        <v>#REF!</v>
      </c>
    </row>
    <row r="201" spans="1:24" x14ac:dyDescent="0.25">
      <c r="A201" s="3" t="s">
        <v>196</v>
      </c>
      <c r="B201" s="24" t="e">
        <f>SUM(B197:B200)</f>
        <v>#REF!</v>
      </c>
      <c r="C201" s="25"/>
      <c r="D201" s="24" t="e">
        <f t="shared" ref="D201:E201" si="225">SUM(D197:D200)</f>
        <v>#REF!</v>
      </c>
      <c r="E201" s="24">
        <f t="shared" si="225"/>
        <v>40000</v>
      </c>
      <c r="F201" s="25"/>
      <c r="G201" s="24" t="e">
        <f>SUM(G197:G200)</f>
        <v>#REF!</v>
      </c>
      <c r="H201" s="17"/>
      <c r="I201" s="24" t="e">
        <f t="shared" ref="I201" si="226">SUM(I197:I200)</f>
        <v>#REF!</v>
      </c>
      <c r="J201" s="24" t="e">
        <f t="shared" ref="J201" si="227">SUM(J197:J200)</f>
        <v>#REF!</v>
      </c>
      <c r="K201" s="24">
        <f t="shared" ref="K201" si="228">SUM(K197:K200)</f>
        <v>0</v>
      </c>
      <c r="L201" s="24">
        <f t="shared" ref="L201" si="229">SUM(L197:L200)</f>
        <v>0</v>
      </c>
      <c r="M201" s="24">
        <f t="shared" ref="M201" si="230">SUM(M197:M200)</f>
        <v>0</v>
      </c>
      <c r="N201" s="24">
        <f t="shared" ref="N201" si="231">SUM(N197:N200)</f>
        <v>0</v>
      </c>
      <c r="O201" s="24">
        <f t="shared" ref="O201" si="232">SUM(O197:O200)</f>
        <v>0</v>
      </c>
      <c r="P201" s="24">
        <f t="shared" ref="P201" si="233">SUM(P197:P200)</f>
        <v>0</v>
      </c>
      <c r="Q201" s="24">
        <f t="shared" ref="Q201" si="234">SUM(Q197:Q200)</f>
        <v>0</v>
      </c>
      <c r="R201" s="24">
        <f t="shared" ref="R201" si="235">SUM(R197:R200)</f>
        <v>0</v>
      </c>
      <c r="S201" s="24">
        <f t="shared" ref="S201" si="236">SUM(S197:S200)</f>
        <v>0</v>
      </c>
      <c r="T201" s="24">
        <f t="shared" ref="T201" si="237">SUM(T197:T200)</f>
        <v>0</v>
      </c>
      <c r="U201" s="24">
        <f t="shared" ref="U201" si="238">SUM(U197:U200)</f>
        <v>0</v>
      </c>
      <c r="V201" s="24">
        <f t="shared" ref="V201" si="239">SUM(V197:V200)</f>
        <v>0</v>
      </c>
      <c r="X201" t="e">
        <f t="shared" si="81"/>
        <v>#REF!</v>
      </c>
    </row>
    <row r="202" spans="1:24" x14ac:dyDescent="0.25">
      <c r="A202" s="3" t="s">
        <v>197</v>
      </c>
      <c r="B202" s="13" t="e">
        <f>SUMIF(#REF!,$A202,#REF!)+I202</f>
        <v>#REF!</v>
      </c>
      <c r="C202" s="14"/>
      <c r="D202" s="13" t="e">
        <f>SUMIF(#REF!,$A202,#REF!)+J202</f>
        <v>#REF!</v>
      </c>
      <c r="E202" s="13">
        <f>2500</f>
        <v>2500</v>
      </c>
      <c r="F202" s="14"/>
      <c r="G202" s="13" t="e">
        <f t="shared" si="127"/>
        <v>#REF!</v>
      </c>
      <c r="H202" s="17"/>
      <c r="I202" s="15" t="e" cm="1">
        <f t="array" ref="I202">INDEX($K202:$V202,#REF!)</f>
        <v>#REF!</v>
      </c>
      <c r="J202" s="15" t="e">
        <f>SUM(INDEX($K202:$V202,1):INDEX($K202:$V202,#REF!))</f>
        <v>#REF!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X202" t="e">
        <f t="shared" si="81"/>
        <v>#REF!</v>
      </c>
    </row>
    <row r="203" spans="1:24" x14ac:dyDescent="0.25">
      <c r="A203" s="3" t="s">
        <v>198</v>
      </c>
      <c r="B203" s="24" t="e">
        <f>B187+B188+B192+B196+B201+B202</f>
        <v>#REF!</v>
      </c>
      <c r="C203" s="25"/>
      <c r="D203" s="24" t="e">
        <f t="shared" ref="D203:E203" si="240">D187+D188+D192+D196+D201+D202</f>
        <v>#REF!</v>
      </c>
      <c r="E203" s="24">
        <f t="shared" si="240"/>
        <v>227190</v>
      </c>
      <c r="F203" s="25"/>
      <c r="G203" s="24" t="e">
        <f>G187+G188+G192+G196+G201+G202</f>
        <v>#REF!</v>
      </c>
      <c r="H203" s="17"/>
      <c r="I203" s="24" t="e">
        <f t="shared" ref="I203" si="241">I187+I188+I192+I196+I201+I202</f>
        <v>#REF!</v>
      </c>
      <c r="J203" s="24" t="e">
        <f t="shared" ref="J203" si="242">J187+J188+J192+J196+J201+J202</f>
        <v>#REF!</v>
      </c>
      <c r="K203" s="24">
        <f t="shared" ref="K203" si="243">K187+K188+K192+K196+K201+K202</f>
        <v>0</v>
      </c>
      <c r="L203" s="24">
        <f t="shared" ref="L203" si="244">L187+L188+L192+L196+L201+L202</f>
        <v>0</v>
      </c>
      <c r="M203" s="24">
        <f t="shared" ref="M203" si="245">M187+M188+M192+M196+M201+M202</f>
        <v>0</v>
      </c>
      <c r="N203" s="24">
        <f t="shared" ref="N203" si="246">N187+N188+N192+N196+N201+N202</f>
        <v>0</v>
      </c>
      <c r="O203" s="24">
        <f t="shared" ref="O203" si="247">O187+O188+O192+O196+O201+O202</f>
        <v>0</v>
      </c>
      <c r="P203" s="24">
        <f t="shared" ref="P203" si="248">P187+P188+P192+P196+P201+P202</f>
        <v>0</v>
      </c>
      <c r="Q203" s="24">
        <f t="shared" ref="Q203" si="249">Q187+Q188+Q192+Q196+Q201+Q202</f>
        <v>0</v>
      </c>
      <c r="R203" s="24">
        <f t="shared" ref="R203" si="250">R187+R188+R192+R196+R201+R202</f>
        <v>0</v>
      </c>
      <c r="S203" s="24">
        <f t="shared" ref="S203" si="251">S187+S188+S192+S196+S201+S202</f>
        <v>0</v>
      </c>
      <c r="T203" s="24">
        <f t="shared" ref="T203" si="252">T187+T188+T192+T196+T201+T202</f>
        <v>0</v>
      </c>
      <c r="U203" s="24">
        <f t="shared" ref="U203" si="253">U187+U188+U192+U196+U201+U202</f>
        <v>0</v>
      </c>
      <c r="V203" s="24">
        <f t="shared" ref="V203" si="254">V187+V188+V192+V196+V201+V202</f>
        <v>0</v>
      </c>
      <c r="X203" t="e">
        <f t="shared" ref="X203:X266" si="255">IF(AND(B203=0,D203=0,E203=0,G203=0),0,1)</f>
        <v>#REF!</v>
      </c>
    </row>
    <row r="204" spans="1:24" x14ac:dyDescent="0.25">
      <c r="A204" s="3" t="s">
        <v>199</v>
      </c>
      <c r="B204" s="15" t="e">
        <f>SUMIF(#REF!,$A204,#REF!)+I204</f>
        <v>#REF!</v>
      </c>
      <c r="C204" s="16"/>
      <c r="D204" s="15" t="e">
        <f>SUMIF(#REF!,$A204,#REF!)+J204</f>
        <v>#REF!</v>
      </c>
      <c r="E204" s="15">
        <v>0</v>
      </c>
      <c r="F204" s="16"/>
      <c r="G204" s="13" t="e">
        <f t="shared" ref="G204:G259" si="256">(E204)-(D204)</f>
        <v>#REF!</v>
      </c>
      <c r="H204" s="17"/>
      <c r="I204" s="15" t="e" cm="1">
        <f t="array" ref="I204">INDEX($K204:$V204,#REF!)</f>
        <v>#REF!</v>
      </c>
      <c r="J204" s="15" t="e">
        <f>SUM(INDEX($K204:$V204,1):INDEX($K204:$V204,#REF!))</f>
        <v>#REF!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X204" t="e">
        <f t="shared" si="255"/>
        <v>#REF!</v>
      </c>
    </row>
    <row r="205" spans="1:24" hidden="1" x14ac:dyDescent="0.25">
      <c r="A205" s="3" t="s">
        <v>200</v>
      </c>
      <c r="B205" s="15" t="e">
        <f>SUMIF(#REF!,$A205,#REF!)+I205</f>
        <v>#REF!</v>
      </c>
      <c r="C205" s="16"/>
      <c r="D205" s="15" t="e">
        <f>SUMIF(#REF!,$A205,#REF!)+J205</f>
        <v>#REF!</v>
      </c>
      <c r="E205" s="15">
        <v>0</v>
      </c>
      <c r="F205" s="16"/>
      <c r="G205" s="13" t="e">
        <f t="shared" si="256"/>
        <v>#REF!</v>
      </c>
      <c r="H205" s="17"/>
      <c r="I205" s="15" t="e" cm="1">
        <f t="array" ref="I205">INDEX($K205:$V205,#REF!)</f>
        <v>#REF!</v>
      </c>
      <c r="J205" s="15" t="e">
        <f>SUM(INDEX($K205:$V205,1):INDEX($K205:$V205,#REF!))</f>
        <v>#REF!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X205" t="e">
        <f t="shared" si="255"/>
        <v>#REF!</v>
      </c>
    </row>
    <row r="206" spans="1:24" x14ac:dyDescent="0.25">
      <c r="A206" s="3" t="s">
        <v>201</v>
      </c>
      <c r="B206" s="15" t="e">
        <f>SUMIF(#REF!,$A206,#REF!)+I206</f>
        <v>#REF!</v>
      </c>
      <c r="C206" s="16"/>
      <c r="D206" s="15" t="e">
        <f>SUMIF(#REF!,$A206,#REF!)+J206</f>
        <v>#REF!</v>
      </c>
      <c r="E206" s="15">
        <v>0</v>
      </c>
      <c r="F206" s="16"/>
      <c r="G206" s="13" t="e">
        <f t="shared" si="256"/>
        <v>#REF!</v>
      </c>
      <c r="H206" s="17"/>
      <c r="I206" s="15" t="e" cm="1">
        <f t="array" ref="I206">INDEX($K206:$V206,#REF!)</f>
        <v>#REF!</v>
      </c>
      <c r="J206" s="15" t="e">
        <f>SUM(INDEX($K206:$V206,1):INDEX($K206:$V206,#REF!))</f>
        <v>#REF!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X206" t="e">
        <f t="shared" si="255"/>
        <v>#REF!</v>
      </c>
    </row>
    <row r="207" spans="1:24" x14ac:dyDescent="0.25">
      <c r="A207" s="3" t="s">
        <v>202</v>
      </c>
      <c r="B207" s="13" t="e">
        <f>SUMIF(#REF!,$A207,#REF!)+I207</f>
        <v>#REF!</v>
      </c>
      <c r="C207" s="14"/>
      <c r="D207" s="13" t="e">
        <f>SUMIF(#REF!,$A207,#REF!)+J207</f>
        <v>#REF!</v>
      </c>
      <c r="E207" s="13">
        <f>8000</f>
        <v>8000</v>
      </c>
      <c r="F207" s="14"/>
      <c r="G207" s="13" t="e">
        <f t="shared" si="256"/>
        <v>#REF!</v>
      </c>
      <c r="H207" s="17"/>
      <c r="I207" s="15" t="e" cm="1">
        <f t="array" ref="I207">INDEX($K207:$V207,#REF!)</f>
        <v>#REF!</v>
      </c>
      <c r="J207" s="15" t="e">
        <f>SUM(INDEX($K207:$V207,1):INDEX($K207:$V207,#REF!))</f>
        <v>#REF!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X207" t="e">
        <f t="shared" si="255"/>
        <v>#REF!</v>
      </c>
    </row>
    <row r="208" spans="1:24" x14ac:dyDescent="0.25">
      <c r="A208" s="3" t="s">
        <v>203</v>
      </c>
      <c r="B208" s="13" t="e">
        <f>SUMIF(#REF!,$A208,#REF!)+I208</f>
        <v>#REF!</v>
      </c>
      <c r="C208" s="14"/>
      <c r="D208" s="13" t="e">
        <f>SUMIF(#REF!,$A208,#REF!)+J208</f>
        <v>#REF!</v>
      </c>
      <c r="E208" s="13">
        <f>2000</f>
        <v>2000</v>
      </c>
      <c r="F208" s="14"/>
      <c r="G208" s="13" t="e">
        <f t="shared" si="256"/>
        <v>#REF!</v>
      </c>
      <c r="H208" s="17"/>
      <c r="I208" s="15" t="e" cm="1">
        <f t="array" ref="I208">INDEX($K208:$V208,#REF!)</f>
        <v>#REF!</v>
      </c>
      <c r="J208" s="15" t="e">
        <f>SUM(INDEX($K208:$V208,1):INDEX($K208:$V208,#REF!))</f>
        <v>#REF!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X208" t="e">
        <f t="shared" si="255"/>
        <v>#REF!</v>
      </c>
    </row>
    <row r="209" spans="1:24" x14ac:dyDescent="0.25">
      <c r="A209" s="3" t="s">
        <v>204</v>
      </c>
      <c r="B209" s="13" t="e">
        <f>SUMIF(#REF!,$A209,#REF!)+I209</f>
        <v>#REF!</v>
      </c>
      <c r="C209" s="14"/>
      <c r="D209" s="13" t="e">
        <f>SUMIF(#REF!,$A209,#REF!)+J209</f>
        <v>#REF!</v>
      </c>
      <c r="E209" s="13">
        <f>2700</f>
        <v>2700</v>
      </c>
      <c r="F209" s="14"/>
      <c r="G209" s="13" t="e">
        <f t="shared" si="256"/>
        <v>#REF!</v>
      </c>
      <c r="H209" s="17"/>
      <c r="I209" s="15" t="e" cm="1">
        <f t="array" ref="I209">INDEX($K209:$V209,#REF!)</f>
        <v>#REF!</v>
      </c>
      <c r="J209" s="15" t="e">
        <f>SUM(INDEX($K209:$V209,1):INDEX($K209:$V209,#REF!))</f>
        <v>#REF!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X209" t="e">
        <f t="shared" si="255"/>
        <v>#REF!</v>
      </c>
    </row>
    <row r="210" spans="1:24" x14ac:dyDescent="0.25">
      <c r="A210" s="3" t="s">
        <v>205</v>
      </c>
      <c r="B210" s="13" t="e">
        <f>SUMIF(#REF!,$A210,#REF!)+I210</f>
        <v>#REF!</v>
      </c>
      <c r="C210" s="14"/>
      <c r="D210" s="13" t="e">
        <f>SUMIF(#REF!,$A210,#REF!)+J210</f>
        <v>#REF!</v>
      </c>
      <c r="E210" s="13">
        <f>8500</f>
        <v>8500</v>
      </c>
      <c r="F210" s="14"/>
      <c r="G210" s="13" t="e">
        <f t="shared" si="256"/>
        <v>#REF!</v>
      </c>
      <c r="H210" s="17"/>
      <c r="I210" s="15" t="e" cm="1">
        <f t="array" ref="I210">INDEX($K210:$V210,#REF!)</f>
        <v>#REF!</v>
      </c>
      <c r="J210" s="15" t="e">
        <f>SUM(INDEX($K210:$V210,1):INDEX($K210:$V210,#REF!))</f>
        <v>#REF!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X210" t="e">
        <f t="shared" si="255"/>
        <v>#REF!</v>
      </c>
    </row>
    <row r="211" spans="1:24" x14ac:dyDescent="0.25">
      <c r="A211" s="3" t="s">
        <v>206</v>
      </c>
      <c r="B211" s="24" t="e">
        <f>SUM(B205:B210)</f>
        <v>#REF!</v>
      </c>
      <c r="C211" s="25"/>
      <c r="D211" s="24" t="e">
        <f>SUM(D205:D210)</f>
        <v>#REF!</v>
      </c>
      <c r="E211" s="24">
        <f>SUM(E205:E210)</f>
        <v>21200</v>
      </c>
      <c r="F211" s="25"/>
      <c r="G211" s="24" t="e">
        <f>SUM(G205:G210)</f>
        <v>#REF!</v>
      </c>
      <c r="H211" s="17"/>
      <c r="I211" s="24" t="e">
        <f t="shared" ref="I211:J211" si="257">SUM(I205:I210)</f>
        <v>#REF!</v>
      </c>
      <c r="J211" s="24" t="e">
        <f t="shared" si="257"/>
        <v>#REF!</v>
      </c>
      <c r="K211" s="24">
        <f t="shared" ref="K211" si="258">SUM(K205:K210)</f>
        <v>0</v>
      </c>
      <c r="L211" s="24">
        <f t="shared" ref="L211" si="259">SUM(L205:L210)</f>
        <v>0</v>
      </c>
      <c r="M211" s="24">
        <f t="shared" ref="M211" si="260">SUM(M205:M210)</f>
        <v>0</v>
      </c>
      <c r="N211" s="24">
        <f t="shared" ref="N211" si="261">SUM(N205:N210)</f>
        <v>0</v>
      </c>
      <c r="O211" s="24">
        <f t="shared" ref="O211" si="262">SUM(O205:O210)</f>
        <v>0</v>
      </c>
      <c r="P211" s="24">
        <f t="shared" ref="P211" si="263">SUM(P205:P210)</f>
        <v>0</v>
      </c>
      <c r="Q211" s="24">
        <f t="shared" ref="Q211" si="264">SUM(Q205:Q210)</f>
        <v>0</v>
      </c>
      <c r="R211" s="24">
        <f t="shared" ref="R211" si="265">SUM(R205:R210)</f>
        <v>0</v>
      </c>
      <c r="S211" s="24">
        <f t="shared" ref="S211" si="266">SUM(S205:S210)</f>
        <v>0</v>
      </c>
      <c r="T211" s="24">
        <f t="shared" ref="T211" si="267">SUM(T205:T210)</f>
        <v>0</v>
      </c>
      <c r="U211" s="24">
        <f t="shared" ref="U211" si="268">SUM(U205:U210)</f>
        <v>0</v>
      </c>
      <c r="V211" s="24">
        <f t="shared" ref="V211" si="269">SUM(V205:V210)</f>
        <v>0</v>
      </c>
      <c r="X211" t="e">
        <f t="shared" si="255"/>
        <v>#REF!</v>
      </c>
    </row>
    <row r="212" spans="1:24" hidden="1" x14ac:dyDescent="0.25">
      <c r="A212" s="3" t="s">
        <v>207</v>
      </c>
      <c r="B212" s="15" t="e">
        <f>SUMIF(#REF!,$A212,#REF!)+I212</f>
        <v>#REF!</v>
      </c>
      <c r="C212" s="16"/>
      <c r="D212" s="15" t="e">
        <f>SUMIF(#REF!,$A212,#REF!)+J212</f>
        <v>#REF!</v>
      </c>
      <c r="E212" s="15">
        <v>0</v>
      </c>
      <c r="F212" s="16"/>
      <c r="G212" s="13" t="e">
        <f t="shared" si="256"/>
        <v>#REF!</v>
      </c>
      <c r="H212" s="17"/>
      <c r="I212" s="15" t="e" cm="1">
        <f t="array" ref="I212">INDEX($K212:$V212,#REF!)</f>
        <v>#REF!</v>
      </c>
      <c r="J212" s="15" t="e">
        <f>SUM(INDEX($K212:$V212,1):INDEX($K212:$V212,#REF!))</f>
        <v>#REF!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X212" t="e">
        <f t="shared" si="255"/>
        <v>#REF!</v>
      </c>
    </row>
    <row r="213" spans="1:24" x14ac:dyDescent="0.25">
      <c r="A213" s="3" t="s">
        <v>208</v>
      </c>
      <c r="B213" s="13" t="e">
        <f>SUMIF(#REF!,$A213,#REF!)+I213</f>
        <v>#REF!</v>
      </c>
      <c r="C213" s="14"/>
      <c r="D213" s="13" t="e">
        <f>SUMIF(#REF!,$A213,#REF!)+J213</f>
        <v>#REF!</v>
      </c>
      <c r="E213" s="13">
        <f>18000</f>
        <v>18000</v>
      </c>
      <c r="F213" s="14"/>
      <c r="G213" s="13" t="e">
        <f t="shared" si="256"/>
        <v>#REF!</v>
      </c>
      <c r="H213" s="17"/>
      <c r="I213" s="15" t="e" cm="1">
        <f t="array" ref="I213">INDEX($K213:$V213,#REF!)</f>
        <v>#REF!</v>
      </c>
      <c r="J213" s="15" t="e">
        <f>SUM(INDEX($K213:$V213,1):INDEX($K213:$V213,#REF!))</f>
        <v>#REF!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X213" t="e">
        <f t="shared" si="255"/>
        <v>#REF!</v>
      </c>
    </row>
    <row r="214" spans="1:24" hidden="1" x14ac:dyDescent="0.25">
      <c r="A214" s="3" t="s">
        <v>209</v>
      </c>
      <c r="B214" s="15" t="e">
        <f>SUMIF(#REF!,$A214,#REF!)+I214</f>
        <v>#REF!</v>
      </c>
      <c r="C214" s="16"/>
      <c r="D214" s="15" t="e">
        <f>SUMIF(#REF!,$A214,#REF!)+J214</f>
        <v>#REF!</v>
      </c>
      <c r="E214" s="15">
        <v>0</v>
      </c>
      <c r="F214" s="16"/>
      <c r="G214" s="13" t="e">
        <f t="shared" si="256"/>
        <v>#REF!</v>
      </c>
      <c r="H214" s="17"/>
      <c r="I214" s="15" t="e" cm="1">
        <f t="array" ref="I214">INDEX($K214:$V214,#REF!)</f>
        <v>#REF!</v>
      </c>
      <c r="J214" s="15" t="e">
        <f>SUM(INDEX($K214:$V214,1):INDEX($K214:$V214,#REF!))</f>
        <v>#REF!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X214" t="e">
        <f t="shared" si="255"/>
        <v>#REF!</v>
      </c>
    </row>
    <row r="215" spans="1:24" hidden="1" x14ac:dyDescent="0.25">
      <c r="A215" s="3" t="s">
        <v>210</v>
      </c>
      <c r="B215" s="15" t="e">
        <f>SUMIF(#REF!,$A215,#REF!)+I215</f>
        <v>#REF!</v>
      </c>
      <c r="C215" s="16"/>
      <c r="D215" s="15" t="e">
        <f>SUMIF(#REF!,$A215,#REF!)+J215</f>
        <v>#REF!</v>
      </c>
      <c r="E215" s="15">
        <v>0</v>
      </c>
      <c r="F215" s="16"/>
      <c r="G215" s="13" t="e">
        <f t="shared" si="256"/>
        <v>#REF!</v>
      </c>
      <c r="H215" s="17"/>
      <c r="I215" s="15" t="e" cm="1">
        <f t="array" ref="I215">INDEX($K215:$V215,#REF!)</f>
        <v>#REF!</v>
      </c>
      <c r="J215" s="15" t="e">
        <f>SUM(INDEX($K215:$V215,1):INDEX($K215:$V215,#REF!))</f>
        <v>#REF!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X215" t="e">
        <f t="shared" si="255"/>
        <v>#REF!</v>
      </c>
    </row>
    <row r="216" spans="1:24" x14ac:dyDescent="0.25">
      <c r="A216" s="3" t="s">
        <v>211</v>
      </c>
      <c r="B216" s="24" t="e">
        <f>SUM(B213:B215)</f>
        <v>#REF!</v>
      </c>
      <c r="C216" s="25"/>
      <c r="D216" s="24" t="e">
        <f t="shared" ref="D216:E216" si="270">SUM(D213:D215)</f>
        <v>#REF!</v>
      </c>
      <c r="E216" s="24">
        <f t="shared" si="270"/>
        <v>18000</v>
      </c>
      <c r="F216" s="25"/>
      <c r="G216" s="24" t="e">
        <f>SUM(G213:G215)</f>
        <v>#REF!</v>
      </c>
      <c r="H216" s="17"/>
      <c r="I216" s="24" t="e">
        <f t="shared" ref="I216" si="271">SUM(I213:I215)</f>
        <v>#REF!</v>
      </c>
      <c r="J216" s="24" t="e">
        <f t="shared" ref="J216" si="272">SUM(J213:J215)</f>
        <v>#REF!</v>
      </c>
      <c r="K216" s="24">
        <f t="shared" ref="K216" si="273">SUM(K213:K215)</f>
        <v>0</v>
      </c>
      <c r="L216" s="24">
        <f t="shared" ref="L216" si="274">SUM(L213:L215)</f>
        <v>0</v>
      </c>
      <c r="M216" s="24">
        <f t="shared" ref="M216" si="275">SUM(M213:M215)</f>
        <v>0</v>
      </c>
      <c r="N216" s="24">
        <f t="shared" ref="N216" si="276">SUM(N213:N215)</f>
        <v>0</v>
      </c>
      <c r="O216" s="24">
        <f t="shared" ref="O216" si="277">SUM(O213:O215)</f>
        <v>0</v>
      </c>
      <c r="P216" s="24">
        <f t="shared" ref="P216" si="278">SUM(P213:P215)</f>
        <v>0</v>
      </c>
      <c r="Q216" s="24">
        <f t="shared" ref="Q216" si="279">SUM(Q213:Q215)</f>
        <v>0</v>
      </c>
      <c r="R216" s="24">
        <f t="shared" ref="R216" si="280">SUM(R213:R215)</f>
        <v>0</v>
      </c>
      <c r="S216" s="24">
        <f t="shared" ref="S216" si="281">SUM(S213:S215)</f>
        <v>0</v>
      </c>
      <c r="T216" s="24">
        <f t="shared" ref="T216" si="282">SUM(T213:T215)</f>
        <v>0</v>
      </c>
      <c r="U216" s="24">
        <f t="shared" ref="U216" si="283">SUM(U213:U215)</f>
        <v>0</v>
      </c>
      <c r="V216" s="24">
        <f t="shared" ref="V216" si="284">SUM(V213:V215)</f>
        <v>0</v>
      </c>
      <c r="X216" t="e">
        <f t="shared" si="255"/>
        <v>#REF!</v>
      </c>
    </row>
    <row r="217" spans="1:24" hidden="1" x14ac:dyDescent="0.25">
      <c r="A217" s="3" t="s">
        <v>212</v>
      </c>
      <c r="B217" s="15" t="e">
        <f>SUMIF(#REF!,$A217,#REF!)+I217</f>
        <v>#REF!</v>
      </c>
      <c r="C217" s="16"/>
      <c r="D217" s="15" t="e">
        <f>SUMIF(#REF!,$A217,#REF!)+J217</f>
        <v>#REF!</v>
      </c>
      <c r="E217" s="15">
        <v>0</v>
      </c>
      <c r="F217" s="16"/>
      <c r="G217" s="13" t="e">
        <f t="shared" si="256"/>
        <v>#REF!</v>
      </c>
      <c r="H217" s="17"/>
      <c r="I217" s="15" t="e" cm="1">
        <f t="array" ref="I217">INDEX($K217:$V217,#REF!)</f>
        <v>#REF!</v>
      </c>
      <c r="J217" s="15" t="e">
        <f>SUM(INDEX($K217:$V217,1):INDEX($K217:$V217,#REF!))</f>
        <v>#REF!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X217" t="e">
        <f t="shared" si="255"/>
        <v>#REF!</v>
      </c>
    </row>
    <row r="218" spans="1:24" hidden="1" x14ac:dyDescent="0.25">
      <c r="A218" s="3" t="s">
        <v>213</v>
      </c>
      <c r="B218" s="15" t="e">
        <f>SUMIF(#REF!,$A218,#REF!)+I218</f>
        <v>#REF!</v>
      </c>
      <c r="C218" s="16"/>
      <c r="D218" s="15" t="e">
        <f>SUMIF(#REF!,$A218,#REF!)+J218</f>
        <v>#REF!</v>
      </c>
      <c r="E218" s="13">
        <v>0</v>
      </c>
      <c r="F218" s="14"/>
      <c r="G218" s="13" t="e">
        <f t="shared" si="256"/>
        <v>#REF!</v>
      </c>
      <c r="H218" s="17"/>
      <c r="I218" s="15" t="e" cm="1">
        <f t="array" ref="I218">INDEX($K218:$V218,#REF!)</f>
        <v>#REF!</v>
      </c>
      <c r="J218" s="15" t="e">
        <f>SUM(INDEX($K218:$V218,1):INDEX($K218:$V218,#REF!))</f>
        <v>#REF!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X218" t="e">
        <f t="shared" si="255"/>
        <v>#REF!</v>
      </c>
    </row>
    <row r="219" spans="1:24" x14ac:dyDescent="0.25">
      <c r="A219" s="3" t="s">
        <v>214</v>
      </c>
      <c r="B219" s="13" t="e">
        <f>SUMIF(#REF!,$A219,#REF!)+I219</f>
        <v>#REF!</v>
      </c>
      <c r="C219" s="14"/>
      <c r="D219" s="13" t="e">
        <f>SUMIF(#REF!,$A219,#REF!)+J219</f>
        <v>#REF!</v>
      </c>
      <c r="E219" s="13">
        <f>2000</f>
        <v>2000</v>
      </c>
      <c r="F219" s="14"/>
      <c r="G219" s="13" t="e">
        <f t="shared" si="256"/>
        <v>#REF!</v>
      </c>
      <c r="H219" s="17"/>
      <c r="I219" s="15" t="e" cm="1">
        <f t="array" ref="I219">INDEX($K219:$V219,#REF!)</f>
        <v>#REF!</v>
      </c>
      <c r="J219" s="15" t="e">
        <f>SUM(INDEX($K219:$V219,1):INDEX($K219:$V219,#REF!))</f>
        <v>#REF!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X219" t="e">
        <f t="shared" si="255"/>
        <v>#REF!</v>
      </c>
    </row>
    <row r="220" spans="1:24" x14ac:dyDescent="0.25">
      <c r="A220" s="3" t="s">
        <v>215</v>
      </c>
      <c r="B220" s="13" t="e">
        <f>SUMIF(#REF!,$A220,#REF!)+I220</f>
        <v>#REF!</v>
      </c>
      <c r="C220" s="14"/>
      <c r="D220" s="13" t="e">
        <f>SUMIF(#REF!,$A220,#REF!)+J220</f>
        <v>#REF!</v>
      </c>
      <c r="E220" s="13">
        <v>100</v>
      </c>
      <c r="F220" s="14"/>
      <c r="G220" s="13" t="e">
        <f t="shared" si="256"/>
        <v>#REF!</v>
      </c>
      <c r="H220" s="17"/>
      <c r="I220" s="15" t="e" cm="1">
        <f t="array" ref="I220">INDEX($K220:$V220,#REF!)</f>
        <v>#REF!</v>
      </c>
      <c r="J220" s="15" t="e">
        <f>SUM(INDEX($K220:$V220,1):INDEX($K220:$V220,#REF!))</f>
        <v>#REF!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X220" t="e">
        <f t="shared" si="255"/>
        <v>#REF!</v>
      </c>
    </row>
    <row r="221" spans="1:24" x14ac:dyDescent="0.25">
      <c r="A221" s="3" t="s">
        <v>216</v>
      </c>
      <c r="B221" s="27" t="e">
        <f>SUMIF(#REF!,$A221,#REF!)+I221</f>
        <v>#REF!</v>
      </c>
      <c r="C221" s="14"/>
      <c r="D221" s="13" t="e">
        <f>SUMIF(#REF!,$A221,#REF!)+J221</f>
        <v>#REF!</v>
      </c>
      <c r="E221" s="13">
        <v>100</v>
      </c>
      <c r="F221" s="14"/>
      <c r="G221" s="13" t="e">
        <f t="shared" si="256"/>
        <v>#REF!</v>
      </c>
      <c r="H221" s="17"/>
      <c r="I221" s="15" t="e" cm="1">
        <f t="array" ref="I221">INDEX($K221:$V221,#REF!)</f>
        <v>#REF!</v>
      </c>
      <c r="J221" s="15" t="e">
        <f>SUM(INDEX($K221:$V221,1):INDEX($K221:$V221,#REF!))</f>
        <v>#REF!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X221" t="e">
        <f t="shared" si="255"/>
        <v>#REF!</v>
      </c>
    </row>
    <row r="222" spans="1:24" x14ac:dyDescent="0.25">
      <c r="A222" s="3" t="s">
        <v>217</v>
      </c>
      <c r="B222" s="24" t="e">
        <f>B212+B216+B217+B218+B219+B220+B221</f>
        <v>#REF!</v>
      </c>
      <c r="C222" s="25"/>
      <c r="D222" s="24" t="e">
        <f>D212+D216+D217+D218+D219+D220+D221</f>
        <v>#REF!</v>
      </c>
      <c r="E222" s="24">
        <f>E212+E216+E217+E218+E219+E220+E221</f>
        <v>20200</v>
      </c>
      <c r="F222" s="25"/>
      <c r="G222" s="24" t="e">
        <f>G212+G216+G217+G218+G219+G220+G221</f>
        <v>#REF!</v>
      </c>
      <c r="H222" s="17"/>
      <c r="I222" s="24" t="e">
        <f t="shared" ref="I222:J222" si="285">I212+I216+I217+I218+I219+I220+I221</f>
        <v>#REF!</v>
      </c>
      <c r="J222" s="24" t="e">
        <f t="shared" si="285"/>
        <v>#REF!</v>
      </c>
      <c r="K222" s="24">
        <f t="shared" ref="K222" si="286">K212+K216+K217+K218+K219+K220+K221</f>
        <v>0</v>
      </c>
      <c r="L222" s="24">
        <f t="shared" ref="L222" si="287">L212+L216+L217+L218+L219+L220+L221</f>
        <v>0</v>
      </c>
      <c r="M222" s="24">
        <f t="shared" ref="M222" si="288">M212+M216+M217+M218+M219+M220+M221</f>
        <v>0</v>
      </c>
      <c r="N222" s="24">
        <f t="shared" ref="N222" si="289">N212+N216+N217+N218+N219+N220+N221</f>
        <v>0</v>
      </c>
      <c r="O222" s="24">
        <f t="shared" ref="O222" si="290">O212+O216+O217+O218+O219+O220+O221</f>
        <v>0</v>
      </c>
      <c r="P222" s="24">
        <f t="shared" ref="P222" si="291">P212+P216+P217+P218+P219+P220+P221</f>
        <v>0</v>
      </c>
      <c r="Q222" s="24">
        <f t="shared" ref="Q222" si="292">Q212+Q216+Q217+Q218+Q219+Q220+Q221</f>
        <v>0</v>
      </c>
      <c r="R222" s="24">
        <f t="shared" ref="R222" si="293">R212+R216+R217+R218+R219+R220+R221</f>
        <v>0</v>
      </c>
      <c r="S222" s="24">
        <f t="shared" ref="S222" si="294">S212+S216+S217+S218+S219+S220+S221</f>
        <v>0</v>
      </c>
      <c r="T222" s="24">
        <f t="shared" ref="T222" si="295">T212+T216+T217+T218+T219+T220+T221</f>
        <v>0</v>
      </c>
      <c r="U222" s="24">
        <f t="shared" ref="U222" si="296">U212+U216+U217+U218+U219+U220+U221</f>
        <v>0</v>
      </c>
      <c r="V222" s="24">
        <f t="shared" ref="V222" si="297">V212+V216+V217+V218+V219+V220+V221</f>
        <v>0</v>
      </c>
      <c r="X222" t="e">
        <f t="shared" si="255"/>
        <v>#REF!</v>
      </c>
    </row>
    <row r="223" spans="1:24" hidden="1" x14ac:dyDescent="0.25">
      <c r="A223" s="3" t="s">
        <v>218</v>
      </c>
      <c r="B223" s="15" t="e">
        <f>SUMIF(#REF!,$A223,#REF!)+I223</f>
        <v>#REF!</v>
      </c>
      <c r="C223" s="16"/>
      <c r="D223" s="15" t="e">
        <f>SUMIF(#REF!,$A223,#REF!)+J223</f>
        <v>#REF!</v>
      </c>
      <c r="E223" s="13">
        <v>0</v>
      </c>
      <c r="F223" s="14"/>
      <c r="G223" s="13" t="e">
        <f t="shared" si="256"/>
        <v>#REF!</v>
      </c>
      <c r="H223" s="17"/>
      <c r="I223" s="15" t="e" cm="1">
        <f t="array" ref="I223">INDEX($K223:$V223,#REF!)</f>
        <v>#REF!</v>
      </c>
      <c r="J223" s="15" t="e">
        <f>SUM(INDEX($K223:$V223,1):INDEX($K223:$V223,#REF!))</f>
        <v>#REF!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X223" t="e">
        <f t="shared" si="255"/>
        <v>#REF!</v>
      </c>
    </row>
    <row r="224" spans="1:24" hidden="1" x14ac:dyDescent="0.25">
      <c r="A224" s="3" t="s">
        <v>219</v>
      </c>
      <c r="B224" s="15" t="e">
        <f>SUMIF(#REF!,$A224,#REF!)+I224</f>
        <v>#REF!</v>
      </c>
      <c r="C224" s="16"/>
      <c r="D224" s="15" t="e">
        <f>SUMIF(#REF!,$A224,#REF!)+J224</f>
        <v>#REF!</v>
      </c>
      <c r="E224" s="15">
        <v>0</v>
      </c>
      <c r="F224" s="16"/>
      <c r="G224" s="13" t="e">
        <f t="shared" si="256"/>
        <v>#REF!</v>
      </c>
      <c r="H224" s="17"/>
      <c r="I224" s="15" t="e" cm="1">
        <f t="array" ref="I224">INDEX($K224:$V224,#REF!)</f>
        <v>#REF!</v>
      </c>
      <c r="J224" s="15" t="e">
        <f>SUM(INDEX($K224:$V224,1):INDEX($K224:$V224,#REF!))</f>
        <v>#REF!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X224" t="e">
        <f t="shared" si="255"/>
        <v>#REF!</v>
      </c>
    </row>
    <row r="225" spans="1:24" hidden="1" x14ac:dyDescent="0.25">
      <c r="A225" s="3" t="s">
        <v>220</v>
      </c>
      <c r="B225" s="15" t="e">
        <f>SUMIF(#REF!,$A225,#REF!)+I225</f>
        <v>#REF!</v>
      </c>
      <c r="C225" s="16"/>
      <c r="D225" s="15" t="e">
        <f>SUMIF(#REF!,$A225,#REF!)+J225</f>
        <v>#REF!</v>
      </c>
      <c r="E225" s="15">
        <v>0</v>
      </c>
      <c r="F225" s="16"/>
      <c r="G225" s="13" t="e">
        <f t="shared" si="256"/>
        <v>#REF!</v>
      </c>
      <c r="H225" s="17"/>
      <c r="I225" s="15" t="e" cm="1">
        <f t="array" ref="I225">INDEX($K225:$V225,#REF!)</f>
        <v>#REF!</v>
      </c>
      <c r="J225" s="15" t="e">
        <f>SUM(INDEX($K225:$V225,1):INDEX($K225:$V225,#REF!))</f>
        <v>#REF!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X225" t="e">
        <f t="shared" si="255"/>
        <v>#REF!</v>
      </c>
    </row>
    <row r="226" spans="1:24" hidden="1" x14ac:dyDescent="0.25">
      <c r="A226" s="3" t="s">
        <v>221</v>
      </c>
      <c r="B226" s="13" t="e">
        <f>SUMIF(#REF!,$A226,#REF!)+I226</f>
        <v>#REF!</v>
      </c>
      <c r="C226" s="14"/>
      <c r="D226" s="13" t="e">
        <f>SUMIF(#REF!,$A226,#REF!)+J226</f>
        <v>#REF!</v>
      </c>
      <c r="E226" s="15">
        <v>0</v>
      </c>
      <c r="F226" s="16"/>
      <c r="G226" s="13" t="e">
        <f t="shared" si="256"/>
        <v>#REF!</v>
      </c>
      <c r="H226" s="17"/>
      <c r="I226" s="15" t="e" cm="1">
        <f t="array" ref="I226">INDEX($K226:$V226,#REF!)</f>
        <v>#REF!</v>
      </c>
      <c r="J226" s="15" t="e">
        <f>SUM(INDEX($K226:$V226,1):INDEX($K226:$V226,#REF!))</f>
        <v>#REF!</v>
      </c>
      <c r="K226" s="15">
        <v>-36376.080000000002</v>
      </c>
      <c r="L226" s="15"/>
      <c r="M226" s="15"/>
      <c r="N226" s="15"/>
      <c r="O226" s="15">
        <v>-4035.92</v>
      </c>
      <c r="P226" s="15">
        <v>-139064.15</v>
      </c>
      <c r="Q226" s="15"/>
      <c r="R226" s="15"/>
      <c r="S226" s="15"/>
      <c r="T226" s="15"/>
      <c r="U226" s="15"/>
      <c r="V226" s="15"/>
      <c r="X226" t="e">
        <f t="shared" si="255"/>
        <v>#REF!</v>
      </c>
    </row>
    <row r="227" spans="1:24" hidden="1" x14ac:dyDescent="0.25">
      <c r="A227" s="3" t="s">
        <v>222</v>
      </c>
      <c r="B227" s="15" t="e">
        <f>SUMIF(#REF!,$A227,#REF!)+I227</f>
        <v>#REF!</v>
      </c>
      <c r="C227" s="16"/>
      <c r="D227" s="15" t="e">
        <f>SUMIF(#REF!,$A227,#REF!)+J227</f>
        <v>#REF!</v>
      </c>
      <c r="E227" s="15">
        <v>0</v>
      </c>
      <c r="F227" s="16"/>
      <c r="G227" s="13" t="e">
        <f t="shared" si="256"/>
        <v>#REF!</v>
      </c>
      <c r="H227" s="17"/>
      <c r="I227" s="15" t="e" cm="1">
        <f t="array" ref="I227">INDEX($K227:$V227,#REF!)</f>
        <v>#REF!</v>
      </c>
      <c r="J227" s="15" t="e">
        <f>SUM(INDEX($K227:$V227,1):INDEX($K227:$V227,#REF!))</f>
        <v>#REF!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X227" t="e">
        <f t="shared" si="255"/>
        <v>#REF!</v>
      </c>
    </row>
    <row r="228" spans="1:24" hidden="1" x14ac:dyDescent="0.25">
      <c r="A228" s="3" t="s">
        <v>223</v>
      </c>
      <c r="B228" s="13" t="e">
        <f>SUMIF(#REF!,$A228,#REF!)+I228</f>
        <v>#REF!</v>
      </c>
      <c r="C228" s="14"/>
      <c r="D228" s="13" t="e">
        <f>SUMIF(#REF!,$A228,#REF!)+J228</f>
        <v>#REF!</v>
      </c>
      <c r="E228" s="15">
        <v>0</v>
      </c>
      <c r="F228" s="16"/>
      <c r="G228" s="13" t="e">
        <f t="shared" si="256"/>
        <v>#REF!</v>
      </c>
      <c r="H228" s="17"/>
      <c r="I228" s="15" t="e" cm="1">
        <f t="array" ref="I228">INDEX($K228:$V228,#REF!)</f>
        <v>#REF!</v>
      </c>
      <c r="J228" s="15" t="e">
        <f>SUM(INDEX($K228:$V228,1):INDEX($K228:$V228,#REF!))</f>
        <v>#REF!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X228" t="e">
        <f t="shared" si="255"/>
        <v>#REF!</v>
      </c>
    </row>
    <row r="229" spans="1:24" hidden="1" x14ac:dyDescent="0.25">
      <c r="A229" s="3" t="s">
        <v>224</v>
      </c>
      <c r="B229" s="15" t="e">
        <f>SUMIF(#REF!,$A229,#REF!)+I229</f>
        <v>#REF!</v>
      </c>
      <c r="C229" s="16"/>
      <c r="D229" s="15" t="e">
        <f>SUMIF(#REF!,$A229,#REF!)+J229</f>
        <v>#REF!</v>
      </c>
      <c r="E229" s="15">
        <v>0</v>
      </c>
      <c r="F229" s="16"/>
      <c r="G229" s="13" t="e">
        <f t="shared" si="256"/>
        <v>#REF!</v>
      </c>
      <c r="H229" s="17"/>
      <c r="I229" s="15" t="e" cm="1">
        <f t="array" ref="I229">INDEX($K229:$V229,#REF!)</f>
        <v>#REF!</v>
      </c>
      <c r="J229" s="15" t="e">
        <f>SUM(INDEX($K229:$V229,1):INDEX($K229:$V229,#REF!))</f>
        <v>#REF!</v>
      </c>
      <c r="K229" s="15"/>
      <c r="L229" s="15"/>
      <c r="M229" s="15"/>
      <c r="N229" s="15"/>
      <c r="O229" s="15"/>
      <c r="P229" s="15"/>
      <c r="Q229" s="15">
        <v>-4500</v>
      </c>
      <c r="R229" s="15"/>
      <c r="S229" s="15"/>
      <c r="T229" s="15"/>
      <c r="U229" s="15"/>
      <c r="V229" s="15"/>
      <c r="X229" t="e">
        <f t="shared" si="255"/>
        <v>#REF!</v>
      </c>
    </row>
    <row r="230" spans="1:24" hidden="1" x14ac:dyDescent="0.25">
      <c r="A230" s="3" t="s">
        <v>225</v>
      </c>
      <c r="B230" s="24" t="e">
        <f>SUM(B226:B229)</f>
        <v>#REF!</v>
      </c>
      <c r="C230" s="25"/>
      <c r="D230" s="24" t="e">
        <f>SUM(D226:D229)</f>
        <v>#REF!</v>
      </c>
      <c r="E230" s="24">
        <f>SUM(E226:E229)</f>
        <v>0</v>
      </c>
      <c r="F230" s="25"/>
      <c r="G230" s="24" t="e">
        <f>SUM(G226:G229)</f>
        <v>#REF!</v>
      </c>
      <c r="H230" s="17"/>
      <c r="I230" s="24" t="e">
        <f t="shared" ref="I230:J230" si="298">SUM(I226:I229)</f>
        <v>#REF!</v>
      </c>
      <c r="J230" s="24" t="e">
        <f t="shared" si="298"/>
        <v>#REF!</v>
      </c>
      <c r="K230" s="24">
        <f t="shared" ref="K230" si="299">SUM(K226:K229)</f>
        <v>-36376.080000000002</v>
      </c>
      <c r="L230" s="24">
        <f t="shared" ref="L230" si="300">SUM(L226:L229)</f>
        <v>0</v>
      </c>
      <c r="M230" s="24">
        <f t="shared" ref="M230" si="301">SUM(M226:M229)</f>
        <v>0</v>
      </c>
      <c r="N230" s="24">
        <f t="shared" ref="N230" si="302">SUM(N226:N229)</f>
        <v>0</v>
      </c>
      <c r="O230" s="24">
        <f t="shared" ref="O230" si="303">SUM(O226:O229)</f>
        <v>-4035.92</v>
      </c>
      <c r="P230" s="24">
        <f t="shared" ref="P230" si="304">SUM(P226:P229)</f>
        <v>-139064.15</v>
      </c>
      <c r="Q230" s="24">
        <f t="shared" ref="Q230" si="305">SUM(Q226:Q229)</f>
        <v>-4500</v>
      </c>
      <c r="R230" s="24">
        <f t="shared" ref="R230" si="306">SUM(R226:R229)</f>
        <v>0</v>
      </c>
      <c r="S230" s="24">
        <f t="shared" ref="S230" si="307">SUM(S226:S229)</f>
        <v>0</v>
      </c>
      <c r="T230" s="24">
        <f t="shared" ref="T230" si="308">SUM(T226:T229)</f>
        <v>0</v>
      </c>
      <c r="U230" s="24">
        <f t="shared" ref="U230" si="309">SUM(U226:U229)</f>
        <v>0</v>
      </c>
      <c r="V230" s="24">
        <f t="shared" ref="V230" si="310">SUM(V226:V229)</f>
        <v>0</v>
      </c>
      <c r="X230" t="e">
        <f t="shared" si="255"/>
        <v>#REF!</v>
      </c>
    </row>
    <row r="231" spans="1:24" hidden="1" x14ac:dyDescent="0.25">
      <c r="A231" s="12" t="s">
        <v>226</v>
      </c>
      <c r="B231" s="18" t="e">
        <f>SUMIF(#REF!,$A231,#REF!)+I231</f>
        <v>#REF!</v>
      </c>
      <c r="C231" s="19"/>
      <c r="D231" s="18" t="e">
        <f>SUMIF(#REF!,$A231,#REF!)+J231</f>
        <v>#REF!</v>
      </c>
      <c r="E231" s="18">
        <v>0</v>
      </c>
      <c r="F231" s="19"/>
      <c r="G231" s="20" t="e">
        <f t="shared" si="256"/>
        <v>#REF!</v>
      </c>
      <c r="H231" s="17"/>
      <c r="I231" s="15" t="e" cm="1">
        <f t="array" ref="I231">INDEX($K231:$V231,#REF!)</f>
        <v>#REF!</v>
      </c>
      <c r="J231" s="15" t="e">
        <f>SUM(INDEX($K231:$V231,1):INDEX($K231:$V231,#REF!))</f>
        <v>#REF!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X231" t="e">
        <f t="shared" si="255"/>
        <v>#REF!</v>
      </c>
    </row>
    <row r="232" spans="1:24" hidden="1" x14ac:dyDescent="0.25">
      <c r="A232" s="12" t="s">
        <v>227</v>
      </c>
      <c r="B232" s="18" t="e">
        <f>SUMIF(#REF!,$A232,#REF!)+I232</f>
        <v>#REF!</v>
      </c>
      <c r="C232" s="19"/>
      <c r="D232" s="18" t="e">
        <f>SUMIF(#REF!,$A232,#REF!)+J232</f>
        <v>#REF!</v>
      </c>
      <c r="E232" s="18">
        <v>0</v>
      </c>
      <c r="F232" s="19"/>
      <c r="G232" s="20" t="e">
        <f t="shared" si="256"/>
        <v>#REF!</v>
      </c>
      <c r="H232" s="17"/>
      <c r="I232" s="15" t="e" cm="1">
        <f t="array" ref="I232">INDEX($K232:$V232,#REF!)</f>
        <v>#REF!</v>
      </c>
      <c r="J232" s="15" t="e">
        <f>SUM(INDEX($K232:$V232,1):INDEX($K232:$V232,#REF!))</f>
        <v>#REF!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X232" t="e">
        <f t="shared" si="255"/>
        <v>#REF!</v>
      </c>
    </row>
    <row r="233" spans="1:24" hidden="1" x14ac:dyDescent="0.25">
      <c r="A233" s="3" t="s">
        <v>228</v>
      </c>
      <c r="B233" s="15" t="e">
        <f>SUMIF(#REF!,$A233,#REF!)+I233</f>
        <v>#REF!</v>
      </c>
      <c r="C233" s="16"/>
      <c r="D233" s="15" t="e">
        <f>SUMIF(#REF!,$A233,#REF!)+J233</f>
        <v>#REF!</v>
      </c>
      <c r="E233" s="15">
        <v>0</v>
      </c>
      <c r="F233" s="16"/>
      <c r="G233" s="13" t="e">
        <f t="shared" si="256"/>
        <v>#REF!</v>
      </c>
      <c r="H233" s="17"/>
      <c r="I233" s="15" t="e" cm="1">
        <f t="array" ref="I233">INDEX($K233:$V233,#REF!)</f>
        <v>#REF!</v>
      </c>
      <c r="J233" s="15" t="e">
        <f>SUM(INDEX($K233:$V233,1):INDEX($K233:$V233,#REF!))</f>
        <v>#REF!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X233" t="e">
        <f t="shared" si="255"/>
        <v>#REF!</v>
      </c>
    </row>
    <row r="234" spans="1:24" hidden="1" x14ac:dyDescent="0.25">
      <c r="A234" s="12" t="s">
        <v>229</v>
      </c>
      <c r="B234" s="18" t="e">
        <f>SUMIF(#REF!,$A234,#REF!)+I234</f>
        <v>#REF!</v>
      </c>
      <c r="C234" s="19"/>
      <c r="D234" s="18" t="e">
        <f>SUMIF(#REF!,$A234,#REF!)+J234</f>
        <v>#REF!</v>
      </c>
      <c r="E234" s="18">
        <v>0</v>
      </c>
      <c r="F234" s="19"/>
      <c r="G234" s="20" t="e">
        <f t="shared" si="256"/>
        <v>#REF!</v>
      </c>
      <c r="H234" s="17"/>
      <c r="I234" s="15" t="e" cm="1">
        <f t="array" ref="I234">INDEX($K234:$V234,#REF!)</f>
        <v>#REF!</v>
      </c>
      <c r="J234" s="15" t="e">
        <f>SUM(INDEX($K234:$V234,1):INDEX($K234:$V234,#REF!))</f>
        <v>#REF!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X234" t="e">
        <f t="shared" si="255"/>
        <v>#REF!</v>
      </c>
    </row>
    <row r="235" spans="1:24" hidden="1" x14ac:dyDescent="0.25">
      <c r="A235" s="12" t="s">
        <v>230</v>
      </c>
      <c r="B235" s="18" t="e">
        <f>SUMIF(#REF!,$A235,#REF!)+I235</f>
        <v>#REF!</v>
      </c>
      <c r="C235" s="19"/>
      <c r="D235" s="18" t="e">
        <f>SUMIF(#REF!,$A235,#REF!)+J235</f>
        <v>#REF!</v>
      </c>
      <c r="E235" s="18">
        <v>0</v>
      </c>
      <c r="F235" s="19"/>
      <c r="G235" s="20" t="e">
        <f t="shared" si="256"/>
        <v>#REF!</v>
      </c>
      <c r="H235" s="17"/>
      <c r="I235" s="15" t="e" cm="1">
        <f t="array" ref="I235">INDEX($K235:$V235,#REF!)</f>
        <v>#REF!</v>
      </c>
      <c r="J235" s="15" t="e">
        <f>SUM(INDEX($K235:$V235,1):INDEX($K235:$V235,#REF!))</f>
        <v>#REF!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X235" t="e">
        <f t="shared" si="255"/>
        <v>#REF!</v>
      </c>
    </row>
    <row r="236" spans="1:24" hidden="1" x14ac:dyDescent="0.25">
      <c r="A236" s="12" t="s">
        <v>231</v>
      </c>
      <c r="B236" s="18" t="e">
        <f>SUMIF(#REF!,$A236,#REF!)+I236</f>
        <v>#REF!</v>
      </c>
      <c r="C236" s="19"/>
      <c r="D236" s="18" t="e">
        <f>SUMIF(#REF!,$A236,#REF!)+J236</f>
        <v>#REF!</v>
      </c>
      <c r="E236" s="18">
        <v>0</v>
      </c>
      <c r="F236" s="19"/>
      <c r="G236" s="20" t="e">
        <f t="shared" si="256"/>
        <v>#REF!</v>
      </c>
      <c r="H236" s="17"/>
      <c r="I236" s="15" t="e" cm="1">
        <f t="array" ref="I236">INDEX($K236:$V236,#REF!)</f>
        <v>#REF!</v>
      </c>
      <c r="J236" s="15" t="e">
        <f>SUM(INDEX($K236:$V236,1):INDEX($K236:$V236,#REF!))</f>
        <v>#REF!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X236" t="e">
        <f t="shared" si="255"/>
        <v>#REF!</v>
      </c>
    </row>
    <row r="237" spans="1:24" hidden="1" x14ac:dyDescent="0.25">
      <c r="A237" s="12" t="s">
        <v>232</v>
      </c>
      <c r="B237" s="18" t="e">
        <f>SUMIF(#REF!,$A237,#REF!)+I237</f>
        <v>#REF!</v>
      </c>
      <c r="C237" s="19"/>
      <c r="D237" s="18" t="e">
        <f>SUMIF(#REF!,$A237,#REF!)+J237</f>
        <v>#REF!</v>
      </c>
      <c r="E237" s="18">
        <v>0</v>
      </c>
      <c r="F237" s="19"/>
      <c r="G237" s="20" t="e">
        <f t="shared" si="256"/>
        <v>#REF!</v>
      </c>
      <c r="H237" s="17"/>
      <c r="I237" s="15" t="e" cm="1">
        <f t="array" ref="I237">INDEX($K237:$V237,#REF!)</f>
        <v>#REF!</v>
      </c>
      <c r="J237" s="15" t="e">
        <f>SUM(INDEX($K237:$V237,1):INDEX($K237:$V237,#REF!))</f>
        <v>#REF!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X237" t="e">
        <f t="shared" si="255"/>
        <v>#REF!</v>
      </c>
    </row>
    <row r="238" spans="1:24" hidden="1" x14ac:dyDescent="0.25">
      <c r="A238" s="12" t="s">
        <v>233</v>
      </c>
      <c r="B238" s="18" t="e">
        <f>SUMIF(#REF!,$A238,#REF!)+I238</f>
        <v>#REF!</v>
      </c>
      <c r="C238" s="19"/>
      <c r="D238" s="18" t="e">
        <f>SUMIF(#REF!,$A238,#REF!)+J238</f>
        <v>#REF!</v>
      </c>
      <c r="E238" s="18">
        <v>0</v>
      </c>
      <c r="F238" s="19"/>
      <c r="G238" s="20" t="e">
        <f t="shared" si="256"/>
        <v>#REF!</v>
      </c>
      <c r="H238" s="17"/>
      <c r="I238" s="15" t="e" cm="1">
        <f t="array" ref="I238">INDEX($K238:$V238,#REF!)</f>
        <v>#REF!</v>
      </c>
      <c r="J238" s="15" t="e">
        <f>SUM(INDEX($K238:$V238,1):INDEX($K238:$V238,#REF!))</f>
        <v>#REF!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X238" t="e">
        <f t="shared" si="255"/>
        <v>#REF!</v>
      </c>
    </row>
    <row r="239" spans="1:24" hidden="1" x14ac:dyDescent="0.25">
      <c r="A239" s="12" t="s">
        <v>234</v>
      </c>
      <c r="B239" s="18" t="e">
        <f>SUMIF(#REF!,$A239,#REF!)+I239</f>
        <v>#REF!</v>
      </c>
      <c r="C239" s="19"/>
      <c r="D239" s="18" t="e">
        <f>SUMIF(#REF!,$A239,#REF!)+J239</f>
        <v>#REF!</v>
      </c>
      <c r="E239" s="18">
        <v>0</v>
      </c>
      <c r="F239" s="19"/>
      <c r="G239" s="20" t="e">
        <f t="shared" si="256"/>
        <v>#REF!</v>
      </c>
      <c r="H239" s="17"/>
      <c r="I239" s="15" t="e" cm="1">
        <f t="array" ref="I239">INDEX($K239:$V239,#REF!)</f>
        <v>#REF!</v>
      </c>
      <c r="J239" s="15" t="e">
        <f>SUM(INDEX($K239:$V239,1):INDEX($K239:$V239,#REF!))</f>
        <v>#REF!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X239" t="e">
        <f t="shared" si="255"/>
        <v>#REF!</v>
      </c>
    </row>
    <row r="240" spans="1:24" hidden="1" x14ac:dyDescent="0.25">
      <c r="A240" s="12" t="s">
        <v>235</v>
      </c>
      <c r="B240" s="18" t="e">
        <f>SUMIF(#REF!,$A240,#REF!)+I240</f>
        <v>#REF!</v>
      </c>
      <c r="C240" s="19"/>
      <c r="D240" s="18" t="e">
        <f>SUMIF(#REF!,$A240,#REF!)+J240</f>
        <v>#REF!</v>
      </c>
      <c r="E240" s="18">
        <v>0</v>
      </c>
      <c r="F240" s="19"/>
      <c r="G240" s="20" t="e">
        <f t="shared" si="256"/>
        <v>#REF!</v>
      </c>
      <c r="H240" s="17"/>
      <c r="I240" s="15" t="e" cm="1">
        <f t="array" ref="I240">INDEX($K240:$V240,#REF!)</f>
        <v>#REF!</v>
      </c>
      <c r="J240" s="15" t="e">
        <f>SUM(INDEX($K240:$V240,1):INDEX($K240:$V240,#REF!))</f>
        <v>#REF!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X240" t="e">
        <f t="shared" si="255"/>
        <v>#REF!</v>
      </c>
    </row>
    <row r="241" spans="1:24" hidden="1" x14ac:dyDescent="0.25">
      <c r="A241" s="12" t="s">
        <v>236</v>
      </c>
      <c r="B241" s="18" t="e">
        <f>SUMIF(#REF!,$A241,#REF!)+I241</f>
        <v>#REF!</v>
      </c>
      <c r="C241" s="19"/>
      <c r="D241" s="18" t="e">
        <f>SUMIF(#REF!,$A241,#REF!)+J241</f>
        <v>#REF!</v>
      </c>
      <c r="E241" s="18">
        <v>0</v>
      </c>
      <c r="F241" s="19"/>
      <c r="G241" s="20" t="e">
        <f t="shared" si="256"/>
        <v>#REF!</v>
      </c>
      <c r="H241" s="17"/>
      <c r="I241" s="15" t="e" cm="1">
        <f t="array" ref="I241">INDEX($K241:$V241,#REF!)</f>
        <v>#REF!</v>
      </c>
      <c r="J241" s="15" t="e">
        <f>SUM(INDEX($K241:$V241,1):INDEX($K241:$V241,#REF!))</f>
        <v>#REF!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X241" t="e">
        <f t="shared" si="255"/>
        <v>#REF!</v>
      </c>
    </row>
    <row r="242" spans="1:24" hidden="1" x14ac:dyDescent="0.25">
      <c r="A242" s="12" t="s">
        <v>237</v>
      </c>
      <c r="B242" s="18" t="e">
        <f>SUMIF(#REF!,$A242,#REF!)+I242</f>
        <v>#REF!</v>
      </c>
      <c r="C242" s="19"/>
      <c r="D242" s="18" t="e">
        <f>SUMIF(#REF!,$A242,#REF!)+J242</f>
        <v>#REF!</v>
      </c>
      <c r="E242" s="18">
        <v>0</v>
      </c>
      <c r="F242" s="19"/>
      <c r="G242" s="20" t="e">
        <f t="shared" si="256"/>
        <v>#REF!</v>
      </c>
      <c r="H242" s="17"/>
      <c r="I242" s="15" t="e" cm="1">
        <f t="array" ref="I242">INDEX($K242:$V242,#REF!)</f>
        <v>#REF!</v>
      </c>
      <c r="J242" s="15" t="e">
        <f>SUM(INDEX($K242:$V242,1):INDEX($K242:$V242,#REF!))</f>
        <v>#REF!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X242" t="e">
        <f t="shared" si="255"/>
        <v>#REF!</v>
      </c>
    </row>
    <row r="243" spans="1:24" hidden="1" x14ac:dyDescent="0.25">
      <c r="A243" s="12" t="s">
        <v>238</v>
      </c>
      <c r="B243" s="18" t="e">
        <f>SUMIF(#REF!,$A243,#REF!)+I243</f>
        <v>#REF!</v>
      </c>
      <c r="C243" s="19"/>
      <c r="D243" s="18" t="e">
        <f>SUMIF(#REF!,$A243,#REF!)+J243</f>
        <v>#REF!</v>
      </c>
      <c r="E243" s="18">
        <v>0</v>
      </c>
      <c r="F243" s="19"/>
      <c r="G243" s="20" t="e">
        <f t="shared" si="256"/>
        <v>#REF!</v>
      </c>
      <c r="H243" s="17"/>
      <c r="I243" s="15" t="e" cm="1">
        <f t="array" ref="I243">INDEX($K243:$V243,#REF!)</f>
        <v>#REF!</v>
      </c>
      <c r="J243" s="15" t="e">
        <f>SUM(INDEX($K243:$V243,1):INDEX($K243:$V243,#REF!))</f>
        <v>#REF!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X243" t="e">
        <f t="shared" si="255"/>
        <v>#REF!</v>
      </c>
    </row>
    <row r="244" spans="1:24" hidden="1" x14ac:dyDescent="0.25">
      <c r="A244" s="12" t="s">
        <v>239</v>
      </c>
      <c r="B244" s="18" t="e">
        <f>SUMIF(#REF!,$A244,#REF!)+I244</f>
        <v>#REF!</v>
      </c>
      <c r="C244" s="19"/>
      <c r="D244" s="18" t="e">
        <f>SUMIF(#REF!,$A244,#REF!)+J244</f>
        <v>#REF!</v>
      </c>
      <c r="E244" s="18">
        <v>0</v>
      </c>
      <c r="F244" s="19"/>
      <c r="G244" s="20" t="e">
        <f t="shared" si="256"/>
        <v>#REF!</v>
      </c>
      <c r="H244" s="17"/>
      <c r="I244" s="15" t="e" cm="1">
        <f t="array" ref="I244">INDEX($K244:$V244,#REF!)</f>
        <v>#REF!</v>
      </c>
      <c r="J244" s="15" t="e">
        <f>SUM(INDEX($K244:$V244,1):INDEX($K244:$V244,#REF!))</f>
        <v>#REF!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X244" t="e">
        <f t="shared" si="255"/>
        <v>#REF!</v>
      </c>
    </row>
    <row r="245" spans="1:24" hidden="1" x14ac:dyDescent="0.25">
      <c r="A245" s="12" t="s">
        <v>240</v>
      </c>
      <c r="B245" s="18" t="e">
        <f>SUMIF(#REF!,$A245,#REF!)+I245</f>
        <v>#REF!</v>
      </c>
      <c r="C245" s="19"/>
      <c r="D245" s="18" t="e">
        <f>SUMIF(#REF!,$A245,#REF!)+J245</f>
        <v>#REF!</v>
      </c>
      <c r="E245" s="18">
        <v>0</v>
      </c>
      <c r="F245" s="19"/>
      <c r="G245" s="20" t="e">
        <f t="shared" si="256"/>
        <v>#REF!</v>
      </c>
      <c r="H245" s="17"/>
      <c r="I245" s="15" t="e" cm="1">
        <f t="array" ref="I245">INDEX($K245:$V245,#REF!)</f>
        <v>#REF!</v>
      </c>
      <c r="J245" s="15" t="e">
        <f>SUM(INDEX($K245:$V245,1):INDEX($K245:$V245,#REF!))</f>
        <v>#REF!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X245" t="e">
        <f t="shared" si="255"/>
        <v>#REF!</v>
      </c>
    </row>
    <row r="246" spans="1:24" hidden="1" x14ac:dyDescent="0.25">
      <c r="A246" s="12" t="s">
        <v>241</v>
      </c>
      <c r="B246" s="18" t="e">
        <f>SUMIF(#REF!,$A246,#REF!)+I246</f>
        <v>#REF!</v>
      </c>
      <c r="C246" s="19"/>
      <c r="D246" s="18" t="e">
        <f>SUMIF(#REF!,$A246,#REF!)+J246</f>
        <v>#REF!</v>
      </c>
      <c r="E246" s="18">
        <v>0</v>
      </c>
      <c r="F246" s="19"/>
      <c r="G246" s="20" t="e">
        <f t="shared" si="256"/>
        <v>#REF!</v>
      </c>
      <c r="H246" s="17"/>
      <c r="I246" s="15" t="e" cm="1">
        <f t="array" ref="I246">INDEX($K246:$V246,#REF!)</f>
        <v>#REF!</v>
      </c>
      <c r="J246" s="15" t="e">
        <f>SUM(INDEX($K246:$V246,1):INDEX($K246:$V246,#REF!))</f>
        <v>#REF!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X246" t="e">
        <f t="shared" si="255"/>
        <v>#REF!</v>
      </c>
    </row>
    <row r="247" spans="1:24" hidden="1" x14ac:dyDescent="0.25">
      <c r="A247" s="12" t="s">
        <v>242</v>
      </c>
      <c r="B247" s="18" t="e">
        <f>SUMIF(#REF!,$A247,#REF!)+I247</f>
        <v>#REF!</v>
      </c>
      <c r="C247" s="19"/>
      <c r="D247" s="18" t="e">
        <f>SUMIF(#REF!,$A247,#REF!)+J247</f>
        <v>#REF!</v>
      </c>
      <c r="E247" s="18">
        <v>0</v>
      </c>
      <c r="F247" s="19"/>
      <c r="G247" s="20" t="e">
        <f t="shared" si="256"/>
        <v>#REF!</v>
      </c>
      <c r="H247" s="17"/>
      <c r="I247" s="15" t="e" cm="1">
        <f t="array" ref="I247">INDEX($K247:$V247,#REF!)</f>
        <v>#REF!</v>
      </c>
      <c r="J247" s="15" t="e">
        <f>SUM(INDEX($K247:$V247,1):INDEX($K247:$V247,#REF!))</f>
        <v>#REF!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X247" t="e">
        <f t="shared" si="255"/>
        <v>#REF!</v>
      </c>
    </row>
    <row r="248" spans="1:24" hidden="1" x14ac:dyDescent="0.25">
      <c r="A248" s="12" t="s">
        <v>243</v>
      </c>
      <c r="B248" s="18" t="e">
        <f>SUMIF(#REF!,$A248,#REF!)+I248</f>
        <v>#REF!</v>
      </c>
      <c r="C248" s="19"/>
      <c r="D248" s="18" t="e">
        <f>SUMIF(#REF!,$A248,#REF!)+J248</f>
        <v>#REF!</v>
      </c>
      <c r="E248" s="18">
        <v>0</v>
      </c>
      <c r="F248" s="19"/>
      <c r="G248" s="20" t="e">
        <f t="shared" si="256"/>
        <v>#REF!</v>
      </c>
      <c r="H248" s="17"/>
      <c r="I248" s="15" t="e" cm="1">
        <f t="array" ref="I248">INDEX($K248:$V248,#REF!)</f>
        <v>#REF!</v>
      </c>
      <c r="J248" s="15" t="e">
        <f>SUM(INDEX($K248:$V248,1):INDEX($K248:$V248,#REF!))</f>
        <v>#REF!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X248" t="e">
        <f t="shared" si="255"/>
        <v>#REF!</v>
      </c>
    </row>
    <row r="249" spans="1:24" hidden="1" x14ac:dyDescent="0.25">
      <c r="A249" s="12" t="s">
        <v>244</v>
      </c>
      <c r="B249" s="18" t="e">
        <f>SUMIF(#REF!,$A249,#REF!)+I249</f>
        <v>#REF!</v>
      </c>
      <c r="C249" s="19"/>
      <c r="D249" s="18" t="e">
        <f>SUMIF(#REF!,$A249,#REF!)+J249</f>
        <v>#REF!</v>
      </c>
      <c r="E249" s="18">
        <v>0</v>
      </c>
      <c r="F249" s="19"/>
      <c r="G249" s="20" t="e">
        <f t="shared" si="256"/>
        <v>#REF!</v>
      </c>
      <c r="H249" s="17"/>
      <c r="I249" s="15" t="e" cm="1">
        <f t="array" ref="I249">INDEX($K249:$V249,#REF!)</f>
        <v>#REF!</v>
      </c>
      <c r="J249" s="15" t="e">
        <f>SUM(INDEX($K249:$V249,1):INDEX($K249:$V249,#REF!))</f>
        <v>#REF!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X249" t="e">
        <f t="shared" si="255"/>
        <v>#REF!</v>
      </c>
    </row>
    <row r="250" spans="1:24" hidden="1" x14ac:dyDescent="0.25">
      <c r="A250" s="12" t="s">
        <v>245</v>
      </c>
      <c r="B250" s="21" t="e">
        <f>SUM(B247:B249)</f>
        <v>#REF!</v>
      </c>
      <c r="C250" s="22"/>
      <c r="D250" s="21" t="e">
        <f>SUM(D247:D249)</f>
        <v>#REF!</v>
      </c>
      <c r="E250" s="21">
        <f>SUM(E247:E249)</f>
        <v>0</v>
      </c>
      <c r="F250" s="22"/>
      <c r="G250" s="21" t="e">
        <f>SUM(G247:G249)</f>
        <v>#REF!</v>
      </c>
      <c r="H250" s="17"/>
      <c r="I250" s="23" t="e">
        <f t="shared" ref="I250:J250" si="311">SUM(I247:I249)</f>
        <v>#REF!</v>
      </c>
      <c r="J250" s="23" t="e">
        <f t="shared" si="311"/>
        <v>#REF!</v>
      </c>
      <c r="K250" s="23">
        <f t="shared" ref="K250" si="312">SUM(K247:K249)</f>
        <v>0</v>
      </c>
      <c r="L250" s="23">
        <f t="shared" ref="L250" si="313">SUM(L247:L249)</f>
        <v>0</v>
      </c>
      <c r="M250" s="23">
        <f t="shared" ref="M250" si="314">SUM(M247:M249)</f>
        <v>0</v>
      </c>
      <c r="N250" s="23">
        <f t="shared" ref="N250" si="315">SUM(N247:N249)</f>
        <v>0</v>
      </c>
      <c r="O250" s="23">
        <f t="shared" ref="O250" si="316">SUM(O247:O249)</f>
        <v>0</v>
      </c>
      <c r="P250" s="23">
        <f t="shared" ref="P250" si="317">SUM(P247:P249)</f>
        <v>0</v>
      </c>
      <c r="Q250" s="23">
        <f t="shared" ref="Q250" si="318">SUM(Q247:Q249)</f>
        <v>0</v>
      </c>
      <c r="R250" s="23">
        <f t="shared" ref="R250" si="319">SUM(R247:R249)</f>
        <v>0</v>
      </c>
      <c r="S250" s="23">
        <f t="shared" ref="S250" si="320">SUM(S247:S249)</f>
        <v>0</v>
      </c>
      <c r="T250" s="23">
        <f t="shared" ref="T250" si="321">SUM(T247:T249)</f>
        <v>0</v>
      </c>
      <c r="U250" s="23">
        <f t="shared" ref="U250" si="322">SUM(U247:U249)</f>
        <v>0</v>
      </c>
      <c r="V250" s="23">
        <f t="shared" ref="V250" si="323">SUM(V247:V249)</f>
        <v>0</v>
      </c>
      <c r="X250" t="e">
        <f t="shared" si="255"/>
        <v>#REF!</v>
      </c>
    </row>
    <row r="251" spans="1:24" hidden="1" x14ac:dyDescent="0.25">
      <c r="A251" s="12" t="s">
        <v>246</v>
      </c>
      <c r="B251" s="18" t="e">
        <f>SUMIF(#REF!,$A251,#REF!)+I251</f>
        <v>#REF!</v>
      </c>
      <c r="C251" s="19"/>
      <c r="D251" s="18" t="e">
        <f>SUMIF(#REF!,$A251,#REF!)+J251</f>
        <v>#REF!</v>
      </c>
      <c r="E251" s="18">
        <v>0</v>
      </c>
      <c r="F251" s="19"/>
      <c r="G251" s="20" t="e">
        <f t="shared" si="256"/>
        <v>#REF!</v>
      </c>
      <c r="H251" s="17"/>
      <c r="I251" s="15" t="e" cm="1">
        <f t="array" ref="I251">INDEX($K251:$V251,#REF!)</f>
        <v>#REF!</v>
      </c>
      <c r="J251" s="15" t="e">
        <f>SUM(INDEX($K251:$V251,1):INDEX($K251:$V251,#REF!))</f>
        <v>#REF!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X251" t="e">
        <f t="shared" si="255"/>
        <v>#REF!</v>
      </c>
    </row>
    <row r="252" spans="1:24" hidden="1" x14ac:dyDescent="0.25">
      <c r="A252" s="12" t="s">
        <v>247</v>
      </c>
      <c r="B252" s="18" t="e">
        <f>SUMIF(#REF!,$A252,#REF!)+I252</f>
        <v>#REF!</v>
      </c>
      <c r="C252" s="19"/>
      <c r="D252" s="18" t="e">
        <f>SUMIF(#REF!,$A252,#REF!)+J252</f>
        <v>#REF!</v>
      </c>
      <c r="E252" s="18">
        <v>0</v>
      </c>
      <c r="F252" s="19"/>
      <c r="G252" s="20" t="e">
        <f t="shared" si="256"/>
        <v>#REF!</v>
      </c>
      <c r="H252" s="17"/>
      <c r="I252" s="15" t="e" cm="1">
        <f t="array" ref="I252">INDEX($K252:$V252,#REF!)</f>
        <v>#REF!</v>
      </c>
      <c r="J252" s="15" t="e">
        <f>SUM(INDEX($K252:$V252,1):INDEX($K252:$V252,#REF!))</f>
        <v>#REF!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X252" t="e">
        <f t="shared" si="255"/>
        <v>#REF!</v>
      </c>
    </row>
    <row r="253" spans="1:24" hidden="1" x14ac:dyDescent="0.25">
      <c r="A253" s="12" t="s">
        <v>248</v>
      </c>
      <c r="B253" s="18" t="e">
        <f>SUMIF(#REF!,$A253,#REF!)+I253</f>
        <v>#REF!</v>
      </c>
      <c r="C253" s="19"/>
      <c r="D253" s="18" t="e">
        <f>SUMIF(#REF!,$A253,#REF!)+J253</f>
        <v>#REF!</v>
      </c>
      <c r="E253" s="18">
        <v>0</v>
      </c>
      <c r="F253" s="19"/>
      <c r="G253" s="20" t="e">
        <f t="shared" si="256"/>
        <v>#REF!</v>
      </c>
      <c r="H253" s="17"/>
      <c r="I253" s="15" t="e" cm="1">
        <f t="array" ref="I253">INDEX($K253:$V253,#REF!)</f>
        <v>#REF!</v>
      </c>
      <c r="J253" s="15" t="e">
        <f>SUM(INDEX($K253:$V253,1):INDEX($K253:$V253,#REF!))</f>
        <v>#REF!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X253" t="e">
        <f t="shared" si="255"/>
        <v>#REF!</v>
      </c>
    </row>
    <row r="254" spans="1:24" hidden="1" x14ac:dyDescent="0.25">
      <c r="A254" s="12" t="s">
        <v>249</v>
      </c>
      <c r="B254" s="18" t="e">
        <f>SUMIF(#REF!,$A254,#REF!)+I254</f>
        <v>#REF!</v>
      </c>
      <c r="C254" s="19"/>
      <c r="D254" s="18" t="e">
        <f>SUMIF(#REF!,$A254,#REF!)+J254</f>
        <v>#REF!</v>
      </c>
      <c r="E254" s="18">
        <v>0</v>
      </c>
      <c r="F254" s="19"/>
      <c r="G254" s="20" t="e">
        <f t="shared" si="256"/>
        <v>#REF!</v>
      </c>
      <c r="H254" s="17"/>
      <c r="I254" s="15" t="e" cm="1">
        <f t="array" ref="I254">INDEX($K254:$V254,#REF!)</f>
        <v>#REF!</v>
      </c>
      <c r="J254" s="15" t="e">
        <f>SUM(INDEX($K254:$V254,1):INDEX($K254:$V254,#REF!))</f>
        <v>#REF!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X254" t="e">
        <f t="shared" si="255"/>
        <v>#REF!</v>
      </c>
    </row>
    <row r="255" spans="1:24" hidden="1" x14ac:dyDescent="0.25">
      <c r="A255" s="12" t="s">
        <v>250</v>
      </c>
      <c r="B255" s="18" t="e">
        <f>SUMIF(#REF!,$A255,#REF!)+I255</f>
        <v>#REF!</v>
      </c>
      <c r="C255" s="19"/>
      <c r="D255" s="18" t="e">
        <f>SUMIF(#REF!,$A255,#REF!)+J255</f>
        <v>#REF!</v>
      </c>
      <c r="E255" s="18">
        <v>0</v>
      </c>
      <c r="F255" s="19"/>
      <c r="G255" s="20" t="e">
        <f t="shared" si="256"/>
        <v>#REF!</v>
      </c>
      <c r="H255" s="17"/>
      <c r="I255" s="15" t="e" cm="1">
        <f t="array" ref="I255">INDEX($K255:$V255,#REF!)</f>
        <v>#REF!</v>
      </c>
      <c r="J255" s="15" t="e">
        <f>SUM(INDEX($K255:$V255,1):INDEX($K255:$V255,#REF!))</f>
        <v>#REF!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X255" t="e">
        <f t="shared" si="255"/>
        <v>#REF!</v>
      </c>
    </row>
    <row r="256" spans="1:24" hidden="1" x14ac:dyDescent="0.25">
      <c r="A256" s="12" t="s">
        <v>251</v>
      </c>
      <c r="B256" s="18" t="e">
        <f>SUMIF(#REF!,$A256,#REF!)+I256</f>
        <v>#REF!</v>
      </c>
      <c r="C256" s="19"/>
      <c r="D256" s="18" t="e">
        <f>SUMIF(#REF!,$A256,#REF!)+J256</f>
        <v>#REF!</v>
      </c>
      <c r="E256" s="18">
        <v>0</v>
      </c>
      <c r="F256" s="19"/>
      <c r="G256" s="20" t="e">
        <f t="shared" si="256"/>
        <v>#REF!</v>
      </c>
      <c r="H256" s="17"/>
      <c r="I256" s="15" t="e" cm="1">
        <f t="array" ref="I256">INDEX($K256:$V256,#REF!)</f>
        <v>#REF!</v>
      </c>
      <c r="J256" s="15" t="e">
        <f>SUM(INDEX($K256:$V256,1):INDEX($K256:$V256,#REF!))</f>
        <v>#REF!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X256" t="e">
        <f t="shared" si="255"/>
        <v>#REF!</v>
      </c>
    </row>
    <row r="257" spans="1:24" hidden="1" x14ac:dyDescent="0.25">
      <c r="A257" s="12" t="s">
        <v>252</v>
      </c>
      <c r="B257" s="18" t="e">
        <f>SUMIF(#REF!,$A257,#REF!)+I257</f>
        <v>#REF!</v>
      </c>
      <c r="C257" s="19"/>
      <c r="D257" s="18" t="e">
        <f>SUMIF(#REF!,$A257,#REF!)+J257</f>
        <v>#REF!</v>
      </c>
      <c r="E257" s="18">
        <v>0</v>
      </c>
      <c r="F257" s="19"/>
      <c r="G257" s="20" t="e">
        <f t="shared" si="256"/>
        <v>#REF!</v>
      </c>
      <c r="H257" s="17"/>
      <c r="I257" s="15" t="e" cm="1">
        <f t="array" ref="I257">INDEX($K257:$V257,#REF!)</f>
        <v>#REF!</v>
      </c>
      <c r="J257" s="15" t="e">
        <f>SUM(INDEX($K257:$V257,1):INDEX($K257:$V257,#REF!))</f>
        <v>#REF!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X257" t="e">
        <f t="shared" si="255"/>
        <v>#REF!</v>
      </c>
    </row>
    <row r="258" spans="1:24" hidden="1" x14ac:dyDescent="0.25">
      <c r="A258" s="12" t="s">
        <v>253</v>
      </c>
      <c r="B258" s="18" t="e">
        <f>SUMIF(#REF!,$A258,#REF!)+I258</f>
        <v>#REF!</v>
      </c>
      <c r="C258" s="19"/>
      <c r="D258" s="18" t="e">
        <f>SUMIF(#REF!,$A258,#REF!)+J258</f>
        <v>#REF!</v>
      </c>
      <c r="E258" s="18">
        <v>0</v>
      </c>
      <c r="F258" s="19"/>
      <c r="G258" s="20" t="e">
        <f t="shared" si="256"/>
        <v>#REF!</v>
      </c>
      <c r="H258" s="17"/>
      <c r="I258" s="15" t="e" cm="1">
        <f t="array" ref="I258">INDEX($K258:$V258,#REF!)</f>
        <v>#REF!</v>
      </c>
      <c r="J258" s="15" t="e">
        <f>SUM(INDEX($K258:$V258,1):INDEX($K258:$V258,#REF!))</f>
        <v>#REF!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X258" t="e">
        <f t="shared" si="255"/>
        <v>#REF!</v>
      </c>
    </row>
    <row r="259" spans="1:24" hidden="1" x14ac:dyDescent="0.25">
      <c r="A259" s="12" t="s">
        <v>254</v>
      </c>
      <c r="B259" s="18" t="e">
        <f>SUMIF(#REF!,$A259,#REF!)+I259</f>
        <v>#REF!</v>
      </c>
      <c r="C259" s="19"/>
      <c r="D259" s="18" t="e">
        <f>SUMIF(#REF!,$A259,#REF!)+J259</f>
        <v>#REF!</v>
      </c>
      <c r="E259" s="18">
        <v>0</v>
      </c>
      <c r="F259" s="19"/>
      <c r="G259" s="20" t="e">
        <f t="shared" si="256"/>
        <v>#REF!</v>
      </c>
      <c r="H259" s="17"/>
      <c r="I259" s="15" t="e" cm="1">
        <f t="array" ref="I259">INDEX($K259:$V259,#REF!)</f>
        <v>#REF!</v>
      </c>
      <c r="J259" s="15" t="e">
        <f>SUM(INDEX($K259:$V259,1):INDEX($K259:$V259,#REF!))</f>
        <v>#REF!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X259" t="e">
        <f t="shared" si="255"/>
        <v>#REF!</v>
      </c>
    </row>
    <row r="260" spans="1:24" x14ac:dyDescent="0.25">
      <c r="A260" s="3" t="s">
        <v>255</v>
      </c>
      <c r="B260" s="24" t="e">
        <f>B85+B86+B87+B88+B89+B90+B91+B92+B93+B94+B95+B96+B97+B98+B114+B115+B116+B128+B129+B161+B162+B178+B179+B180+B181+B182+B183+B184+B185+B186+B203+B204+B211+B222+B223+B224+B225+B230+B231+B232+B233+B234+B235+B236+B237+B238+B239+B240+B241+B242+B243+B244+B245+B246+B250+B251+B252+B253+B254+B255+B256+B257+B258+B259</f>
        <v>#REF!</v>
      </c>
      <c r="C260" s="25"/>
      <c r="D260" s="24" t="e">
        <f>D85+D86+D87+D88+D89+D90+D91+D92+D93+D94+D95+D96+D97+D98+D114+D115+D116+D128+D129+D161+D162+D178+D179+D180+D181+D182+D183+D184+D185+D186+D203+D204+D211+D222+D223+D224+D225+D230+D231+D232+D233+D234+D235+D236+D237+D238+D239+D240+D241+D242+D243+D244+D245+D246+D250+D251+D252+D253+D254+D255+D256+D257+D258+D259</f>
        <v>#REF!</v>
      </c>
      <c r="E260" s="24">
        <f>E85+E86+E87+E88+E89+E90+E91+E92+E93+E94+E95+E96+E97+E98+E114+E115+E116+E128+E129+E161+E162+E178+E179+E180+E181+E182+E183+E184+E185+E186+E203+E204+E211+E222+E223+E224+E225+E230+E231+E232+E233+E234+E235+E236+E237+E238+E239+E240+E241+E242+E243+E244+E245+E246+E250+E251+E252+E253+E254+E255+E256+E257+E258+E259</f>
        <v>778477</v>
      </c>
      <c r="F260" s="25"/>
      <c r="G260" s="24" t="e">
        <f>G85+G86+G87+G88+G89+G90+G91+G92+G93+G94+G95+G96+G97+G98+G114+G115+G116+G128+G129+G161+G162+G178+G179+G180+G181+G182+G183+G184+G185+G186+G203+G204+G211+G222+G223+G224+G225+G230+G231+G232+G233+G234+G235+G236+G237+G238+G239+G240+G241+G242+G243+G244+G245+G246+G250+G251+G252+G253+G254+G255+G256+G257+G258+G259</f>
        <v>#REF!</v>
      </c>
      <c r="H260" s="17"/>
      <c r="I260" s="24" t="e">
        <f t="shared" ref="I260" si="324">I85+I86+I87+I88+I89+I90+I91+I92+I93+I94+I95+I96+I97+I98+I114+I115+I116+I128+I129+I161+I162+I178+I179+I180+I181+I182+I183+I184+I185+I186+I203+I204+I211+I222+I223+I224+I225+I230+I231+I232+I233+I234+I235+I236+I237+I238+I239+I240+I241+I242+I243+I244+I245+I246+I250+I251+I252+I253+I254+I255+I256+I257+I258+I259</f>
        <v>#REF!</v>
      </c>
      <c r="J260" s="24" t="e">
        <f>J85+J86+J87+J88+J89+J90+J91+J92+J93+J94+J95+J96+J97+J98+J114+J115+J116+J128+J129+J161+J162+J178+J179+J180+J181+J182+J183+J184+J185+J186+J203+J204+J211+J222+J223+J224+J225+J230+J231+J232+J233+J234+J235+J236+J237+J238+J239+J240+J241+J242+J243+J244+J245+J246+J250+J251+J252+J253+J254+J255+J256+J257+J258+J259</f>
        <v>#REF!</v>
      </c>
      <c r="K260" s="24">
        <f t="shared" ref="K260:V260" si="325">K85+K86+K87+K88+K89+K90+K91+K92+K93+K94+K95+K96+K97+K98+K114+K115+K116+K128+K129+K161+K162+K178+K179+K180+K181+K182+K183+K184+K185+K186+K203+K204+K211+K222+K223+K224+K225+K230+K231+K232+K233+K234+K235+K236+K237+K238+K239+K240+K241+K242+K243+K244+K245+K246+K250+K251+K252+K253+K254+K255+K256+K257+K258+K259</f>
        <v>-143010.46000000002</v>
      </c>
      <c r="L260" s="24">
        <f t="shared" si="325"/>
        <v>-292077.96999999997</v>
      </c>
      <c r="M260" s="24">
        <f t="shared" si="325"/>
        <v>0</v>
      </c>
      <c r="N260" s="24">
        <f t="shared" si="325"/>
        <v>-5000</v>
      </c>
      <c r="O260" s="24">
        <f t="shared" si="325"/>
        <v>-367293.88999999996</v>
      </c>
      <c r="P260" s="24">
        <f t="shared" si="325"/>
        <v>-327987.39</v>
      </c>
      <c r="Q260" s="24">
        <f t="shared" si="325"/>
        <v>-764830.45</v>
      </c>
      <c r="R260" s="24">
        <f t="shared" si="325"/>
        <v>-68891.83</v>
      </c>
      <c r="S260" s="24">
        <f t="shared" si="325"/>
        <v>-208667.95</v>
      </c>
      <c r="T260" s="24">
        <f t="shared" si="325"/>
        <v>-43500</v>
      </c>
      <c r="U260" s="24">
        <f t="shared" si="325"/>
        <v>0</v>
      </c>
      <c r="V260" s="24">
        <f t="shared" si="325"/>
        <v>0</v>
      </c>
      <c r="X260" t="e">
        <f t="shared" si="255"/>
        <v>#REF!</v>
      </c>
    </row>
    <row r="261" spans="1:24" x14ac:dyDescent="0.25">
      <c r="A261" s="3" t="s">
        <v>256</v>
      </c>
      <c r="B261" s="24" t="e">
        <f>B83-B260</f>
        <v>#REF!</v>
      </c>
      <c r="C261" s="25"/>
      <c r="D261" s="24" t="e">
        <f>D83-D260</f>
        <v>#REF!</v>
      </c>
      <c r="E261" s="24">
        <f>E83-E260</f>
        <v>0</v>
      </c>
      <c r="F261" s="25"/>
      <c r="G261" s="24" t="e">
        <f>G83-G260</f>
        <v>#REF!</v>
      </c>
      <c r="H261" s="17"/>
      <c r="I261" s="24" t="e">
        <f t="shared" ref="I261" si="326">I83-I260</f>
        <v>#REF!</v>
      </c>
      <c r="J261" s="24" t="e">
        <f>J83-J260</f>
        <v>#REF!</v>
      </c>
      <c r="K261" s="24">
        <f t="shared" ref="K261:V261" si="327">K83-K260</f>
        <v>-578.52999999996973</v>
      </c>
      <c r="L261" s="24">
        <f t="shared" si="327"/>
        <v>289576.5</v>
      </c>
      <c r="M261" s="24">
        <f t="shared" si="327"/>
        <v>-2200.75</v>
      </c>
      <c r="N261" s="24">
        <f t="shared" si="327"/>
        <v>-13970.739999999998</v>
      </c>
      <c r="O261" s="24">
        <f t="shared" si="327"/>
        <v>-47093.770000000019</v>
      </c>
      <c r="P261" s="24">
        <f t="shared" si="327"/>
        <v>-7841.0799999998999</v>
      </c>
      <c r="Q261" s="24">
        <f t="shared" si="327"/>
        <v>-5503.8799999998882</v>
      </c>
      <c r="R261" s="24">
        <f t="shared" si="327"/>
        <v>-213787.68</v>
      </c>
      <c r="S261" s="24">
        <f t="shared" si="327"/>
        <v>166004.77000000002</v>
      </c>
      <c r="T261" s="24">
        <f t="shared" si="327"/>
        <v>1992.8000000000029</v>
      </c>
      <c r="U261" s="24">
        <f t="shared" si="327"/>
        <v>0</v>
      </c>
      <c r="V261" s="24">
        <f t="shared" si="327"/>
        <v>0</v>
      </c>
      <c r="X261" t="e">
        <f t="shared" si="255"/>
        <v>#REF!</v>
      </c>
    </row>
    <row r="262" spans="1:24" x14ac:dyDescent="0.25">
      <c r="A262" s="3" t="s">
        <v>257</v>
      </c>
      <c r="B262" s="15"/>
      <c r="C262" s="16"/>
      <c r="D262" s="15"/>
      <c r="E262" s="15"/>
      <c r="F262" s="16"/>
      <c r="G262" s="15"/>
      <c r="H262" s="1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X262">
        <v>1</v>
      </c>
    </row>
    <row r="263" spans="1:24" hidden="1" x14ac:dyDescent="0.25">
      <c r="A263" s="12" t="s">
        <v>258</v>
      </c>
      <c r="B263" s="18" t="e">
        <f>SUMIF(#REF!,$A263,#REF!)+I263</f>
        <v>#REF!</v>
      </c>
      <c r="C263" s="19"/>
      <c r="D263" s="18" t="e">
        <f>SUMIF(#REF!,$A263,#REF!)+J263</f>
        <v>#REF!</v>
      </c>
      <c r="E263" s="18">
        <v>0</v>
      </c>
      <c r="F263" s="19"/>
      <c r="G263" s="20" t="e">
        <f t="shared" ref="G263:G282" si="328">(E263)-(D263)</f>
        <v>#REF!</v>
      </c>
      <c r="H263" s="17"/>
      <c r="I263" s="15" t="e" cm="1">
        <f t="array" ref="I263">INDEX($K263:$V263,#REF!)</f>
        <v>#REF!</v>
      </c>
      <c r="J263" s="15" t="e">
        <f>SUM(INDEX($K263:$V263,1):INDEX($K263:$V263,#REF!))</f>
        <v>#REF!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X263" t="e">
        <f t="shared" si="255"/>
        <v>#REF!</v>
      </c>
    </row>
    <row r="264" spans="1:24" hidden="1" x14ac:dyDescent="0.25">
      <c r="A264" s="12" t="s">
        <v>259</v>
      </c>
      <c r="B264" s="18" t="e">
        <f>SUMIF(#REF!,$A264,#REF!)+I264</f>
        <v>#REF!</v>
      </c>
      <c r="C264" s="19"/>
      <c r="D264" s="18" t="e">
        <f>SUMIF(#REF!,$A264,#REF!)+J264</f>
        <v>#REF!</v>
      </c>
      <c r="E264" s="18">
        <v>0</v>
      </c>
      <c r="F264" s="19"/>
      <c r="G264" s="20" t="e">
        <f t="shared" si="328"/>
        <v>#REF!</v>
      </c>
      <c r="H264" s="17"/>
      <c r="I264" s="15" t="e" cm="1">
        <f t="array" ref="I264">INDEX($K264:$V264,#REF!)</f>
        <v>#REF!</v>
      </c>
      <c r="J264" s="15" t="e">
        <f>SUM(INDEX($K264:$V264,1):INDEX($K264:$V264,#REF!))</f>
        <v>#REF!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X264" t="e">
        <f t="shared" si="255"/>
        <v>#REF!</v>
      </c>
    </row>
    <row r="265" spans="1:24" hidden="1" x14ac:dyDescent="0.25">
      <c r="A265" s="3" t="s">
        <v>260</v>
      </c>
      <c r="B265" s="13" t="e">
        <f>SUMIF(#REF!,$A265,#REF!)+I265</f>
        <v>#REF!</v>
      </c>
      <c r="C265" s="14"/>
      <c r="D265" s="13" t="e">
        <f>SUMIF(#REF!,$A265,#REF!)+J265</f>
        <v>#REF!</v>
      </c>
      <c r="E265" s="15">
        <v>0</v>
      </c>
      <c r="F265" s="16"/>
      <c r="G265" s="13" t="e">
        <f t="shared" si="328"/>
        <v>#REF!</v>
      </c>
      <c r="H265" s="17"/>
      <c r="I265" s="15" t="e" cm="1">
        <f t="array" ref="I265">INDEX($K265:$V265,#REF!)</f>
        <v>#REF!</v>
      </c>
      <c r="J265" s="15" t="e">
        <f>SUM(INDEX($K265:$V265,1):INDEX($K265:$V265,#REF!))</f>
        <v>#REF!</v>
      </c>
      <c r="K265" s="15">
        <v>-16.5</v>
      </c>
      <c r="L265" s="15">
        <v>-1.45</v>
      </c>
      <c r="M265" s="15">
        <v>-1.5</v>
      </c>
      <c r="N265" s="15">
        <v>-1.51</v>
      </c>
      <c r="O265" s="15">
        <v>-101.62</v>
      </c>
      <c r="P265" s="15">
        <v>-79.989999999999995</v>
      </c>
      <c r="Q265" s="15">
        <v>-638.55999999999995</v>
      </c>
      <c r="R265" s="15">
        <v>-63.24</v>
      </c>
      <c r="S265" s="15">
        <v>-87.15</v>
      </c>
      <c r="T265" s="15">
        <v>-58.94</v>
      </c>
      <c r="U265" s="15"/>
      <c r="V265" s="15"/>
      <c r="X265" t="e">
        <f t="shared" si="255"/>
        <v>#REF!</v>
      </c>
    </row>
    <row r="266" spans="1:24" hidden="1" x14ac:dyDescent="0.25">
      <c r="A266" s="12" t="s">
        <v>261</v>
      </c>
      <c r="B266" s="18" t="e">
        <f>SUMIF(#REF!,$A266,#REF!)+I266</f>
        <v>#REF!</v>
      </c>
      <c r="C266" s="19"/>
      <c r="D266" s="18" t="e">
        <f>SUMIF(#REF!,$A266,#REF!)+J266</f>
        <v>#REF!</v>
      </c>
      <c r="E266" s="18">
        <v>0</v>
      </c>
      <c r="F266" s="19"/>
      <c r="G266" s="20" t="e">
        <f t="shared" si="328"/>
        <v>#REF!</v>
      </c>
      <c r="H266" s="17"/>
      <c r="I266" s="15" t="e" cm="1">
        <f t="array" ref="I266">INDEX($K266:$V266,#REF!)</f>
        <v>#REF!</v>
      </c>
      <c r="J266" s="15" t="e">
        <f>SUM(INDEX($K266:$V266,1):INDEX($K266:$V266,#REF!))</f>
        <v>#REF!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X266" t="e">
        <f t="shared" si="255"/>
        <v>#REF!</v>
      </c>
    </row>
    <row r="267" spans="1:24" hidden="1" x14ac:dyDescent="0.25">
      <c r="A267" s="12" t="s">
        <v>262</v>
      </c>
      <c r="B267" s="18" t="e">
        <f>SUMIF(#REF!,$A267,#REF!)+I267</f>
        <v>#REF!</v>
      </c>
      <c r="C267" s="19"/>
      <c r="D267" s="18" t="e">
        <f>SUMIF(#REF!,$A267,#REF!)+J267</f>
        <v>#REF!</v>
      </c>
      <c r="E267" s="18">
        <v>0</v>
      </c>
      <c r="F267" s="19"/>
      <c r="G267" s="20" t="e">
        <f t="shared" si="328"/>
        <v>#REF!</v>
      </c>
      <c r="H267" s="17"/>
      <c r="I267" s="15" t="e" cm="1">
        <f t="array" ref="I267">INDEX($K267:$V267,#REF!)</f>
        <v>#REF!</v>
      </c>
      <c r="J267" s="15" t="e">
        <f>SUM(INDEX($K267:$V267,1):INDEX($K267:$V267,#REF!))</f>
        <v>#REF!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X267" t="e">
        <f t="shared" ref="X267:X304" si="329">IF(AND(B267=0,D267=0,E267=0,G267=0),0,1)</f>
        <v>#REF!</v>
      </c>
    </row>
    <row r="268" spans="1:24" hidden="1" x14ac:dyDescent="0.25">
      <c r="A268" s="3" t="s">
        <v>263</v>
      </c>
      <c r="B268" s="15" t="e">
        <f>SUMIF(#REF!,$A268,#REF!)+I268</f>
        <v>#REF!</v>
      </c>
      <c r="C268" s="16"/>
      <c r="D268" s="15" t="e">
        <f>SUMIF(#REF!,$A268,#REF!)+J268</f>
        <v>#REF!</v>
      </c>
      <c r="E268" s="15">
        <v>0</v>
      </c>
      <c r="F268" s="16"/>
      <c r="G268" s="13" t="e">
        <f t="shared" si="328"/>
        <v>#REF!</v>
      </c>
      <c r="H268" s="17"/>
      <c r="I268" s="15" t="e" cm="1">
        <f t="array" ref="I268">INDEX($K268:$V268,#REF!)</f>
        <v>#REF!</v>
      </c>
      <c r="J268" s="15" t="e">
        <f>SUM(INDEX($K268:$V268,1):INDEX($K268:$V268,#REF!))</f>
        <v>#REF!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X268" t="e">
        <f t="shared" si="329"/>
        <v>#REF!</v>
      </c>
    </row>
    <row r="269" spans="1:24" hidden="1" x14ac:dyDescent="0.25">
      <c r="A269" s="3" t="s">
        <v>264</v>
      </c>
      <c r="B269" s="15" t="e">
        <f>SUMIF(#REF!,$A269,#REF!)+I269</f>
        <v>#REF!</v>
      </c>
      <c r="C269" s="16"/>
      <c r="D269" s="15" t="e">
        <f>SUMIF(#REF!,$A269,#REF!)+J269</f>
        <v>#REF!</v>
      </c>
      <c r="E269" s="15">
        <v>0</v>
      </c>
      <c r="F269" s="16"/>
      <c r="G269" s="13" t="e">
        <f t="shared" si="328"/>
        <v>#REF!</v>
      </c>
      <c r="H269" s="17"/>
      <c r="I269" s="15" t="e" cm="1">
        <f t="array" ref="I269">INDEX($K269:$V269,#REF!)</f>
        <v>#REF!</v>
      </c>
      <c r="J269" s="15" t="e">
        <f>SUM(INDEX($K269:$V269,1):INDEX($K269:$V269,#REF!))</f>
        <v>#REF!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X269" t="e">
        <f t="shared" si="329"/>
        <v>#REF!</v>
      </c>
    </row>
    <row r="270" spans="1:24" hidden="1" x14ac:dyDescent="0.25">
      <c r="A270" s="12" t="s">
        <v>265</v>
      </c>
      <c r="B270" s="18" t="e">
        <f>SUMIF(#REF!,$A270,#REF!)+I270</f>
        <v>#REF!</v>
      </c>
      <c r="C270" s="19"/>
      <c r="D270" s="18" t="e">
        <f>SUMIF(#REF!,$A270,#REF!)+J270</f>
        <v>#REF!</v>
      </c>
      <c r="E270" s="18">
        <v>0</v>
      </c>
      <c r="F270" s="19"/>
      <c r="G270" s="20" t="e">
        <f t="shared" si="328"/>
        <v>#REF!</v>
      </c>
      <c r="H270" s="17"/>
      <c r="I270" s="15" t="e" cm="1">
        <f t="array" ref="I270">INDEX($K270:$V270,#REF!)</f>
        <v>#REF!</v>
      </c>
      <c r="J270" s="15" t="e">
        <f>SUM(INDEX($K270:$V270,1):INDEX($K270:$V270,#REF!))</f>
        <v>#REF!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X270" t="e">
        <f t="shared" si="329"/>
        <v>#REF!</v>
      </c>
    </row>
    <row r="271" spans="1:24" hidden="1" x14ac:dyDescent="0.25">
      <c r="A271" s="3" t="s">
        <v>266</v>
      </c>
      <c r="B271" s="15" t="e">
        <f>SUMIF(#REF!,$A271,#REF!)+I271</f>
        <v>#REF!</v>
      </c>
      <c r="C271" s="16"/>
      <c r="D271" s="15" t="e">
        <f>SUMIF(#REF!,$A271,#REF!)+J271</f>
        <v>#REF!</v>
      </c>
      <c r="E271" s="15">
        <v>0</v>
      </c>
      <c r="F271" s="16"/>
      <c r="G271" s="13" t="e">
        <f t="shared" si="328"/>
        <v>#REF!</v>
      </c>
      <c r="H271" s="17"/>
      <c r="I271" s="15" t="e" cm="1">
        <f t="array" ref="I271">INDEX($K271:$V271,#REF!)</f>
        <v>#REF!</v>
      </c>
      <c r="J271" s="15" t="e">
        <f>SUM(INDEX($K271:$V271,1):INDEX($K271:$V271,#REF!))</f>
        <v>#REF!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X271" t="e">
        <f t="shared" si="329"/>
        <v>#REF!</v>
      </c>
    </row>
    <row r="272" spans="1:24" hidden="1" x14ac:dyDescent="0.25">
      <c r="A272" s="12" t="s">
        <v>267</v>
      </c>
      <c r="B272" s="18" t="e">
        <f>SUMIF(#REF!,$A272,#REF!)+I272</f>
        <v>#REF!</v>
      </c>
      <c r="C272" s="19"/>
      <c r="D272" s="18" t="e">
        <f>SUMIF(#REF!,$A272,#REF!)+J272</f>
        <v>#REF!</v>
      </c>
      <c r="E272" s="18">
        <v>0</v>
      </c>
      <c r="F272" s="19"/>
      <c r="G272" s="20" t="e">
        <f t="shared" si="328"/>
        <v>#REF!</v>
      </c>
      <c r="H272" s="17"/>
      <c r="I272" s="15" t="e" cm="1">
        <f t="array" ref="I272">INDEX($K272:$V272,#REF!)</f>
        <v>#REF!</v>
      </c>
      <c r="J272" s="15" t="e">
        <f>SUM(INDEX($K272:$V272,1):INDEX($K272:$V272,#REF!))</f>
        <v>#REF!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X272" t="e">
        <f t="shared" si="329"/>
        <v>#REF!</v>
      </c>
    </row>
    <row r="273" spans="1:24" hidden="1" x14ac:dyDescent="0.25">
      <c r="A273" s="12" t="s">
        <v>268</v>
      </c>
      <c r="B273" s="18" t="e">
        <f>SUMIF(#REF!,$A273,#REF!)+I273</f>
        <v>#REF!</v>
      </c>
      <c r="C273" s="19"/>
      <c r="D273" s="18" t="e">
        <f>SUMIF(#REF!,$A273,#REF!)+J273</f>
        <v>#REF!</v>
      </c>
      <c r="E273" s="18">
        <v>0</v>
      </c>
      <c r="F273" s="19"/>
      <c r="G273" s="20" t="e">
        <f t="shared" si="328"/>
        <v>#REF!</v>
      </c>
      <c r="H273" s="17"/>
      <c r="I273" s="15" t="e" cm="1">
        <f t="array" ref="I273">INDEX($K273:$V273,#REF!)</f>
        <v>#REF!</v>
      </c>
      <c r="J273" s="15" t="e">
        <f>SUM(INDEX($K273:$V273,1):INDEX($K273:$V273,#REF!))</f>
        <v>#REF!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X273" t="e">
        <f t="shared" si="329"/>
        <v>#REF!</v>
      </c>
    </row>
    <row r="274" spans="1:24" hidden="1" x14ac:dyDescent="0.25">
      <c r="A274" s="3" t="s">
        <v>269</v>
      </c>
      <c r="B274" s="13" t="e">
        <f>SUMIF(#REF!,$A274,#REF!)+I274</f>
        <v>#REF!</v>
      </c>
      <c r="C274" s="14"/>
      <c r="D274" s="13" t="e">
        <f>SUMIF(#REF!,$A274,#REF!)+J274</f>
        <v>#REF!</v>
      </c>
      <c r="E274" s="15">
        <v>0</v>
      </c>
      <c r="F274" s="16"/>
      <c r="G274" s="13" t="e">
        <f t="shared" si="328"/>
        <v>#REF!</v>
      </c>
      <c r="H274" s="17"/>
      <c r="I274" s="15" t="e" cm="1">
        <f t="array" ref="I274">INDEX($K274:$V274,#REF!)</f>
        <v>#REF!</v>
      </c>
      <c r="J274" s="15" t="e">
        <f>SUM(INDEX($K274:$V274,1):INDEX($K274:$V274,#REF!))</f>
        <v>#REF!</v>
      </c>
      <c r="K274" s="15">
        <v>-92.91</v>
      </c>
      <c r="L274" s="15">
        <v>-92.78</v>
      </c>
      <c r="M274" s="15">
        <v>-104.94</v>
      </c>
      <c r="N274" s="15">
        <v>-131.97</v>
      </c>
      <c r="O274" s="15">
        <v>-278.64999999999998</v>
      </c>
      <c r="P274" s="15">
        <v>-422.17</v>
      </c>
      <c r="Q274" s="15">
        <v>-449.98</v>
      </c>
      <c r="R274" s="15">
        <v>-507.14</v>
      </c>
      <c r="S274" s="15">
        <v>-504.6</v>
      </c>
      <c r="T274" s="15">
        <v>-538.54999999999995</v>
      </c>
      <c r="U274" s="15"/>
      <c r="V274" s="15"/>
      <c r="X274" t="e">
        <f t="shared" si="329"/>
        <v>#REF!</v>
      </c>
    </row>
    <row r="275" spans="1:24" hidden="1" x14ac:dyDescent="0.25">
      <c r="A275" s="12" t="s">
        <v>270</v>
      </c>
      <c r="B275" s="18" t="e">
        <f>SUMIF(#REF!,$A275,#REF!)+I275</f>
        <v>#REF!</v>
      </c>
      <c r="C275" s="19"/>
      <c r="D275" s="18" t="e">
        <f>SUMIF(#REF!,$A275,#REF!)+J275</f>
        <v>#REF!</v>
      </c>
      <c r="E275" s="18">
        <v>0</v>
      </c>
      <c r="F275" s="19"/>
      <c r="G275" s="20" t="e">
        <f t="shared" si="328"/>
        <v>#REF!</v>
      </c>
      <c r="H275" s="17"/>
      <c r="I275" s="15" t="e" cm="1">
        <f t="array" ref="I275">INDEX($K275:$V275,#REF!)</f>
        <v>#REF!</v>
      </c>
      <c r="J275" s="15" t="e">
        <f>SUM(INDEX($K275:$V275,1):INDEX($K275:$V275,#REF!))</f>
        <v>#REF!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X275" t="e">
        <f t="shared" si="329"/>
        <v>#REF!</v>
      </c>
    </row>
    <row r="276" spans="1:24" hidden="1" x14ac:dyDescent="0.25">
      <c r="A276" s="3" t="s">
        <v>271</v>
      </c>
      <c r="B276" s="13" t="e">
        <f>SUMIF(#REF!,$A276,#REF!)+I276</f>
        <v>#REF!</v>
      </c>
      <c r="C276" s="14"/>
      <c r="D276" s="13" t="e">
        <f>SUMIF(#REF!,$A276,#REF!)+J276</f>
        <v>#REF!</v>
      </c>
      <c r="E276" s="15">
        <v>0</v>
      </c>
      <c r="F276" s="16"/>
      <c r="G276" s="13" t="e">
        <f t="shared" si="328"/>
        <v>#REF!</v>
      </c>
      <c r="H276" s="17"/>
      <c r="I276" s="15" t="e" cm="1">
        <f t="array" ref="I276">INDEX($K276:$V276,#REF!)</f>
        <v>#REF!</v>
      </c>
      <c r="J276" s="15" t="e">
        <f>SUM(INDEX($K276:$V276,1):INDEX($K276:$V276,#REF!))</f>
        <v>#REF!</v>
      </c>
      <c r="K276" s="15">
        <v>-1626.02</v>
      </c>
      <c r="L276" s="15">
        <v>-588.63</v>
      </c>
      <c r="M276" s="15">
        <v>-345.49</v>
      </c>
      <c r="N276" s="15">
        <v>-348.84</v>
      </c>
      <c r="O276" s="15">
        <v>-326.27</v>
      </c>
      <c r="P276" s="15">
        <v>-323.42</v>
      </c>
      <c r="Q276" s="15">
        <v>-307.58999999999997</v>
      </c>
      <c r="R276" s="15">
        <v>-319.16000000000003</v>
      </c>
      <c r="S276" s="15">
        <v>-309.93</v>
      </c>
      <c r="T276" s="15">
        <v>-321.54000000000002</v>
      </c>
      <c r="U276" s="15"/>
      <c r="V276" s="15"/>
      <c r="X276" t="e">
        <f t="shared" si="329"/>
        <v>#REF!</v>
      </c>
    </row>
    <row r="277" spans="1:24" hidden="1" x14ac:dyDescent="0.25">
      <c r="A277" s="12" t="s">
        <v>272</v>
      </c>
      <c r="B277" s="18" t="e">
        <f>SUMIF(#REF!,$A277,#REF!)+I277</f>
        <v>#REF!</v>
      </c>
      <c r="C277" s="19"/>
      <c r="D277" s="18" t="e">
        <f>SUMIF(#REF!,$A277,#REF!)+J277</f>
        <v>#REF!</v>
      </c>
      <c r="E277" s="18">
        <v>0</v>
      </c>
      <c r="F277" s="19"/>
      <c r="G277" s="20" t="e">
        <f t="shared" si="328"/>
        <v>#REF!</v>
      </c>
      <c r="H277" s="17"/>
      <c r="I277" s="15" t="e" cm="1">
        <f t="array" ref="I277">INDEX($K277:$V277,#REF!)</f>
        <v>#REF!</v>
      </c>
      <c r="J277" s="15" t="e">
        <f>SUM(INDEX($K277:$V277,1):INDEX($K277:$V277,#REF!))</f>
        <v>#REF!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X277" t="e">
        <f t="shared" si="329"/>
        <v>#REF!</v>
      </c>
    </row>
    <row r="278" spans="1:24" hidden="1" x14ac:dyDescent="0.25">
      <c r="A278" s="12" t="s">
        <v>273</v>
      </c>
      <c r="B278" s="18" t="e">
        <f>SUMIF(#REF!,$A278,#REF!)+I278</f>
        <v>#REF!</v>
      </c>
      <c r="C278" s="19"/>
      <c r="D278" s="18" t="e">
        <f>SUMIF(#REF!,$A278,#REF!)+J278</f>
        <v>#REF!</v>
      </c>
      <c r="E278" s="18">
        <v>0</v>
      </c>
      <c r="F278" s="19"/>
      <c r="G278" s="20" t="e">
        <f t="shared" si="328"/>
        <v>#REF!</v>
      </c>
      <c r="H278" s="17"/>
      <c r="I278" s="15" t="e" cm="1">
        <f t="array" ref="I278">INDEX($K278:$V278,#REF!)</f>
        <v>#REF!</v>
      </c>
      <c r="J278" s="15" t="e">
        <f>SUM(INDEX($K278:$V278,1):INDEX($K278:$V278,#REF!))</f>
        <v>#REF!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X278" t="e">
        <f t="shared" si="329"/>
        <v>#REF!</v>
      </c>
    </row>
    <row r="279" spans="1:24" hidden="1" x14ac:dyDescent="0.25">
      <c r="A279" s="3" t="s">
        <v>274</v>
      </c>
      <c r="B279" s="15" t="e">
        <f>SUMIF(#REF!,$A279,#REF!)+I279</f>
        <v>#REF!</v>
      </c>
      <c r="C279" s="16"/>
      <c r="D279" s="15" t="e">
        <f>SUMIF(#REF!,$A279,#REF!)+J279</f>
        <v>#REF!</v>
      </c>
      <c r="E279" s="15">
        <v>0</v>
      </c>
      <c r="F279" s="16"/>
      <c r="G279" s="13" t="e">
        <f t="shared" si="328"/>
        <v>#REF!</v>
      </c>
      <c r="H279" s="17"/>
      <c r="I279" s="15" t="e" cm="1">
        <f t="array" ref="I279">INDEX($K279:$V279,#REF!)</f>
        <v>#REF!</v>
      </c>
      <c r="J279" s="15" t="e">
        <f>SUM(INDEX($K279:$V279,1):INDEX($K279:$V279,#REF!))</f>
        <v>#REF!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X279" t="e">
        <f t="shared" si="329"/>
        <v>#REF!</v>
      </c>
    </row>
    <row r="280" spans="1:24" hidden="1" x14ac:dyDescent="0.25">
      <c r="A280" s="12" t="s">
        <v>275</v>
      </c>
      <c r="B280" s="18" t="e">
        <f>SUMIF(#REF!,$A280,#REF!)+I280</f>
        <v>#REF!</v>
      </c>
      <c r="C280" s="19"/>
      <c r="D280" s="18" t="e">
        <f>SUMIF(#REF!,$A280,#REF!)+J280</f>
        <v>#REF!</v>
      </c>
      <c r="E280" s="18">
        <v>0</v>
      </c>
      <c r="F280" s="19"/>
      <c r="G280" s="20" t="e">
        <f t="shared" si="328"/>
        <v>#REF!</v>
      </c>
      <c r="H280" s="17"/>
      <c r="I280" s="15" t="e" cm="1">
        <f t="array" ref="I280">INDEX($K280:$V280,#REF!)</f>
        <v>#REF!</v>
      </c>
      <c r="J280" s="15" t="e">
        <f>SUM(INDEX($K280:$V280,1):INDEX($K280:$V280,#REF!))</f>
        <v>#REF!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X280" t="e">
        <f t="shared" si="329"/>
        <v>#REF!</v>
      </c>
    </row>
    <row r="281" spans="1:24" x14ac:dyDescent="0.25">
      <c r="A281" s="3" t="s">
        <v>686</v>
      </c>
      <c r="B281" s="28" t="e">
        <f>SUMIF(#REF!,$A281,#REF!)+I281</f>
        <v>#REF!</v>
      </c>
      <c r="C281" s="29"/>
      <c r="D281" s="28" t="e">
        <f>SUMIF(#REF!,$A281,#REF!)+J281</f>
        <v>#REF!</v>
      </c>
      <c r="E281" s="28">
        <v>0</v>
      </c>
      <c r="F281" s="29"/>
      <c r="G281" s="27" t="e">
        <f t="shared" ref="G281" si="330">(E281)-(D281)</f>
        <v>#REF!</v>
      </c>
      <c r="H281" s="17"/>
      <c r="I281" s="15" t="e" cm="1">
        <f t="array" ref="I281">INDEX($K281:$V281,#REF!)</f>
        <v>#REF!</v>
      </c>
      <c r="J281" s="15" t="e">
        <f>SUM(INDEX($K281:$V281,1):INDEX($K281:$V281,#REF!))</f>
        <v>#REF!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X281" t="e">
        <f t="shared" ref="X281" si="331">IF(AND(B281=0,D281=0,E281=0,G281=0),0,1)</f>
        <v>#REF!</v>
      </c>
    </row>
    <row r="282" spans="1:24" hidden="1" x14ac:dyDescent="0.25">
      <c r="A282" s="12" t="s">
        <v>276</v>
      </c>
      <c r="B282" s="18" t="e">
        <f>SUMIF(#REF!,$A282,#REF!)+I282</f>
        <v>#REF!</v>
      </c>
      <c r="C282" s="19"/>
      <c r="D282" s="18" t="e">
        <f>SUMIF(#REF!,$A282,#REF!)+J282</f>
        <v>#REF!</v>
      </c>
      <c r="E282" s="18">
        <v>0</v>
      </c>
      <c r="F282" s="19"/>
      <c r="G282" s="20" t="e">
        <f t="shared" si="328"/>
        <v>#REF!</v>
      </c>
      <c r="H282" s="17"/>
      <c r="I282" s="15" t="e" cm="1">
        <f t="array" ref="I282">INDEX($K282:$V282,#REF!)</f>
        <v>#REF!</v>
      </c>
      <c r="J282" s="15" t="e">
        <f>SUM(INDEX($K282:$V282,1):INDEX($K282:$V282,#REF!))</f>
        <v>#REF!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X282" t="e">
        <f t="shared" si="329"/>
        <v>#REF!</v>
      </c>
    </row>
    <row r="283" spans="1:24" x14ac:dyDescent="0.25">
      <c r="A283" s="3" t="s">
        <v>277</v>
      </c>
      <c r="B283" s="24" t="e">
        <f>SUM(B263:B282)</f>
        <v>#REF!</v>
      </c>
      <c r="C283" s="25"/>
      <c r="D283" s="24" t="e">
        <f t="shared" ref="D283:E283" si="332">SUM(D263:D282)</f>
        <v>#REF!</v>
      </c>
      <c r="E283" s="24">
        <f t="shared" si="332"/>
        <v>0</v>
      </c>
      <c r="F283" s="25"/>
      <c r="G283" s="24" t="e">
        <f>SUM(G263:G282)</f>
        <v>#REF!</v>
      </c>
      <c r="H283" s="17"/>
      <c r="I283" s="24" t="e">
        <f t="shared" ref="I283" si="333">SUM(I263:I282)</f>
        <v>#REF!</v>
      </c>
      <c r="J283" s="24" t="e">
        <f t="shared" ref="J283" si="334">SUM(J263:J282)</f>
        <v>#REF!</v>
      </c>
      <c r="K283" s="24">
        <f t="shared" ref="K283" si="335">SUM(K263:K282)</f>
        <v>-1735.43</v>
      </c>
      <c r="L283" s="24">
        <f t="shared" ref="L283" si="336">SUM(L263:L282)</f>
        <v>-682.86</v>
      </c>
      <c r="M283" s="24">
        <f t="shared" ref="M283" si="337">SUM(M263:M282)</f>
        <v>-451.93</v>
      </c>
      <c r="N283" s="24">
        <f t="shared" ref="N283" si="338">SUM(N263:N282)</f>
        <v>-482.31999999999994</v>
      </c>
      <c r="O283" s="24">
        <f t="shared" ref="O283" si="339">SUM(O263:O282)</f>
        <v>-706.54</v>
      </c>
      <c r="P283" s="24">
        <f t="shared" ref="P283" si="340">SUM(P263:P282)</f>
        <v>-825.58</v>
      </c>
      <c r="Q283" s="24">
        <f t="shared" ref="Q283" si="341">SUM(Q263:Q282)</f>
        <v>-1396.1299999999999</v>
      </c>
      <c r="R283" s="24">
        <f t="shared" ref="R283" si="342">SUM(R263:R282)</f>
        <v>-889.54</v>
      </c>
      <c r="S283" s="24">
        <f t="shared" ref="S283" si="343">SUM(S263:S282)</f>
        <v>-901.68000000000006</v>
      </c>
      <c r="T283" s="24">
        <f t="shared" ref="T283" si="344">SUM(T263:T282)</f>
        <v>-919.03</v>
      </c>
      <c r="U283" s="24">
        <f t="shared" ref="U283" si="345">SUM(U263:U282)</f>
        <v>0</v>
      </c>
      <c r="V283" s="24">
        <f t="shared" ref="V283" si="346">SUM(V263:V282)</f>
        <v>0</v>
      </c>
      <c r="X283">
        <v>1</v>
      </c>
    </row>
    <row r="284" spans="1:24" x14ac:dyDescent="0.25">
      <c r="A284" s="3" t="s">
        <v>278</v>
      </c>
      <c r="B284" s="15"/>
      <c r="C284" s="16"/>
      <c r="D284" s="15"/>
      <c r="E284" s="15"/>
      <c r="F284" s="16"/>
      <c r="G284" s="15"/>
      <c r="H284" s="1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X284">
        <v>1</v>
      </c>
    </row>
    <row r="285" spans="1:24" hidden="1" x14ac:dyDescent="0.25">
      <c r="A285" s="12" t="s">
        <v>279</v>
      </c>
      <c r="B285" s="18" t="e">
        <f>SUMIF(#REF!,$A285,#REF!)+I285</f>
        <v>#REF!</v>
      </c>
      <c r="C285" s="19"/>
      <c r="D285" s="18" t="e">
        <f>SUMIF(#REF!,$A285,#REF!)+J285</f>
        <v>#REF!</v>
      </c>
      <c r="E285" s="18">
        <v>0</v>
      </c>
      <c r="F285" s="19"/>
      <c r="G285" s="20" t="e">
        <f t="shared" ref="G285:G301" si="347">(E285)-(D285)</f>
        <v>#REF!</v>
      </c>
      <c r="H285" s="17"/>
      <c r="I285" s="15" t="e" cm="1">
        <f t="array" ref="I285">INDEX($K285:$V285,#REF!)</f>
        <v>#REF!</v>
      </c>
      <c r="J285" s="15" t="e">
        <f>SUM(INDEX($K285:$V285,1):INDEX($K285:$V285,#REF!))</f>
        <v>#REF!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X285" t="e">
        <f t="shared" si="329"/>
        <v>#REF!</v>
      </c>
    </row>
    <row r="286" spans="1:24" hidden="1" x14ac:dyDescent="0.25">
      <c r="A286" s="12" t="s">
        <v>280</v>
      </c>
      <c r="B286" s="18" t="e">
        <f>SUMIF(#REF!,$A286,#REF!)+I286</f>
        <v>#REF!</v>
      </c>
      <c r="C286" s="19"/>
      <c r="D286" s="18" t="e">
        <f>SUMIF(#REF!,$A286,#REF!)+J286</f>
        <v>#REF!</v>
      </c>
      <c r="E286" s="18">
        <v>0</v>
      </c>
      <c r="F286" s="19"/>
      <c r="G286" s="20" t="e">
        <f t="shared" si="347"/>
        <v>#REF!</v>
      </c>
      <c r="H286" s="17"/>
      <c r="I286" s="15" t="e" cm="1">
        <f t="array" ref="I286">INDEX($K286:$V286,#REF!)</f>
        <v>#REF!</v>
      </c>
      <c r="J286" s="15" t="e">
        <f>SUM(INDEX($K286:$V286,1):INDEX($K286:$V286,#REF!))</f>
        <v>#REF!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X286" t="e">
        <f t="shared" si="329"/>
        <v>#REF!</v>
      </c>
    </row>
    <row r="287" spans="1:24" hidden="1" x14ac:dyDescent="0.25">
      <c r="A287" s="12" t="s">
        <v>281</v>
      </c>
      <c r="B287" s="18" t="e">
        <f>SUMIF(#REF!,$A287,#REF!)+I287</f>
        <v>#REF!</v>
      </c>
      <c r="C287" s="19"/>
      <c r="D287" s="18" t="e">
        <f>SUMIF(#REF!,$A287,#REF!)+J287</f>
        <v>#REF!</v>
      </c>
      <c r="E287" s="18">
        <v>0</v>
      </c>
      <c r="F287" s="19"/>
      <c r="G287" s="20" t="e">
        <f t="shared" si="347"/>
        <v>#REF!</v>
      </c>
      <c r="H287" s="17"/>
      <c r="I287" s="15" t="e" cm="1">
        <f t="array" ref="I287">INDEX($K287:$V287,#REF!)</f>
        <v>#REF!</v>
      </c>
      <c r="J287" s="15" t="e">
        <f>SUM(INDEX($K287:$V287,1):INDEX($K287:$V287,#REF!))</f>
        <v>#REF!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X287" t="e">
        <f t="shared" si="329"/>
        <v>#REF!</v>
      </c>
    </row>
    <row r="288" spans="1:24" hidden="1" x14ac:dyDescent="0.25">
      <c r="A288" s="12" t="s">
        <v>282</v>
      </c>
      <c r="B288" s="18" t="e">
        <f>SUMIF(#REF!,$A288,#REF!)+I288</f>
        <v>#REF!</v>
      </c>
      <c r="C288" s="19"/>
      <c r="D288" s="18" t="e">
        <f>SUMIF(#REF!,$A288,#REF!)+J288</f>
        <v>#REF!</v>
      </c>
      <c r="E288" s="18">
        <v>0</v>
      </c>
      <c r="F288" s="19"/>
      <c r="G288" s="20" t="e">
        <f t="shared" si="347"/>
        <v>#REF!</v>
      </c>
      <c r="H288" s="17"/>
      <c r="I288" s="15" t="e" cm="1">
        <f t="array" ref="I288">INDEX($K288:$V288,#REF!)</f>
        <v>#REF!</v>
      </c>
      <c r="J288" s="15" t="e">
        <f>SUM(INDEX($K288:$V288,1):INDEX($K288:$V288,#REF!))</f>
        <v>#REF!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X288" t="e">
        <f t="shared" si="329"/>
        <v>#REF!</v>
      </c>
    </row>
    <row r="289" spans="1:24" hidden="1" x14ac:dyDescent="0.25">
      <c r="A289" s="3" t="s">
        <v>283</v>
      </c>
      <c r="B289" s="15" t="e">
        <f>SUMIF(#REF!,$A289,#REF!)+I289</f>
        <v>#REF!</v>
      </c>
      <c r="C289" s="16"/>
      <c r="D289" s="15" t="e">
        <f>SUMIF(#REF!,$A289,#REF!)+J289</f>
        <v>#REF!</v>
      </c>
      <c r="E289" s="15">
        <v>0</v>
      </c>
      <c r="F289" s="16"/>
      <c r="G289" s="13" t="e">
        <f t="shared" si="347"/>
        <v>#REF!</v>
      </c>
      <c r="H289" s="17"/>
      <c r="I289" s="15" t="e" cm="1">
        <f t="array" ref="I289">INDEX($K289:$V289,#REF!)</f>
        <v>#REF!</v>
      </c>
      <c r="J289" s="15" t="e">
        <f>SUM(INDEX($K289:$V289,1):INDEX($K289:$V289,#REF!))</f>
        <v>#REF!</v>
      </c>
      <c r="K289" s="15"/>
      <c r="L289" s="15"/>
      <c r="M289" s="15"/>
      <c r="N289" s="15">
        <v>-25387.5</v>
      </c>
      <c r="O289" s="15"/>
      <c r="P289" s="15"/>
      <c r="Q289" s="15"/>
      <c r="R289" s="15"/>
      <c r="S289" s="15"/>
      <c r="T289" s="15"/>
      <c r="U289" s="15"/>
      <c r="V289" s="15"/>
      <c r="X289" t="e">
        <f t="shared" si="329"/>
        <v>#REF!</v>
      </c>
    </row>
    <row r="290" spans="1:24" hidden="1" x14ac:dyDescent="0.25">
      <c r="A290" s="3" t="s">
        <v>284</v>
      </c>
      <c r="B290" s="13" t="e">
        <f>SUMIF(#REF!,$A290,#REF!)+I290</f>
        <v>#REF!</v>
      </c>
      <c r="C290" s="14"/>
      <c r="D290" s="13" t="e">
        <f>SUMIF(#REF!,$A290,#REF!)+J290</f>
        <v>#REF!</v>
      </c>
      <c r="E290" s="15">
        <v>0</v>
      </c>
      <c r="F290" s="16"/>
      <c r="G290" s="13" t="e">
        <f t="shared" si="347"/>
        <v>#REF!</v>
      </c>
      <c r="H290" s="17"/>
      <c r="I290" s="15" t="e" cm="1">
        <f t="array" ref="I290">INDEX($K290:$V290,#REF!)</f>
        <v>#REF!</v>
      </c>
      <c r="J290" s="15" t="e">
        <f>SUM(INDEX($K290:$V290,1):INDEX($K290:$V290,#REF!))</f>
        <v>#REF!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X290" t="e">
        <f t="shared" si="329"/>
        <v>#REF!</v>
      </c>
    </row>
    <row r="291" spans="1:24" hidden="1" x14ac:dyDescent="0.25">
      <c r="A291" s="12" t="s">
        <v>285</v>
      </c>
      <c r="B291" s="18" t="e">
        <f>SUMIF(#REF!,$A291,#REF!)+I291</f>
        <v>#REF!</v>
      </c>
      <c r="C291" s="19"/>
      <c r="D291" s="18" t="e">
        <f>SUMIF(#REF!,$A291,#REF!)+J291</f>
        <v>#REF!</v>
      </c>
      <c r="E291" s="18">
        <v>0</v>
      </c>
      <c r="F291" s="19"/>
      <c r="G291" s="20" t="e">
        <f t="shared" si="347"/>
        <v>#REF!</v>
      </c>
      <c r="H291" s="17"/>
      <c r="I291" s="15" t="e" cm="1">
        <f t="array" ref="I291">INDEX($K291:$V291,#REF!)</f>
        <v>#REF!</v>
      </c>
      <c r="J291" s="15" t="e">
        <f>SUM(INDEX($K291:$V291,1):INDEX($K291:$V291,#REF!))</f>
        <v>#REF!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X291" t="e">
        <f t="shared" si="329"/>
        <v>#REF!</v>
      </c>
    </row>
    <row r="292" spans="1:24" hidden="1" x14ac:dyDescent="0.25">
      <c r="A292" s="12" t="s">
        <v>286</v>
      </c>
      <c r="B292" s="18" t="e">
        <f>SUMIF(#REF!,$A292,#REF!)+I292</f>
        <v>#REF!</v>
      </c>
      <c r="C292" s="19"/>
      <c r="D292" s="18" t="e">
        <f>SUMIF(#REF!,$A292,#REF!)+J292</f>
        <v>#REF!</v>
      </c>
      <c r="E292" s="18">
        <v>0</v>
      </c>
      <c r="F292" s="19"/>
      <c r="G292" s="20" t="e">
        <f t="shared" si="347"/>
        <v>#REF!</v>
      </c>
      <c r="H292" s="17"/>
      <c r="I292" s="15" t="e" cm="1">
        <f t="array" ref="I292">INDEX($K292:$V292,#REF!)</f>
        <v>#REF!</v>
      </c>
      <c r="J292" s="15" t="e">
        <f>SUM(INDEX($K292:$V292,1):INDEX($K292:$V292,#REF!))</f>
        <v>#REF!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X292" t="e">
        <f t="shared" si="329"/>
        <v>#REF!</v>
      </c>
    </row>
    <row r="293" spans="1:24" hidden="1" x14ac:dyDescent="0.25">
      <c r="A293" s="12" t="s">
        <v>287</v>
      </c>
      <c r="B293" s="18" t="e">
        <f>SUMIF(#REF!,$A293,#REF!)+I293</f>
        <v>#REF!</v>
      </c>
      <c r="C293" s="19"/>
      <c r="D293" s="18" t="e">
        <f>SUMIF(#REF!,$A293,#REF!)+J293</f>
        <v>#REF!</v>
      </c>
      <c r="E293" s="18">
        <v>0</v>
      </c>
      <c r="F293" s="19"/>
      <c r="G293" s="20" t="e">
        <f t="shared" si="347"/>
        <v>#REF!</v>
      </c>
      <c r="H293" s="17"/>
      <c r="I293" s="15" t="e" cm="1">
        <f t="array" ref="I293">INDEX($K293:$V293,#REF!)</f>
        <v>#REF!</v>
      </c>
      <c r="J293" s="15" t="e">
        <f>SUM(INDEX($K293:$V293,1):INDEX($K293:$V293,#REF!))</f>
        <v>#REF!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X293" t="e">
        <f t="shared" si="329"/>
        <v>#REF!</v>
      </c>
    </row>
    <row r="294" spans="1:24" hidden="1" x14ac:dyDescent="0.25">
      <c r="A294" s="12" t="s">
        <v>288</v>
      </c>
      <c r="B294" s="18" t="e">
        <f>SUMIF(#REF!,$A294,#REF!)+I294</f>
        <v>#REF!</v>
      </c>
      <c r="C294" s="19"/>
      <c r="D294" s="18" t="e">
        <f>SUMIF(#REF!,$A294,#REF!)+J294</f>
        <v>#REF!</v>
      </c>
      <c r="E294" s="18">
        <v>0</v>
      </c>
      <c r="F294" s="19"/>
      <c r="G294" s="20" t="e">
        <f t="shared" si="347"/>
        <v>#REF!</v>
      </c>
      <c r="H294" s="17"/>
      <c r="I294" s="15" t="e" cm="1">
        <f t="array" ref="I294">INDEX($K294:$V294,#REF!)</f>
        <v>#REF!</v>
      </c>
      <c r="J294" s="15" t="e">
        <f>SUM(INDEX($K294:$V294,1):INDEX($K294:$V294,#REF!))</f>
        <v>#REF!</v>
      </c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X294" t="e">
        <f t="shared" si="329"/>
        <v>#REF!</v>
      </c>
    </row>
    <row r="295" spans="1:24" hidden="1" x14ac:dyDescent="0.25">
      <c r="A295" s="12" t="s">
        <v>289</v>
      </c>
      <c r="B295" s="18" t="e">
        <f>SUMIF(#REF!,$A295,#REF!)+I295</f>
        <v>#REF!</v>
      </c>
      <c r="C295" s="19"/>
      <c r="D295" s="18" t="e">
        <f>SUMIF(#REF!,$A295,#REF!)+J295</f>
        <v>#REF!</v>
      </c>
      <c r="E295" s="18">
        <v>0</v>
      </c>
      <c r="F295" s="19"/>
      <c r="G295" s="20" t="e">
        <f t="shared" si="347"/>
        <v>#REF!</v>
      </c>
      <c r="H295" s="17"/>
      <c r="I295" s="15" t="e" cm="1">
        <f t="array" ref="I295">INDEX($K295:$V295,#REF!)</f>
        <v>#REF!</v>
      </c>
      <c r="J295" s="15" t="e">
        <f>SUM(INDEX($K295:$V295,1):INDEX($K295:$V295,#REF!))</f>
        <v>#REF!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X295" t="e">
        <f t="shared" si="329"/>
        <v>#REF!</v>
      </c>
    </row>
    <row r="296" spans="1:24" hidden="1" x14ac:dyDescent="0.25">
      <c r="A296" s="12" t="s">
        <v>290</v>
      </c>
      <c r="B296" s="18" t="e">
        <f>SUMIF(#REF!,$A296,#REF!)+I296</f>
        <v>#REF!</v>
      </c>
      <c r="C296" s="19"/>
      <c r="D296" s="18" t="e">
        <f>SUMIF(#REF!,$A296,#REF!)+J296</f>
        <v>#REF!</v>
      </c>
      <c r="E296" s="18">
        <v>0</v>
      </c>
      <c r="F296" s="19"/>
      <c r="G296" s="20" t="e">
        <f t="shared" si="347"/>
        <v>#REF!</v>
      </c>
      <c r="H296" s="17"/>
      <c r="I296" s="15" t="e" cm="1">
        <f t="array" ref="I296">INDEX($K296:$V296,#REF!)</f>
        <v>#REF!</v>
      </c>
      <c r="J296" s="15" t="e">
        <f>SUM(INDEX($K296:$V296,1):INDEX($K296:$V296,#REF!))</f>
        <v>#REF!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X296" t="e">
        <f t="shared" si="329"/>
        <v>#REF!</v>
      </c>
    </row>
    <row r="297" spans="1:24" hidden="1" x14ac:dyDescent="0.25">
      <c r="A297" s="12" t="s">
        <v>291</v>
      </c>
      <c r="B297" s="18" t="e">
        <f>SUMIF(#REF!,$A297,#REF!)+I297</f>
        <v>#REF!</v>
      </c>
      <c r="C297" s="19"/>
      <c r="D297" s="18" t="e">
        <f>SUMIF(#REF!,$A297,#REF!)+J297</f>
        <v>#REF!</v>
      </c>
      <c r="E297" s="18">
        <v>0</v>
      </c>
      <c r="F297" s="19"/>
      <c r="G297" s="20" t="e">
        <f t="shared" si="347"/>
        <v>#REF!</v>
      </c>
      <c r="H297" s="17"/>
      <c r="I297" s="15" t="e" cm="1">
        <f t="array" ref="I297">INDEX($K297:$V297,#REF!)</f>
        <v>#REF!</v>
      </c>
      <c r="J297" s="15" t="e">
        <f>SUM(INDEX($K297:$V297,1):INDEX($K297:$V297,#REF!))</f>
        <v>#REF!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X297" t="e">
        <f t="shared" si="329"/>
        <v>#REF!</v>
      </c>
    </row>
    <row r="298" spans="1:24" hidden="1" x14ac:dyDescent="0.25">
      <c r="A298" s="12" t="s">
        <v>292</v>
      </c>
      <c r="B298" s="18" t="e">
        <f>SUMIF(#REF!,$A298,#REF!)+I298</f>
        <v>#REF!</v>
      </c>
      <c r="C298" s="19"/>
      <c r="D298" s="18" t="e">
        <f>SUMIF(#REF!,$A298,#REF!)+J298</f>
        <v>#REF!</v>
      </c>
      <c r="E298" s="18">
        <v>0</v>
      </c>
      <c r="F298" s="19"/>
      <c r="G298" s="20" t="e">
        <f t="shared" si="347"/>
        <v>#REF!</v>
      </c>
      <c r="H298" s="17"/>
      <c r="I298" s="15" t="e" cm="1">
        <f t="array" ref="I298">INDEX($K298:$V298,#REF!)</f>
        <v>#REF!</v>
      </c>
      <c r="J298" s="15" t="e">
        <f>SUM(INDEX($K298:$V298,1):INDEX($K298:$V298,#REF!))</f>
        <v>#REF!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X298" t="e">
        <f t="shared" si="329"/>
        <v>#REF!</v>
      </c>
    </row>
    <row r="299" spans="1:24" hidden="1" x14ac:dyDescent="0.25">
      <c r="A299" s="12" t="s">
        <v>293</v>
      </c>
      <c r="B299" s="18" t="e">
        <f>SUMIF(#REF!,$A299,#REF!)+I299</f>
        <v>#REF!</v>
      </c>
      <c r="C299" s="19"/>
      <c r="D299" s="18" t="e">
        <f>SUMIF(#REF!,$A299,#REF!)+J299</f>
        <v>#REF!</v>
      </c>
      <c r="E299" s="18">
        <v>0</v>
      </c>
      <c r="F299" s="19"/>
      <c r="G299" s="20" t="e">
        <f t="shared" si="347"/>
        <v>#REF!</v>
      </c>
      <c r="H299" s="17"/>
      <c r="I299" s="15" t="e" cm="1">
        <f t="array" ref="I299">INDEX($K299:$V299,#REF!)</f>
        <v>#REF!</v>
      </c>
      <c r="J299" s="15" t="e">
        <f>SUM(INDEX($K299:$V299,1):INDEX($K299:$V299,#REF!))</f>
        <v>#REF!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X299" t="e">
        <f t="shared" si="329"/>
        <v>#REF!</v>
      </c>
    </row>
    <row r="300" spans="1:24" hidden="1" x14ac:dyDescent="0.25">
      <c r="A300" s="12" t="s">
        <v>294</v>
      </c>
      <c r="B300" s="18" t="e">
        <f>SUMIF(#REF!,$A300,#REF!)+I300</f>
        <v>#REF!</v>
      </c>
      <c r="C300" s="19"/>
      <c r="D300" s="18" t="e">
        <f>SUMIF(#REF!,$A300,#REF!)+J300</f>
        <v>#REF!</v>
      </c>
      <c r="E300" s="18">
        <v>0</v>
      </c>
      <c r="F300" s="19"/>
      <c r="G300" s="20" t="e">
        <f t="shared" si="347"/>
        <v>#REF!</v>
      </c>
      <c r="H300" s="17"/>
      <c r="I300" s="15" t="e" cm="1">
        <f t="array" ref="I300">INDEX($K300:$V300,#REF!)</f>
        <v>#REF!</v>
      </c>
      <c r="J300" s="15" t="e">
        <f>SUM(INDEX($K300:$V300,1):INDEX($K300:$V300,#REF!))</f>
        <v>#REF!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X300" t="e">
        <f t="shared" si="329"/>
        <v>#REF!</v>
      </c>
    </row>
    <row r="301" spans="1:24" hidden="1" x14ac:dyDescent="0.25">
      <c r="A301" s="12" t="s">
        <v>295</v>
      </c>
      <c r="B301" s="18" t="e">
        <f>SUMIF(#REF!,$A301,#REF!)+I301</f>
        <v>#REF!</v>
      </c>
      <c r="C301" s="19"/>
      <c r="D301" s="18" t="e">
        <f>SUMIF(#REF!,$A301,#REF!)+J301</f>
        <v>#REF!</v>
      </c>
      <c r="E301" s="18">
        <v>0</v>
      </c>
      <c r="F301" s="19"/>
      <c r="G301" s="20" t="e">
        <f t="shared" si="347"/>
        <v>#REF!</v>
      </c>
      <c r="H301" s="17"/>
      <c r="I301" s="15" t="e" cm="1">
        <f t="array" ref="I301">INDEX($K301:$V301,#REF!)</f>
        <v>#REF!</v>
      </c>
      <c r="J301" s="15" t="e">
        <f>SUM(INDEX($K301:$V301,1):INDEX($K301:$V301,#REF!))</f>
        <v>#REF!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X301" t="e">
        <f t="shared" si="329"/>
        <v>#REF!</v>
      </c>
    </row>
    <row r="302" spans="1:24" x14ac:dyDescent="0.25">
      <c r="A302" s="3" t="s">
        <v>296</v>
      </c>
      <c r="B302" s="24" t="e">
        <f>SUM(B285:B301)</f>
        <v>#REF!</v>
      </c>
      <c r="C302" s="25"/>
      <c r="D302" s="24" t="e">
        <f t="shared" ref="D302:E302" si="348">SUM(D285:D301)</f>
        <v>#REF!</v>
      </c>
      <c r="E302" s="24">
        <f t="shared" si="348"/>
        <v>0</v>
      </c>
      <c r="F302" s="25"/>
      <c r="G302" s="24" t="e">
        <f>SUM(G285:G301)</f>
        <v>#REF!</v>
      </c>
      <c r="H302" s="17"/>
      <c r="I302" s="24" t="e">
        <f t="shared" ref="I302" si="349">SUM(I285:I301)</f>
        <v>#REF!</v>
      </c>
      <c r="J302" s="24" t="e">
        <f t="shared" ref="J302" si="350">SUM(J285:J301)</f>
        <v>#REF!</v>
      </c>
      <c r="K302" s="24">
        <f t="shared" ref="K302" si="351">SUM(K285:K301)</f>
        <v>0</v>
      </c>
      <c r="L302" s="24">
        <f t="shared" ref="L302" si="352">SUM(L285:L301)</f>
        <v>0</v>
      </c>
      <c r="M302" s="24">
        <f t="shared" ref="M302" si="353">SUM(M285:M301)</f>
        <v>0</v>
      </c>
      <c r="N302" s="24">
        <f t="shared" ref="N302" si="354">SUM(N285:N301)</f>
        <v>-25387.5</v>
      </c>
      <c r="O302" s="24">
        <f t="shared" ref="O302" si="355">SUM(O285:O301)</f>
        <v>0</v>
      </c>
      <c r="P302" s="24">
        <f t="shared" ref="P302" si="356">SUM(P285:P301)</f>
        <v>0</v>
      </c>
      <c r="Q302" s="24">
        <f t="shared" ref="Q302" si="357">SUM(Q285:Q301)</f>
        <v>0</v>
      </c>
      <c r="R302" s="24">
        <f t="shared" ref="R302" si="358">SUM(R285:R301)</f>
        <v>0</v>
      </c>
      <c r="S302" s="24">
        <f t="shared" ref="S302" si="359">SUM(S285:S301)</f>
        <v>0</v>
      </c>
      <c r="T302" s="24">
        <f t="shared" ref="T302" si="360">SUM(T285:T301)</f>
        <v>0</v>
      </c>
      <c r="U302" s="24">
        <f t="shared" ref="U302" si="361">SUM(U285:U301)</f>
        <v>0</v>
      </c>
      <c r="V302" s="24">
        <f t="shared" ref="V302" si="362">SUM(V285:V301)</f>
        <v>0</v>
      </c>
      <c r="X302">
        <v>1</v>
      </c>
    </row>
    <row r="303" spans="1:24" x14ac:dyDescent="0.25">
      <c r="A303" s="3" t="s">
        <v>297</v>
      </c>
      <c r="B303" s="24" t="e">
        <f>B283-B302</f>
        <v>#REF!</v>
      </c>
      <c r="C303" s="25"/>
      <c r="D303" s="24" t="e">
        <f>D283-D302</f>
        <v>#REF!</v>
      </c>
      <c r="E303" s="24">
        <f>E283-E302</f>
        <v>0</v>
      </c>
      <c r="F303" s="25"/>
      <c r="G303" s="24" t="e">
        <f>G283-G302</f>
        <v>#REF!</v>
      </c>
      <c r="H303" s="17"/>
      <c r="I303" s="24" t="e">
        <f t="shared" ref="I303:J303" si="363">I283-I302</f>
        <v>#REF!</v>
      </c>
      <c r="J303" s="24" t="e">
        <f t="shared" si="363"/>
        <v>#REF!</v>
      </c>
      <c r="K303" s="24">
        <f t="shared" ref="K303" si="364">K283-K302</f>
        <v>-1735.43</v>
      </c>
      <c r="L303" s="24">
        <f t="shared" ref="L303" si="365">L283-L302</f>
        <v>-682.86</v>
      </c>
      <c r="M303" s="24">
        <f t="shared" ref="M303" si="366">M283-M302</f>
        <v>-451.93</v>
      </c>
      <c r="N303" s="24">
        <f t="shared" ref="N303" si="367">N283-N302</f>
        <v>24905.18</v>
      </c>
      <c r="O303" s="24">
        <f t="shared" ref="O303" si="368">O283-O302</f>
        <v>-706.54</v>
      </c>
      <c r="P303" s="24">
        <f t="shared" ref="P303" si="369">P283-P302</f>
        <v>-825.58</v>
      </c>
      <c r="Q303" s="24">
        <f t="shared" ref="Q303" si="370">Q283-Q302</f>
        <v>-1396.1299999999999</v>
      </c>
      <c r="R303" s="24">
        <f t="shared" ref="R303" si="371">R283-R302</f>
        <v>-889.54</v>
      </c>
      <c r="S303" s="24">
        <f t="shared" ref="S303" si="372">S283-S302</f>
        <v>-901.68000000000006</v>
      </c>
      <c r="T303" s="24">
        <f t="shared" ref="T303" si="373">T283-T302</f>
        <v>-919.03</v>
      </c>
      <c r="U303" s="24">
        <f t="shared" ref="U303" si="374">U283-U302</f>
        <v>0</v>
      </c>
      <c r="V303" s="24">
        <f t="shared" ref="V303" si="375">V283-V302</f>
        <v>0</v>
      </c>
      <c r="X303" t="e">
        <f t="shared" si="329"/>
        <v>#REF!</v>
      </c>
    </row>
    <row r="304" spans="1:24" x14ac:dyDescent="0.25">
      <c r="A304" s="3" t="s">
        <v>298</v>
      </c>
      <c r="B304" s="26" t="e">
        <f>B261+B303</f>
        <v>#REF!</v>
      </c>
      <c r="C304" s="25"/>
      <c r="D304" s="26" t="e">
        <f t="shared" ref="D304:E304" si="376">D261+D303</f>
        <v>#REF!</v>
      </c>
      <c r="E304" s="26">
        <f t="shared" si="376"/>
        <v>0</v>
      </c>
      <c r="F304" s="25"/>
      <c r="G304" s="26" t="e">
        <f>G261+G303</f>
        <v>#REF!</v>
      </c>
      <c r="H304" s="17"/>
      <c r="I304" s="26" t="e">
        <f t="shared" ref="I304" si="377">I261+I303</f>
        <v>#REF!</v>
      </c>
      <c r="J304" s="26" t="e">
        <f t="shared" ref="J304" si="378">J261+J303</f>
        <v>#REF!</v>
      </c>
      <c r="K304" s="26">
        <f t="shared" ref="K304" si="379">K261+K303</f>
        <v>-2313.95999999997</v>
      </c>
      <c r="L304" s="26">
        <f t="shared" ref="L304" si="380">L261+L303</f>
        <v>288893.64</v>
      </c>
      <c r="M304" s="26">
        <f t="shared" ref="M304" si="381">M261+M303</f>
        <v>-2652.68</v>
      </c>
      <c r="N304" s="26">
        <f t="shared" ref="N304" si="382">N261+N303</f>
        <v>10934.440000000002</v>
      </c>
      <c r="O304" s="26">
        <f t="shared" ref="O304" si="383">O261+O303</f>
        <v>-47800.310000000019</v>
      </c>
      <c r="P304" s="26">
        <f t="shared" ref="P304" si="384">P261+P303</f>
        <v>-8666.6599999998998</v>
      </c>
      <c r="Q304" s="26">
        <f t="shared" ref="Q304" si="385">Q261+Q303</f>
        <v>-6900.0099999998884</v>
      </c>
      <c r="R304" s="26">
        <f t="shared" ref="R304" si="386">R261+R303</f>
        <v>-214677.22</v>
      </c>
      <c r="S304" s="26">
        <f t="shared" ref="S304" si="387">S261+S303</f>
        <v>165103.09000000003</v>
      </c>
      <c r="T304" s="26">
        <f t="shared" ref="T304" si="388">T261+T303</f>
        <v>1073.7700000000029</v>
      </c>
      <c r="U304" s="26">
        <f t="shared" ref="U304" si="389">U261+U303</f>
        <v>0</v>
      </c>
      <c r="V304" s="26">
        <f t="shared" ref="V304" si="390">V261+V303</f>
        <v>0</v>
      </c>
      <c r="X304" t="e">
        <f t="shared" si="329"/>
        <v>#REF!</v>
      </c>
    </row>
    <row r="305" spans="1:7" x14ac:dyDescent="0.25">
      <c r="A305" s="3"/>
      <c r="B305" s="4"/>
      <c r="C305" s="4"/>
      <c r="D305" s="4"/>
      <c r="E305" s="4"/>
      <c r="F305" s="4"/>
      <c r="G305" s="4"/>
    </row>
    <row r="308" spans="1:7" x14ac:dyDescent="0.25">
      <c r="A308" s="5"/>
    </row>
  </sheetData>
  <autoFilter ref="X6:X304" xr:uid="{7CA765C6-EB0F-4560-8210-DF42D1F7F6D9}">
    <filterColumn colId="0">
      <filters>
        <filter val="1"/>
      </filters>
    </filterColumn>
  </autoFilter>
  <mergeCells count="3">
    <mergeCell ref="A1:G1"/>
    <mergeCell ref="A2:G2"/>
    <mergeCell ref="A3:G3"/>
  </mergeCells>
  <pageMargins left="0.5" right="0.5" top="0.5" bottom="0.5" header="0.3" footer="0.3"/>
  <pageSetup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B9F2-5A2E-F04A-9D2C-2E15FAA0286B}">
  <sheetPr>
    <pageSetUpPr fitToPage="1"/>
  </sheetPr>
  <dimension ref="A1:M141"/>
  <sheetViews>
    <sheetView tabSelected="1" zoomScale="210" zoomScaleNormal="210" workbookViewId="0">
      <pane xSplit="1" ySplit="9" topLeftCell="C10" activePane="bottomRight" state="frozen"/>
      <selection pane="topRight" activeCell="B1" sqref="B1"/>
      <selection pane="bottomLeft" activeCell="A7" sqref="A7"/>
      <selection pane="bottomRight" activeCell="P8" sqref="P8"/>
    </sheetView>
  </sheetViews>
  <sheetFormatPr defaultColWidth="11.42578125" defaultRowHeight="15" x14ac:dyDescent="0.25"/>
  <cols>
    <col min="1" max="1" width="22.28515625" customWidth="1"/>
    <col min="2" max="2" width="10" customWidth="1"/>
    <col min="3" max="4" width="9.7109375" customWidth="1"/>
    <col min="5" max="5" width="13.140625" customWidth="1"/>
    <col min="6" max="6" width="9" customWidth="1"/>
    <col min="7" max="7" width="12.7109375" style="67" customWidth="1"/>
    <col min="8" max="8" width="12.140625" customWidth="1"/>
    <col min="9" max="9" width="12.7109375" customWidth="1"/>
    <col min="10" max="10" width="11.85546875" customWidth="1"/>
    <col min="11" max="11" width="12.140625" bestFit="1" customWidth="1"/>
    <col min="12" max="12" width="12.28515625" customWidth="1"/>
    <col min="13" max="13" width="14.7109375" bestFit="1" customWidth="1"/>
  </cols>
  <sheetData>
    <row r="1" spans="1:13" ht="18" x14ac:dyDescent="0.25">
      <c r="A1" s="189" t="s">
        <v>299</v>
      </c>
      <c r="B1" s="189"/>
      <c r="C1" s="190"/>
      <c r="D1" s="190"/>
      <c r="E1" s="190"/>
      <c r="F1" s="190"/>
    </row>
    <row r="2" spans="1:13" ht="18" hidden="1" x14ac:dyDescent="0.25">
      <c r="A2" s="189"/>
      <c r="B2" s="189"/>
      <c r="C2" s="190"/>
      <c r="D2" s="190"/>
      <c r="E2" s="190"/>
      <c r="F2" s="190"/>
    </row>
    <row r="3" spans="1:13" x14ac:dyDescent="0.25">
      <c r="A3" s="191" t="s">
        <v>690</v>
      </c>
      <c r="B3" s="191"/>
      <c r="C3" s="190"/>
      <c r="D3" s="190"/>
      <c r="E3" s="190"/>
      <c r="F3" s="190"/>
      <c r="G3" s="67" t="s">
        <v>691</v>
      </c>
    </row>
    <row r="4" spans="1:13" x14ac:dyDescent="0.25">
      <c r="A4" s="99"/>
      <c r="B4" s="99"/>
    </row>
    <row r="5" spans="1:13" ht="15" customHeight="1" x14ac:dyDescent="0.25">
      <c r="A5" t="s">
        <v>777</v>
      </c>
      <c r="E5" s="67"/>
      <c r="G5" s="90" t="s">
        <v>692</v>
      </c>
      <c r="H5" s="81" t="s">
        <v>697</v>
      </c>
      <c r="I5" s="81" t="s">
        <v>0</v>
      </c>
      <c r="J5" s="86" t="s">
        <v>694</v>
      </c>
      <c r="K5" s="81" t="s">
        <v>697</v>
      </c>
      <c r="L5" s="81" t="s">
        <v>0</v>
      </c>
      <c r="M5" s="81" t="s">
        <v>698</v>
      </c>
    </row>
    <row r="6" spans="1:13" ht="26.1" customHeight="1" x14ac:dyDescent="0.25">
      <c r="A6" s="1"/>
      <c r="B6" s="7" t="s">
        <v>650</v>
      </c>
      <c r="C6" s="7" t="s">
        <v>651</v>
      </c>
      <c r="D6" s="8"/>
      <c r="E6" s="1"/>
      <c r="F6" s="85" t="s">
        <v>695</v>
      </c>
      <c r="G6" s="84">
        <v>619427</v>
      </c>
      <c r="H6" s="84">
        <v>147682</v>
      </c>
      <c r="I6" s="84">
        <v>767109</v>
      </c>
      <c r="J6" s="84">
        <v>659308</v>
      </c>
      <c r="K6" s="84">
        <v>147682</v>
      </c>
      <c r="L6" s="88">
        <v>806990</v>
      </c>
      <c r="M6" s="88">
        <v>614227</v>
      </c>
    </row>
    <row r="7" spans="1:13" ht="24" customHeight="1" x14ac:dyDescent="0.25">
      <c r="A7" s="1" t="s">
        <v>693</v>
      </c>
      <c r="B7" s="82"/>
      <c r="C7" s="82"/>
      <c r="D7" s="83"/>
      <c r="E7" s="1"/>
      <c r="F7" s="85" t="s">
        <v>696</v>
      </c>
      <c r="G7" s="188">
        <v>0.59489999999999998</v>
      </c>
      <c r="H7" s="81">
        <v>0.14180000000000001</v>
      </c>
      <c r="I7" s="122">
        <v>0.73670000000000002</v>
      </c>
      <c r="J7" s="81">
        <v>0.63300000000000001</v>
      </c>
      <c r="K7" s="81">
        <v>0.14180000000000001</v>
      </c>
      <c r="L7" s="122">
        <v>0.77480000000000004</v>
      </c>
      <c r="M7" s="81">
        <v>0.74750000000000005</v>
      </c>
    </row>
    <row r="8" spans="1:13" ht="21" customHeight="1" x14ac:dyDescent="0.25">
      <c r="A8" s="186">
        <v>99647426</v>
      </c>
      <c r="B8" s="187">
        <v>0.74760000000000004</v>
      </c>
      <c r="D8" s="83"/>
      <c r="E8" s="186">
        <v>104127783</v>
      </c>
      <c r="F8" s="1"/>
      <c r="G8" s="95">
        <v>0.9</v>
      </c>
      <c r="H8" s="81"/>
      <c r="I8" s="81"/>
      <c r="J8" s="89">
        <v>0.9</v>
      </c>
      <c r="K8" s="81"/>
      <c r="L8" s="81"/>
    </row>
    <row r="9" spans="1:13" ht="27" customHeight="1" x14ac:dyDescent="0.25">
      <c r="A9" s="1"/>
      <c r="B9" s="6" t="s">
        <v>1</v>
      </c>
      <c r="C9" s="6" t="s">
        <v>1</v>
      </c>
      <c r="D9" s="6" t="s">
        <v>2</v>
      </c>
      <c r="E9" s="69" t="s">
        <v>689</v>
      </c>
      <c r="F9" s="6" t="s">
        <v>3</v>
      </c>
      <c r="G9" s="84"/>
      <c r="H9" s="81"/>
      <c r="I9" s="81"/>
      <c r="J9" s="87"/>
      <c r="K9" s="81"/>
      <c r="L9" s="81"/>
    </row>
    <row r="10" spans="1:13" x14ac:dyDescent="0.25">
      <c r="A10" s="58" t="s">
        <v>4</v>
      </c>
      <c r="B10" s="59"/>
      <c r="C10" s="59"/>
      <c r="D10" s="59"/>
      <c r="E10" s="59"/>
      <c r="F10" s="76"/>
      <c r="G10" s="91">
        <v>619427</v>
      </c>
      <c r="H10" s="183">
        <v>147682</v>
      </c>
      <c r="I10" s="184">
        <v>767109</v>
      </c>
      <c r="J10" s="81">
        <v>659308</v>
      </c>
      <c r="K10" s="81">
        <v>147682</v>
      </c>
      <c r="L10" s="81">
        <v>806990</v>
      </c>
    </row>
    <row r="11" spans="1:13" x14ac:dyDescent="0.25">
      <c r="A11" s="58"/>
      <c r="B11" s="59"/>
      <c r="C11" s="59"/>
      <c r="D11" s="59"/>
      <c r="E11" s="59"/>
      <c r="F11" s="76"/>
      <c r="G11" s="185" t="s">
        <v>778</v>
      </c>
      <c r="H11" s="183"/>
      <c r="I11" s="184"/>
      <c r="J11" s="81" t="s">
        <v>778</v>
      </c>
      <c r="K11" s="81"/>
      <c r="L11" s="81"/>
    </row>
    <row r="12" spans="1:13" x14ac:dyDescent="0.25">
      <c r="A12" s="58" t="s">
        <v>20</v>
      </c>
      <c r="B12" s="63">
        <v>6530.26</v>
      </c>
      <c r="C12" s="60">
        <v>542457.43999999994</v>
      </c>
      <c r="D12" s="60">
        <v>534377</v>
      </c>
      <c r="E12" s="60">
        <v>542457</v>
      </c>
      <c r="F12" s="77">
        <v>-8080.4399999999441</v>
      </c>
      <c r="G12" s="84">
        <v>557484</v>
      </c>
      <c r="H12" s="81"/>
      <c r="I12" s="81"/>
      <c r="J12" s="84">
        <v>593377</v>
      </c>
      <c r="K12" s="81"/>
      <c r="L12" s="84"/>
    </row>
    <row r="13" spans="1:13" ht="23.25" x14ac:dyDescent="0.25">
      <c r="A13" s="58" t="s">
        <v>21</v>
      </c>
      <c r="B13" s="62">
        <v>471.62</v>
      </c>
      <c r="C13" s="62">
        <v>3727.57</v>
      </c>
      <c r="D13" s="60">
        <v>3000</v>
      </c>
      <c r="E13" s="60">
        <f>C13/10*12</f>
        <v>4473.0839999999998</v>
      </c>
      <c r="F13" s="77">
        <v>-727.57000000000016</v>
      </c>
      <c r="G13" s="84">
        <v>4000</v>
      </c>
      <c r="H13" s="81"/>
      <c r="I13" s="81"/>
      <c r="J13" s="81"/>
      <c r="K13" s="81"/>
    </row>
    <row r="14" spans="1:13" ht="23.25" x14ac:dyDescent="0.25">
      <c r="A14" s="58" t="s">
        <v>22</v>
      </c>
      <c r="B14" s="62">
        <v>210.37</v>
      </c>
      <c r="C14" s="62">
        <v>1100.3699999999999</v>
      </c>
      <c r="D14" s="60">
        <v>1000</v>
      </c>
      <c r="E14" s="60">
        <f>C14/10*12</f>
        <v>1320.444</v>
      </c>
      <c r="F14" s="77">
        <v>-100.36999999999989</v>
      </c>
      <c r="G14" s="84">
        <v>1000</v>
      </c>
      <c r="H14" s="81"/>
      <c r="I14" s="81"/>
      <c r="J14" s="81"/>
      <c r="K14" s="81"/>
    </row>
    <row r="15" spans="1:13" x14ac:dyDescent="0.25">
      <c r="A15" s="58" t="s">
        <v>23</v>
      </c>
      <c r="B15" s="60">
        <v>2278.7800000000002</v>
      </c>
      <c r="C15" s="60">
        <v>27285.559999999998</v>
      </c>
      <c r="D15" s="60">
        <v>32000</v>
      </c>
      <c r="E15" s="60">
        <f>C15/10*12</f>
        <v>32742.671999999995</v>
      </c>
      <c r="F15" s="77">
        <v>4714.4400000000023</v>
      </c>
      <c r="G15" s="84">
        <v>32000</v>
      </c>
      <c r="H15" s="81"/>
      <c r="I15" s="81"/>
      <c r="J15" s="81"/>
      <c r="K15" s="81"/>
    </row>
    <row r="16" spans="1:13" ht="23.25" x14ac:dyDescent="0.25">
      <c r="A16" s="58" t="s">
        <v>24</v>
      </c>
      <c r="B16" s="60">
        <v>272.43</v>
      </c>
      <c r="C16" s="60">
        <v>2844.91</v>
      </c>
      <c r="D16" s="60">
        <v>3500</v>
      </c>
      <c r="E16" s="60">
        <f>C16/10*12</f>
        <v>3413.8919999999998</v>
      </c>
      <c r="F16" s="77">
        <v>655.09000000000015</v>
      </c>
      <c r="G16" s="84">
        <v>3500</v>
      </c>
      <c r="H16" s="81"/>
      <c r="I16" s="81"/>
      <c r="J16" s="81"/>
      <c r="K16" s="81"/>
    </row>
    <row r="17" spans="1:11" ht="23.25" x14ac:dyDescent="0.25">
      <c r="A17" s="58" t="s">
        <v>25</v>
      </c>
      <c r="B17" s="60">
        <v>1427.89</v>
      </c>
      <c r="C17" s="60">
        <v>7833.06</v>
      </c>
      <c r="D17" s="60">
        <v>8500</v>
      </c>
      <c r="E17" s="60">
        <f>C17/10*12</f>
        <v>9399.6720000000005</v>
      </c>
      <c r="F17" s="77">
        <v>666.9399999999996</v>
      </c>
      <c r="G17" s="84">
        <v>9000</v>
      </c>
      <c r="H17" s="81"/>
      <c r="I17" s="81"/>
      <c r="J17" s="81"/>
      <c r="K17" s="81"/>
    </row>
    <row r="18" spans="1:11" x14ac:dyDescent="0.25">
      <c r="A18" s="58" t="s">
        <v>26</v>
      </c>
      <c r="B18" s="60">
        <v>60</v>
      </c>
      <c r="C18" s="60">
        <v>480</v>
      </c>
      <c r="D18" s="62">
        <v>0</v>
      </c>
      <c r="E18" s="62">
        <v>500</v>
      </c>
      <c r="F18" s="77">
        <v>-480</v>
      </c>
      <c r="G18" s="84">
        <v>0</v>
      </c>
      <c r="H18" s="81"/>
      <c r="I18" s="81"/>
      <c r="J18" s="81"/>
      <c r="K18" s="81"/>
    </row>
    <row r="19" spans="1:11" ht="23.25" x14ac:dyDescent="0.25">
      <c r="A19" s="58" t="s">
        <v>27</v>
      </c>
      <c r="B19" s="62">
        <v>0</v>
      </c>
      <c r="C19" s="62">
        <v>4.6500000000000004</v>
      </c>
      <c r="D19" s="62">
        <v>0</v>
      </c>
      <c r="E19" s="62">
        <v>0</v>
      </c>
      <c r="F19" s="77">
        <v>-4.6500000000000004</v>
      </c>
      <c r="G19" s="84">
        <v>0</v>
      </c>
      <c r="H19" s="81"/>
      <c r="I19" s="81"/>
      <c r="J19" s="81"/>
      <c r="K19" s="81"/>
    </row>
    <row r="20" spans="1:11" x14ac:dyDescent="0.25">
      <c r="A20" s="58" t="s">
        <v>29</v>
      </c>
      <c r="B20" s="60">
        <v>725</v>
      </c>
      <c r="C20" s="60">
        <v>12297.25</v>
      </c>
      <c r="D20" s="60">
        <v>8500</v>
      </c>
      <c r="E20" s="60">
        <f>C20/10*12</f>
        <v>14756.699999999999</v>
      </c>
      <c r="F20" s="77">
        <v>-3797.25</v>
      </c>
      <c r="G20" s="84">
        <v>12000</v>
      </c>
      <c r="H20" s="81"/>
      <c r="I20" s="81"/>
      <c r="J20" s="81"/>
      <c r="K20" s="81"/>
    </row>
    <row r="21" spans="1:11" x14ac:dyDescent="0.25">
      <c r="A21" s="58" t="s">
        <v>30</v>
      </c>
      <c r="B21" s="60">
        <v>41.72</v>
      </c>
      <c r="C21" s="60">
        <v>5205.17</v>
      </c>
      <c r="D21" s="60">
        <v>14000</v>
      </c>
      <c r="E21" s="60">
        <v>5200</v>
      </c>
      <c r="F21" s="77">
        <v>8794.83</v>
      </c>
      <c r="G21" s="84">
        <v>6000</v>
      </c>
      <c r="H21" s="81"/>
      <c r="I21" s="81"/>
      <c r="J21" s="81"/>
      <c r="K21" s="81"/>
    </row>
    <row r="22" spans="1:11" ht="23.25" x14ac:dyDescent="0.25">
      <c r="A22" s="58" t="s">
        <v>31</v>
      </c>
      <c r="B22" s="60">
        <v>0</v>
      </c>
      <c r="C22" s="60">
        <v>1400</v>
      </c>
      <c r="D22" s="60">
        <v>2000</v>
      </c>
      <c r="E22" s="60">
        <v>1400</v>
      </c>
      <c r="F22" s="77">
        <v>600</v>
      </c>
      <c r="G22" s="84">
        <v>1400</v>
      </c>
      <c r="H22" s="81"/>
      <c r="I22" s="81"/>
      <c r="J22" s="81"/>
      <c r="K22" s="81"/>
    </row>
    <row r="23" spans="1:11" ht="23.25" x14ac:dyDescent="0.25">
      <c r="A23" s="58" t="s">
        <v>32</v>
      </c>
      <c r="B23" s="60">
        <v>510</v>
      </c>
      <c r="C23" s="60">
        <v>9840</v>
      </c>
      <c r="D23" s="60">
        <v>4500</v>
      </c>
      <c r="E23" s="60">
        <f>C23/10*12</f>
        <v>11808</v>
      </c>
      <c r="F23" s="77">
        <v>-5340</v>
      </c>
      <c r="G23" s="84">
        <v>8000</v>
      </c>
      <c r="H23" s="81"/>
      <c r="I23" s="81"/>
      <c r="J23" s="81"/>
      <c r="K23" s="81"/>
    </row>
    <row r="24" spans="1:11" ht="23.25" x14ac:dyDescent="0.25">
      <c r="A24" s="58" t="s">
        <v>33</v>
      </c>
      <c r="B24" s="62">
        <v>0</v>
      </c>
      <c r="C24" s="62">
        <v>2916.7</v>
      </c>
      <c r="D24" s="60">
        <v>7000</v>
      </c>
      <c r="E24" s="60">
        <v>3000</v>
      </c>
      <c r="F24" s="77">
        <v>4083.3</v>
      </c>
      <c r="G24" s="84">
        <v>5000</v>
      </c>
      <c r="H24" s="81"/>
      <c r="I24" s="81"/>
      <c r="J24" s="81"/>
      <c r="K24" s="81"/>
    </row>
    <row r="25" spans="1:11" ht="23.25" x14ac:dyDescent="0.25">
      <c r="A25" s="58" t="s">
        <v>683</v>
      </c>
      <c r="B25" s="62">
        <v>0</v>
      </c>
      <c r="C25" s="62">
        <v>36105.199999999997</v>
      </c>
      <c r="D25" s="60">
        <v>0</v>
      </c>
      <c r="E25" s="60">
        <v>0</v>
      </c>
      <c r="F25" s="77">
        <v>-36105.199999999997</v>
      </c>
      <c r="G25" s="84">
        <v>0</v>
      </c>
      <c r="H25" s="81"/>
      <c r="I25" s="81"/>
      <c r="J25" s="81"/>
      <c r="K25" s="81"/>
    </row>
    <row r="26" spans="1:11" x14ac:dyDescent="0.25">
      <c r="A26" s="58" t="s">
        <v>34</v>
      </c>
      <c r="B26" s="60">
        <v>2122.9699999999998</v>
      </c>
      <c r="C26" s="60">
        <v>19438.030000000002</v>
      </c>
      <c r="D26" s="60">
        <v>17000</v>
      </c>
      <c r="E26" s="60">
        <f>C26/10*12</f>
        <v>23325.636000000006</v>
      </c>
      <c r="F26" s="77">
        <v>-2438.0300000000025</v>
      </c>
      <c r="G26" s="84">
        <v>20000</v>
      </c>
      <c r="H26" s="81"/>
      <c r="I26" s="81"/>
      <c r="J26" s="81"/>
      <c r="K26" s="81"/>
    </row>
    <row r="27" spans="1:11" ht="23.25" x14ac:dyDescent="0.25">
      <c r="A27" s="58" t="s">
        <v>37</v>
      </c>
      <c r="B27" s="62">
        <v>0</v>
      </c>
      <c r="C27" s="62">
        <v>29868.63</v>
      </c>
      <c r="D27" s="60">
        <v>34000</v>
      </c>
      <c r="E27" s="60">
        <f>C27/3*4</f>
        <v>39824.840000000004</v>
      </c>
      <c r="F27" s="77">
        <v>4131.369999999999</v>
      </c>
      <c r="G27" s="92">
        <v>37000</v>
      </c>
      <c r="H27" s="81"/>
      <c r="I27" s="81"/>
      <c r="J27" s="81"/>
      <c r="K27" s="81"/>
    </row>
    <row r="28" spans="1:11" ht="23.25" x14ac:dyDescent="0.25">
      <c r="A28" s="58" t="s">
        <v>38</v>
      </c>
      <c r="B28" s="60">
        <v>3148.68</v>
      </c>
      <c r="C28" s="60">
        <v>9519.2900000000009</v>
      </c>
      <c r="D28" s="60">
        <v>13500</v>
      </c>
      <c r="E28" s="60">
        <f>C28/3*4</f>
        <v>12692.386666666667</v>
      </c>
      <c r="F28" s="77">
        <v>3980.7099999999991</v>
      </c>
      <c r="G28" s="84">
        <v>13000</v>
      </c>
      <c r="H28" s="81"/>
      <c r="I28" s="81"/>
      <c r="J28" s="81"/>
      <c r="K28" s="81"/>
    </row>
    <row r="29" spans="1:11" ht="23.25" x14ac:dyDescent="0.25">
      <c r="A29" s="58" t="s">
        <v>682</v>
      </c>
      <c r="B29" s="60">
        <v>0</v>
      </c>
      <c r="C29" s="60">
        <v>2316.89</v>
      </c>
      <c r="D29" s="60">
        <v>0</v>
      </c>
      <c r="E29" s="60">
        <f>C29/3*4</f>
        <v>3089.1866666666665</v>
      </c>
      <c r="F29" s="77">
        <v>-2316.89</v>
      </c>
      <c r="G29" s="84">
        <v>2500</v>
      </c>
      <c r="H29" s="81"/>
      <c r="I29" s="81"/>
      <c r="J29" s="81"/>
      <c r="K29" s="81"/>
    </row>
    <row r="30" spans="1:11" ht="23.25" x14ac:dyDescent="0.25">
      <c r="A30" s="58" t="s">
        <v>39</v>
      </c>
      <c r="B30" s="60">
        <v>0</v>
      </c>
      <c r="C30" s="60">
        <v>192.69</v>
      </c>
      <c r="D30" s="60">
        <v>200</v>
      </c>
      <c r="E30" s="60">
        <f>C30/3*4</f>
        <v>256.92</v>
      </c>
      <c r="F30" s="77">
        <v>7.3100000000000023</v>
      </c>
      <c r="G30" s="84">
        <v>200</v>
      </c>
      <c r="H30" s="81"/>
      <c r="I30" s="81"/>
      <c r="J30" s="81"/>
      <c r="K30" s="81"/>
    </row>
    <row r="31" spans="1:11" x14ac:dyDescent="0.25">
      <c r="A31" s="58" t="s">
        <v>40</v>
      </c>
      <c r="B31" s="60">
        <v>7181.93</v>
      </c>
      <c r="C31" s="60">
        <v>77878.199999999983</v>
      </c>
      <c r="D31" s="60">
        <v>85000</v>
      </c>
      <c r="E31" s="60">
        <f>C31/10*12</f>
        <v>93453.839999999967</v>
      </c>
      <c r="F31" s="77">
        <v>7121.8000000000175</v>
      </c>
      <c r="G31" s="92">
        <v>95000</v>
      </c>
      <c r="H31" s="81"/>
      <c r="I31" s="158">
        <f>I30+I29+I23+I16+I6+I1+I1048567+I1048555+I1048553+I1048546+$A1048535</f>
        <v>767109</v>
      </c>
      <c r="J31" s="81"/>
      <c r="K31" s="81"/>
    </row>
    <row r="32" spans="1:11" x14ac:dyDescent="0.25">
      <c r="A32" s="58" t="s">
        <v>42</v>
      </c>
      <c r="B32" s="62">
        <v>0</v>
      </c>
      <c r="C32" s="62">
        <v>4035.92</v>
      </c>
      <c r="D32" s="62">
        <v>0</v>
      </c>
      <c r="E32" s="62">
        <v>0</v>
      </c>
      <c r="F32" s="77">
        <v>-4035.92</v>
      </c>
      <c r="G32" s="84">
        <v>0</v>
      </c>
      <c r="H32" s="81"/>
      <c r="I32" s="81"/>
      <c r="J32" s="81"/>
      <c r="K32" s="81"/>
    </row>
    <row r="33" spans="1:11" ht="23.25" x14ac:dyDescent="0.25">
      <c r="A33" s="58" t="s">
        <v>45</v>
      </c>
      <c r="B33" s="62">
        <v>100</v>
      </c>
      <c r="C33" s="62">
        <v>1649.8</v>
      </c>
      <c r="D33" s="60">
        <v>1500</v>
      </c>
      <c r="E33" s="60">
        <f>C33/10*12</f>
        <v>1979.7599999999998</v>
      </c>
      <c r="F33" s="77">
        <v>-149.79999999999995</v>
      </c>
      <c r="G33" s="84">
        <v>2000</v>
      </c>
      <c r="H33" s="81"/>
      <c r="I33" s="81"/>
      <c r="J33" s="81"/>
      <c r="K33" s="81"/>
    </row>
    <row r="34" spans="1:11" ht="23.25" x14ac:dyDescent="0.25">
      <c r="A34" s="58" t="s">
        <v>46</v>
      </c>
      <c r="B34" s="62">
        <v>114.74</v>
      </c>
      <c r="C34" s="62">
        <v>547.62</v>
      </c>
      <c r="D34" s="62">
        <v>0</v>
      </c>
      <c r="E34" s="62">
        <f>C34/10*12</f>
        <v>657.14400000000001</v>
      </c>
      <c r="F34" s="77">
        <v>-547.62</v>
      </c>
      <c r="G34" s="84">
        <v>0</v>
      </c>
      <c r="H34" s="81"/>
      <c r="I34" s="81"/>
      <c r="J34" s="81"/>
      <c r="K34" s="81"/>
    </row>
    <row r="35" spans="1:11" x14ac:dyDescent="0.25">
      <c r="A35" s="58" t="s">
        <v>47</v>
      </c>
      <c r="B35" s="62">
        <v>0</v>
      </c>
      <c r="C35" s="62">
        <v>60</v>
      </c>
      <c r="D35" s="62">
        <v>0</v>
      </c>
      <c r="E35" s="62">
        <v>0</v>
      </c>
      <c r="F35" s="77">
        <v>-60</v>
      </c>
      <c r="G35" s="84">
        <v>0</v>
      </c>
      <c r="H35" s="81"/>
      <c r="I35" s="81"/>
      <c r="J35" s="81"/>
      <c r="K35" s="81"/>
    </row>
    <row r="36" spans="1:11" ht="23.25" x14ac:dyDescent="0.25">
      <c r="A36" s="58" t="s">
        <v>49</v>
      </c>
      <c r="B36" s="60">
        <v>0</v>
      </c>
      <c r="C36" s="60">
        <v>40</v>
      </c>
      <c r="D36" s="62">
        <v>0</v>
      </c>
      <c r="E36" s="62">
        <v>0</v>
      </c>
      <c r="F36" s="77">
        <v>-40</v>
      </c>
      <c r="G36" s="84">
        <v>0</v>
      </c>
      <c r="H36" s="81"/>
      <c r="I36" s="81"/>
      <c r="J36" s="81"/>
      <c r="K36" s="81"/>
    </row>
    <row r="37" spans="1:11" ht="23.25" x14ac:dyDescent="0.25">
      <c r="A37" s="58" t="s">
        <v>50</v>
      </c>
      <c r="B37" s="60">
        <v>2099</v>
      </c>
      <c r="C37" s="60">
        <v>17070.21</v>
      </c>
      <c r="D37" s="60">
        <v>7000</v>
      </c>
      <c r="E37" s="60">
        <f>C37/10*12</f>
        <v>20484.252</v>
      </c>
      <c r="F37" s="77">
        <v>-10070.209999999999</v>
      </c>
      <c r="G37" s="84">
        <v>20000</v>
      </c>
      <c r="H37" s="81"/>
      <c r="I37" s="81"/>
      <c r="J37" s="81"/>
      <c r="K37" s="81"/>
    </row>
    <row r="38" spans="1:11" ht="23.25" x14ac:dyDescent="0.25">
      <c r="A38" s="58" t="s">
        <v>52</v>
      </c>
      <c r="B38" s="62">
        <v>0</v>
      </c>
      <c r="C38" s="62">
        <v>19</v>
      </c>
      <c r="D38" s="60">
        <v>100</v>
      </c>
      <c r="E38" s="60">
        <v>0</v>
      </c>
      <c r="F38" s="77">
        <v>81</v>
      </c>
      <c r="G38" s="84">
        <v>0</v>
      </c>
      <c r="H38" s="81"/>
      <c r="I38" s="81"/>
      <c r="J38" s="81"/>
      <c r="K38" s="81"/>
    </row>
    <row r="39" spans="1:11" x14ac:dyDescent="0.25">
      <c r="A39" s="58" t="s">
        <v>55</v>
      </c>
      <c r="B39" s="62">
        <v>0</v>
      </c>
      <c r="C39" s="62">
        <v>0</v>
      </c>
      <c r="D39" s="60">
        <v>500</v>
      </c>
      <c r="E39" s="60">
        <v>0</v>
      </c>
      <c r="F39" s="77">
        <v>500</v>
      </c>
      <c r="G39" s="84">
        <v>0</v>
      </c>
      <c r="H39" s="81"/>
      <c r="I39" s="81"/>
      <c r="J39" s="81"/>
      <c r="K39" s="81"/>
    </row>
    <row r="40" spans="1:11" ht="23.25" x14ac:dyDescent="0.25">
      <c r="A40" s="58" t="s">
        <v>56</v>
      </c>
      <c r="B40" s="60">
        <v>110</v>
      </c>
      <c r="C40" s="60">
        <v>865</v>
      </c>
      <c r="D40" s="60">
        <v>200</v>
      </c>
      <c r="E40" s="60">
        <f>C40/10*12</f>
        <v>1038</v>
      </c>
      <c r="F40" s="77">
        <v>-665</v>
      </c>
      <c r="G40" s="84">
        <v>1000</v>
      </c>
      <c r="H40" s="81"/>
      <c r="I40" s="81"/>
      <c r="J40" s="81"/>
      <c r="K40" s="81"/>
    </row>
    <row r="41" spans="1:11" ht="23.25" x14ac:dyDescent="0.25">
      <c r="A41" s="58" t="s">
        <v>57</v>
      </c>
      <c r="B41" s="60">
        <v>0</v>
      </c>
      <c r="C41" s="60">
        <v>294.06000000000006</v>
      </c>
      <c r="D41" s="60">
        <v>100</v>
      </c>
      <c r="E41" s="60">
        <f>C41/10*12</f>
        <v>352.87200000000007</v>
      </c>
      <c r="F41" s="77">
        <v>-194.06000000000006</v>
      </c>
      <c r="G41" s="84">
        <v>0</v>
      </c>
      <c r="H41" s="81"/>
      <c r="I41" s="81"/>
      <c r="J41" s="81"/>
      <c r="K41" s="81"/>
    </row>
    <row r="42" spans="1:11" ht="23.25" x14ac:dyDescent="0.25">
      <c r="A42" s="58" t="s">
        <v>58</v>
      </c>
      <c r="B42" s="60">
        <v>112.44</v>
      </c>
      <c r="C42" s="60">
        <v>860.54</v>
      </c>
      <c r="D42" s="60">
        <v>250</v>
      </c>
      <c r="E42" s="60">
        <f>C42/10*12</f>
        <v>1032.6480000000001</v>
      </c>
      <c r="F42" s="77">
        <v>-610.54</v>
      </c>
      <c r="G42" s="84">
        <v>1000</v>
      </c>
      <c r="H42" s="81"/>
      <c r="I42" s="81"/>
      <c r="J42" s="81"/>
      <c r="K42" s="81"/>
    </row>
    <row r="43" spans="1:11" ht="23.25" x14ac:dyDescent="0.25">
      <c r="A43" s="58" t="s">
        <v>59</v>
      </c>
      <c r="B43" s="60">
        <v>91.79</v>
      </c>
      <c r="C43" s="60">
        <v>693.40999999999985</v>
      </c>
      <c r="D43" s="60">
        <v>200</v>
      </c>
      <c r="E43" s="60">
        <f>C43/10*12</f>
        <v>832.09199999999976</v>
      </c>
      <c r="F43" s="77">
        <v>-493.40999999999985</v>
      </c>
      <c r="G43" s="84">
        <v>800</v>
      </c>
      <c r="H43" s="81"/>
      <c r="I43" s="81"/>
      <c r="J43" s="81"/>
      <c r="K43" s="81"/>
    </row>
    <row r="44" spans="1:11" x14ac:dyDescent="0.25">
      <c r="A44" s="58" t="s">
        <v>60</v>
      </c>
      <c r="B44" s="62">
        <v>15</v>
      </c>
      <c r="C44" s="62">
        <v>210</v>
      </c>
      <c r="D44" s="62">
        <v>0</v>
      </c>
      <c r="E44" s="62">
        <v>0</v>
      </c>
      <c r="F44" s="77">
        <v>-210</v>
      </c>
      <c r="G44" s="84">
        <v>0</v>
      </c>
      <c r="H44" s="81"/>
      <c r="I44" s="81"/>
      <c r="J44" s="81"/>
      <c r="K44" s="81"/>
    </row>
    <row r="45" spans="1:11" ht="23.25" x14ac:dyDescent="0.25">
      <c r="A45" s="58" t="s">
        <v>61</v>
      </c>
      <c r="B45" s="60">
        <v>2.2999999999999998</v>
      </c>
      <c r="C45" s="60">
        <v>17.59</v>
      </c>
      <c r="D45" s="62">
        <v>0</v>
      </c>
      <c r="E45" s="62">
        <v>0</v>
      </c>
      <c r="F45" s="77">
        <v>-17.59</v>
      </c>
      <c r="G45" s="84">
        <v>0</v>
      </c>
      <c r="H45" s="81"/>
      <c r="I45" s="81"/>
      <c r="J45" s="81"/>
      <c r="K45" s="81"/>
    </row>
    <row r="46" spans="1:11" x14ac:dyDescent="0.25">
      <c r="A46" s="58" t="s">
        <v>62</v>
      </c>
      <c r="B46" s="62">
        <v>0</v>
      </c>
      <c r="C46" s="62">
        <v>0</v>
      </c>
      <c r="D46" s="60">
        <v>500</v>
      </c>
      <c r="E46" s="60">
        <v>0</v>
      </c>
      <c r="F46" s="77">
        <v>500</v>
      </c>
      <c r="G46" s="84">
        <v>0</v>
      </c>
      <c r="H46" s="81"/>
      <c r="I46" s="81"/>
      <c r="J46" s="81"/>
      <c r="K46" s="81"/>
    </row>
    <row r="47" spans="1:11" ht="23.25" x14ac:dyDescent="0.25">
      <c r="A47" s="58" t="s">
        <v>65</v>
      </c>
      <c r="B47" s="60">
        <v>42</v>
      </c>
      <c r="C47" s="60">
        <v>351.32</v>
      </c>
      <c r="D47" s="60">
        <v>50</v>
      </c>
      <c r="E47" s="60">
        <f>C47/10*12</f>
        <v>421.58399999999995</v>
      </c>
      <c r="F47" s="77">
        <v>-301.32</v>
      </c>
      <c r="G47" s="84">
        <v>500</v>
      </c>
      <c r="H47" s="81"/>
      <c r="I47" s="81"/>
      <c r="J47" s="81"/>
      <c r="K47" s="81"/>
    </row>
    <row r="48" spans="1:11" ht="23.25" x14ac:dyDescent="0.25">
      <c r="A48" s="58" t="s">
        <v>66</v>
      </c>
      <c r="B48" s="60">
        <v>0</v>
      </c>
      <c r="C48" s="60">
        <v>65.900000000000006</v>
      </c>
      <c r="D48" s="62">
        <v>0</v>
      </c>
      <c r="E48" s="62">
        <v>0</v>
      </c>
      <c r="F48" s="77">
        <v>-65.900000000000006</v>
      </c>
      <c r="G48" s="84">
        <v>0</v>
      </c>
      <c r="H48" s="81"/>
      <c r="I48" s="81"/>
      <c r="J48" s="81"/>
      <c r="K48" s="81"/>
    </row>
    <row r="49" spans="1:11" ht="15.75" thickBot="1" x14ac:dyDescent="0.3">
      <c r="A49" s="58" t="s">
        <v>69</v>
      </c>
      <c r="B49" s="62">
        <v>0</v>
      </c>
      <c r="C49" s="62">
        <v>10161.540000000001</v>
      </c>
      <c r="D49" s="62">
        <v>0</v>
      </c>
      <c r="E49" s="70">
        <v>0</v>
      </c>
      <c r="F49" s="77">
        <v>-10161.540000000001</v>
      </c>
      <c r="G49" s="97">
        <v>0</v>
      </c>
      <c r="H49" s="81"/>
      <c r="I49" s="81"/>
      <c r="J49" s="81"/>
      <c r="K49" s="81"/>
    </row>
    <row r="50" spans="1:11" ht="15.75" thickBot="1" x14ac:dyDescent="0.3">
      <c r="A50" s="64" t="s">
        <v>74</v>
      </c>
      <c r="B50" s="65">
        <v>27668.92</v>
      </c>
      <c r="C50" s="65">
        <v>829653.52</v>
      </c>
      <c r="D50" s="68">
        <v>778477</v>
      </c>
      <c r="E50" s="72">
        <f>SUM(E12:E49)</f>
        <v>829912.62533333339</v>
      </c>
      <c r="F50" s="75">
        <v>-51176.519999999931</v>
      </c>
      <c r="G50" s="98">
        <f>SUM(G12:G49)</f>
        <v>832384</v>
      </c>
      <c r="H50" s="96"/>
      <c r="I50" s="81"/>
      <c r="J50" s="81"/>
      <c r="K50" s="81"/>
    </row>
    <row r="51" spans="1:11" x14ac:dyDescent="0.25">
      <c r="A51" s="58" t="s">
        <v>78</v>
      </c>
      <c r="B51" s="66">
        <v>27668.92</v>
      </c>
      <c r="C51" s="66">
        <v>829653.52</v>
      </c>
      <c r="D51" s="66">
        <v>778477</v>
      </c>
      <c r="E51" s="71"/>
      <c r="F51" s="78">
        <v>-51176.519999999931</v>
      </c>
      <c r="G51" s="91"/>
      <c r="H51" s="81"/>
      <c r="I51" s="81"/>
      <c r="J51" s="81"/>
      <c r="K51" s="81"/>
    </row>
    <row r="52" spans="1:11" x14ac:dyDescent="0.25">
      <c r="A52" s="58" t="s">
        <v>79</v>
      </c>
      <c r="B52" s="62"/>
      <c r="C52" s="62"/>
      <c r="D52" s="62"/>
      <c r="E52" s="62"/>
      <c r="F52" s="79"/>
      <c r="G52" s="84"/>
      <c r="H52" s="81"/>
      <c r="I52" s="81"/>
      <c r="J52" s="81"/>
      <c r="K52" s="81"/>
    </row>
    <row r="53" spans="1:11" x14ac:dyDescent="0.25">
      <c r="A53" s="58" t="s">
        <v>95</v>
      </c>
      <c r="B53" s="63">
        <v>30</v>
      </c>
      <c r="C53" s="60">
        <v>150</v>
      </c>
      <c r="D53" s="60">
        <v>200</v>
      </c>
      <c r="E53" s="60">
        <v>200</v>
      </c>
      <c r="F53" s="77">
        <v>50</v>
      </c>
      <c r="G53" s="84">
        <v>200</v>
      </c>
      <c r="H53" s="81"/>
      <c r="I53" s="81"/>
      <c r="J53" s="81"/>
      <c r="K53" s="81"/>
    </row>
    <row r="54" spans="1:11" ht="23.25" x14ac:dyDescent="0.25">
      <c r="A54" s="58" t="s">
        <v>96</v>
      </c>
      <c r="B54" s="62">
        <v>0</v>
      </c>
      <c r="C54" s="62">
        <v>0</v>
      </c>
      <c r="D54" s="60">
        <v>3200</v>
      </c>
      <c r="E54" s="60">
        <v>3200</v>
      </c>
      <c r="F54" s="77">
        <v>3200</v>
      </c>
      <c r="G54" s="84">
        <v>3200</v>
      </c>
      <c r="H54" s="81"/>
      <c r="I54" s="81"/>
      <c r="J54" s="81"/>
      <c r="K54" s="81"/>
    </row>
    <row r="55" spans="1:11" x14ac:dyDescent="0.25">
      <c r="A55" s="58" t="s">
        <v>99</v>
      </c>
      <c r="B55" s="60">
        <v>0</v>
      </c>
      <c r="C55" s="60">
        <v>21001.25</v>
      </c>
      <c r="D55" s="60">
        <v>30000</v>
      </c>
      <c r="E55" s="60">
        <f>C55/10*12</f>
        <v>25201.5</v>
      </c>
      <c r="F55" s="77">
        <v>8998.75</v>
      </c>
      <c r="G55" s="84">
        <v>25000</v>
      </c>
      <c r="H55" s="81"/>
      <c r="I55" s="81"/>
      <c r="J55" s="81"/>
      <c r="K55" s="81"/>
    </row>
    <row r="56" spans="1:11" x14ac:dyDescent="0.25">
      <c r="A56" s="58" t="s">
        <v>100</v>
      </c>
      <c r="B56" s="60">
        <v>0</v>
      </c>
      <c r="C56" s="60">
        <v>2026.5</v>
      </c>
      <c r="D56" s="60">
        <v>2000</v>
      </c>
      <c r="E56" s="60">
        <v>2026</v>
      </c>
      <c r="F56" s="77">
        <v>-26.5</v>
      </c>
      <c r="G56" s="84">
        <v>2000</v>
      </c>
      <c r="H56" s="81"/>
      <c r="I56" s="81"/>
      <c r="J56" s="81"/>
      <c r="K56" s="81"/>
    </row>
    <row r="57" spans="1:11" x14ac:dyDescent="0.25">
      <c r="A57" s="58" t="s">
        <v>104</v>
      </c>
      <c r="B57" s="60">
        <v>0</v>
      </c>
      <c r="C57" s="60">
        <v>1096</v>
      </c>
      <c r="D57" s="60">
        <v>1209</v>
      </c>
      <c r="E57" s="60">
        <f>C57/10*12</f>
        <v>1315.1999999999998</v>
      </c>
      <c r="F57" s="77">
        <v>113</v>
      </c>
      <c r="G57" s="84">
        <v>1000</v>
      </c>
      <c r="H57" s="81"/>
      <c r="I57" s="81"/>
      <c r="J57" s="81"/>
      <c r="K57" s="81"/>
    </row>
    <row r="58" spans="1:11" ht="23.25" x14ac:dyDescent="0.25">
      <c r="A58" s="58" t="s">
        <v>105</v>
      </c>
      <c r="B58" s="60">
        <v>0</v>
      </c>
      <c r="C58" s="60">
        <v>777</v>
      </c>
      <c r="D58" s="60">
        <v>1000</v>
      </c>
      <c r="E58" s="60">
        <v>777</v>
      </c>
      <c r="F58" s="77">
        <v>223</v>
      </c>
      <c r="G58" s="84">
        <v>1000</v>
      </c>
      <c r="H58" s="81"/>
      <c r="I58" s="81"/>
      <c r="J58" s="81"/>
      <c r="K58" s="81"/>
    </row>
    <row r="59" spans="1:11" x14ac:dyDescent="0.25">
      <c r="A59" s="58" t="s">
        <v>106</v>
      </c>
      <c r="B59" s="62">
        <v>0</v>
      </c>
      <c r="C59" s="62">
        <v>550</v>
      </c>
      <c r="D59" s="60">
        <v>500</v>
      </c>
      <c r="E59" s="60">
        <v>550</v>
      </c>
      <c r="F59" s="77">
        <v>-50</v>
      </c>
      <c r="G59" s="84">
        <v>500</v>
      </c>
      <c r="H59" s="81"/>
      <c r="I59" s="81"/>
      <c r="J59" s="81"/>
      <c r="K59" s="81"/>
    </row>
    <row r="60" spans="1:11" ht="15.75" thickBot="1" x14ac:dyDescent="0.3">
      <c r="A60" s="58" t="s">
        <v>108</v>
      </c>
      <c r="B60" s="62">
        <v>0</v>
      </c>
      <c r="C60" s="62">
        <v>16.690000000000001</v>
      </c>
      <c r="D60" s="60">
        <v>500</v>
      </c>
      <c r="E60" s="73">
        <v>20</v>
      </c>
      <c r="F60" s="77">
        <v>483.31</v>
      </c>
      <c r="G60" s="84">
        <v>500</v>
      </c>
      <c r="H60" s="81"/>
      <c r="I60" s="81"/>
      <c r="J60" s="81"/>
      <c r="K60" s="81"/>
    </row>
    <row r="61" spans="1:11" ht="15.75" thickBot="1" x14ac:dyDescent="0.3">
      <c r="A61" s="64" t="s">
        <v>109</v>
      </c>
      <c r="B61" s="65">
        <v>30</v>
      </c>
      <c r="C61" s="65">
        <v>25617.439999999999</v>
      </c>
      <c r="D61" s="68">
        <v>38609</v>
      </c>
      <c r="E61" s="72">
        <f>SUM(E53:E60)</f>
        <v>33289.699999999997</v>
      </c>
      <c r="F61" s="75">
        <v>12991.56</v>
      </c>
      <c r="G61" s="92">
        <f>SUM(G53:G60)</f>
        <v>33400</v>
      </c>
      <c r="H61" s="88">
        <v>33400</v>
      </c>
      <c r="I61" s="81"/>
      <c r="J61" s="81"/>
      <c r="K61" s="81"/>
    </row>
    <row r="62" spans="1:11" x14ac:dyDescent="0.25">
      <c r="A62" s="58" t="s">
        <v>113</v>
      </c>
      <c r="B62" s="60">
        <v>5642.22</v>
      </c>
      <c r="C62" s="60">
        <v>31929.710000000003</v>
      </c>
      <c r="D62" s="60">
        <v>35000</v>
      </c>
      <c r="E62" s="74">
        <f>C62/10*12</f>
        <v>38315.652000000002</v>
      </c>
      <c r="F62" s="77">
        <v>3070.2899999999972</v>
      </c>
      <c r="G62" s="93">
        <v>14400</v>
      </c>
      <c r="H62" s="81"/>
      <c r="I62" s="81"/>
      <c r="J62" s="81"/>
      <c r="K62" s="81"/>
    </row>
    <row r="63" spans="1:11" ht="23.25" x14ac:dyDescent="0.25">
      <c r="A63" s="58" t="s">
        <v>114</v>
      </c>
      <c r="B63" s="62">
        <v>4500</v>
      </c>
      <c r="C63" s="62">
        <v>4500</v>
      </c>
      <c r="D63" s="60">
        <v>4500</v>
      </c>
      <c r="E63" s="60">
        <v>4500</v>
      </c>
      <c r="F63" s="77">
        <v>0</v>
      </c>
      <c r="G63" s="93">
        <v>4500</v>
      </c>
      <c r="H63" s="81"/>
      <c r="I63" s="81"/>
      <c r="J63" s="81"/>
      <c r="K63" s="81"/>
    </row>
    <row r="64" spans="1:11" x14ac:dyDescent="0.25">
      <c r="A64" s="58" t="s">
        <v>115</v>
      </c>
      <c r="B64" s="62">
        <v>10.72</v>
      </c>
      <c r="C64" s="62">
        <v>88.31</v>
      </c>
      <c r="D64" s="60">
        <v>200</v>
      </c>
      <c r="E64" s="60">
        <f t="shared" ref="E64:E69" si="0">C64/10*12</f>
        <v>105.97199999999999</v>
      </c>
      <c r="F64" s="77">
        <v>111.69</v>
      </c>
      <c r="G64" s="93">
        <v>200</v>
      </c>
      <c r="H64" s="81"/>
      <c r="I64" s="81"/>
      <c r="J64" s="81"/>
      <c r="K64" s="81"/>
    </row>
    <row r="65" spans="1:11" x14ac:dyDescent="0.25">
      <c r="A65" s="58" t="s">
        <v>116</v>
      </c>
      <c r="B65" s="60">
        <v>103.56</v>
      </c>
      <c r="C65" s="60">
        <v>2573.06</v>
      </c>
      <c r="D65" s="60">
        <v>3500</v>
      </c>
      <c r="E65" s="60">
        <f t="shared" si="0"/>
        <v>3087.6719999999996</v>
      </c>
      <c r="F65" s="77">
        <v>926.94</v>
      </c>
      <c r="G65" s="93">
        <v>3000</v>
      </c>
      <c r="H65" s="81"/>
      <c r="I65" s="81"/>
      <c r="J65" s="81"/>
      <c r="K65" s="81"/>
    </row>
    <row r="66" spans="1:11" x14ac:dyDescent="0.25">
      <c r="A66" s="58" t="s">
        <v>117</v>
      </c>
      <c r="B66" s="60">
        <v>432.82</v>
      </c>
      <c r="C66" s="60">
        <v>1597.4999999999998</v>
      </c>
      <c r="D66" s="60">
        <v>3250</v>
      </c>
      <c r="E66" s="60">
        <f t="shared" si="0"/>
        <v>1916.9999999999995</v>
      </c>
      <c r="F66" s="77">
        <v>1652.5000000000002</v>
      </c>
      <c r="G66" s="93">
        <v>2000</v>
      </c>
      <c r="H66" s="81"/>
      <c r="I66" s="81"/>
      <c r="J66" s="81"/>
      <c r="K66" s="81"/>
    </row>
    <row r="67" spans="1:11" x14ac:dyDescent="0.25">
      <c r="A67" s="58" t="s">
        <v>118</v>
      </c>
      <c r="B67" s="62">
        <v>68</v>
      </c>
      <c r="C67" s="62">
        <v>272</v>
      </c>
      <c r="D67" s="60">
        <v>1000</v>
      </c>
      <c r="E67" s="60">
        <f t="shared" si="0"/>
        <v>326.39999999999998</v>
      </c>
      <c r="F67" s="77">
        <v>728</v>
      </c>
      <c r="G67" s="93">
        <v>500</v>
      </c>
      <c r="H67" s="81"/>
      <c r="I67" s="81"/>
      <c r="J67" s="81"/>
      <c r="K67" s="81"/>
    </row>
    <row r="68" spans="1:11" ht="23.25" x14ac:dyDescent="0.25">
      <c r="A68" s="58" t="s">
        <v>119</v>
      </c>
      <c r="B68" s="60">
        <v>1034.8</v>
      </c>
      <c r="C68" s="60">
        <v>2563.83</v>
      </c>
      <c r="D68" s="60">
        <v>1500</v>
      </c>
      <c r="E68" s="60">
        <f t="shared" si="0"/>
        <v>3076.5959999999995</v>
      </c>
      <c r="F68" s="77">
        <v>-1063.83</v>
      </c>
      <c r="G68" s="93">
        <v>3000</v>
      </c>
      <c r="H68" s="81"/>
      <c r="I68" s="81"/>
      <c r="J68" s="81"/>
      <c r="K68" s="81"/>
    </row>
    <row r="69" spans="1:11" x14ac:dyDescent="0.25">
      <c r="A69" s="58" t="s">
        <v>120</v>
      </c>
      <c r="B69" s="60">
        <v>0</v>
      </c>
      <c r="C69" s="60">
        <v>2232.96</v>
      </c>
      <c r="D69" s="60">
        <v>3000</v>
      </c>
      <c r="E69" s="60">
        <f t="shared" si="0"/>
        <v>2679.5519999999997</v>
      </c>
      <c r="F69" s="77">
        <v>767.04</v>
      </c>
      <c r="G69" s="93">
        <v>2500</v>
      </c>
      <c r="H69" s="81"/>
      <c r="I69" s="81"/>
      <c r="J69" s="81"/>
      <c r="K69" s="81"/>
    </row>
    <row r="70" spans="1:11" x14ac:dyDescent="0.25">
      <c r="A70" s="58" t="s">
        <v>121</v>
      </c>
      <c r="B70" s="62">
        <v>0</v>
      </c>
      <c r="C70" s="62">
        <v>1195</v>
      </c>
      <c r="D70" s="62">
        <v>0</v>
      </c>
      <c r="E70" s="62">
        <v>1195</v>
      </c>
      <c r="F70" s="77">
        <v>-1195</v>
      </c>
      <c r="G70" s="93">
        <v>1200</v>
      </c>
      <c r="H70" s="81"/>
      <c r="I70" s="81"/>
      <c r="J70" s="81"/>
      <c r="K70" s="81"/>
    </row>
    <row r="71" spans="1:11" ht="15.75" thickBot="1" x14ac:dyDescent="0.3">
      <c r="A71" s="58" t="s">
        <v>122</v>
      </c>
      <c r="B71" s="60">
        <v>0</v>
      </c>
      <c r="C71" s="60">
        <v>10</v>
      </c>
      <c r="D71" s="62">
        <v>0</v>
      </c>
      <c r="E71" s="70">
        <v>10</v>
      </c>
      <c r="F71" s="77">
        <v>-10</v>
      </c>
      <c r="G71" s="93">
        <v>0</v>
      </c>
      <c r="H71" s="81"/>
      <c r="I71" s="81"/>
      <c r="J71" s="81"/>
      <c r="K71" s="81"/>
    </row>
    <row r="72" spans="1:11" ht="15.75" thickBot="1" x14ac:dyDescent="0.3">
      <c r="A72" s="64" t="s">
        <v>123</v>
      </c>
      <c r="B72" s="65">
        <v>11792.119999999999</v>
      </c>
      <c r="C72" s="65">
        <v>46962.37</v>
      </c>
      <c r="D72" s="68">
        <v>51950</v>
      </c>
      <c r="E72" s="72">
        <f>SUM(E62:E71)</f>
        <v>55213.843999999997</v>
      </c>
      <c r="F72" s="75">
        <v>4987.6299999999974</v>
      </c>
      <c r="G72" s="94">
        <v>55000</v>
      </c>
      <c r="H72" s="81">
        <v>55000</v>
      </c>
      <c r="I72" s="81"/>
      <c r="J72" s="81"/>
      <c r="K72" s="81"/>
    </row>
    <row r="73" spans="1:11" x14ac:dyDescent="0.25">
      <c r="A73" s="58" t="s">
        <v>127</v>
      </c>
      <c r="B73" s="62">
        <v>0</v>
      </c>
      <c r="C73" s="62">
        <v>0</v>
      </c>
      <c r="D73" s="60">
        <v>500</v>
      </c>
      <c r="E73" s="74">
        <v>0</v>
      </c>
      <c r="F73" s="77">
        <v>500</v>
      </c>
      <c r="G73" s="93">
        <v>500</v>
      </c>
      <c r="H73" s="81"/>
      <c r="I73" s="81"/>
      <c r="J73" s="81"/>
      <c r="K73" s="81"/>
    </row>
    <row r="74" spans="1:11" x14ac:dyDescent="0.25">
      <c r="A74" s="58" t="s">
        <v>129</v>
      </c>
      <c r="B74" s="60">
        <v>2159.9</v>
      </c>
      <c r="C74" s="60">
        <v>20881.100000000002</v>
      </c>
      <c r="D74" s="60">
        <v>27700</v>
      </c>
      <c r="E74" s="60">
        <f>C74/10*12</f>
        <v>25057.32</v>
      </c>
      <c r="F74" s="77">
        <v>6818.8999999999978</v>
      </c>
      <c r="G74" s="93">
        <v>27000</v>
      </c>
      <c r="H74" s="81"/>
      <c r="I74" s="81"/>
      <c r="J74" s="81"/>
      <c r="K74" s="81"/>
    </row>
    <row r="75" spans="1:11" ht="23.25" x14ac:dyDescent="0.25">
      <c r="A75" s="58" t="s">
        <v>130</v>
      </c>
      <c r="B75" s="60">
        <v>800</v>
      </c>
      <c r="C75" s="60">
        <v>4017.12</v>
      </c>
      <c r="D75" s="60">
        <v>2500</v>
      </c>
      <c r="E75" s="60">
        <f>C75/10*12</f>
        <v>4820.5439999999999</v>
      </c>
      <c r="F75" s="77">
        <v>-1517.12</v>
      </c>
      <c r="G75" s="93">
        <v>3000</v>
      </c>
      <c r="H75" s="81"/>
      <c r="I75" s="81"/>
      <c r="J75" s="81"/>
      <c r="K75" s="81"/>
    </row>
    <row r="76" spans="1:11" x14ac:dyDescent="0.25">
      <c r="A76" s="58" t="s">
        <v>131</v>
      </c>
      <c r="B76" s="60">
        <v>0</v>
      </c>
      <c r="C76" s="60">
        <v>1000</v>
      </c>
      <c r="D76" s="60">
        <v>1500</v>
      </c>
      <c r="E76" s="60">
        <v>1500</v>
      </c>
      <c r="F76" s="77">
        <v>500</v>
      </c>
      <c r="G76" s="93">
        <v>1500</v>
      </c>
      <c r="H76" s="81"/>
      <c r="I76" s="81"/>
      <c r="J76" s="81"/>
      <c r="K76" s="81"/>
    </row>
    <row r="77" spans="1:11" x14ac:dyDescent="0.25">
      <c r="A77" s="58" t="s">
        <v>133</v>
      </c>
      <c r="B77" s="60">
        <v>46.55</v>
      </c>
      <c r="C77" s="60">
        <v>465.50000000000006</v>
      </c>
      <c r="D77" s="60">
        <v>550</v>
      </c>
      <c r="E77" s="60">
        <v>550</v>
      </c>
      <c r="F77" s="77">
        <v>84.499999999999943</v>
      </c>
      <c r="G77" s="93">
        <v>550</v>
      </c>
      <c r="H77" s="81"/>
      <c r="I77" s="81"/>
      <c r="J77" s="81"/>
      <c r="K77" s="81"/>
    </row>
    <row r="78" spans="1:11" ht="15.75" thickBot="1" x14ac:dyDescent="0.3">
      <c r="A78" s="58" t="s">
        <v>134</v>
      </c>
      <c r="B78" s="60">
        <v>800</v>
      </c>
      <c r="C78" s="60">
        <v>8000</v>
      </c>
      <c r="D78" s="60">
        <v>9600</v>
      </c>
      <c r="E78" s="73">
        <v>9600</v>
      </c>
      <c r="F78" s="77">
        <v>1600</v>
      </c>
      <c r="G78" s="93">
        <v>9600</v>
      </c>
      <c r="H78" s="81"/>
      <c r="I78" s="81"/>
      <c r="J78" s="81"/>
      <c r="K78" s="81"/>
    </row>
    <row r="79" spans="1:11" ht="15.75" thickBot="1" x14ac:dyDescent="0.3">
      <c r="A79" s="64" t="s">
        <v>135</v>
      </c>
      <c r="B79" s="65">
        <v>3806.4500000000003</v>
      </c>
      <c r="C79" s="65">
        <v>34363.72</v>
      </c>
      <c r="D79" s="68">
        <v>42350</v>
      </c>
      <c r="E79" s="72">
        <f>SUM(E73:E78)</f>
        <v>41527.864000000001</v>
      </c>
      <c r="F79" s="75">
        <v>7986.2799999999979</v>
      </c>
      <c r="G79" s="92">
        <f>SUM(G73:G78)</f>
        <v>42150</v>
      </c>
      <c r="H79" s="81">
        <v>42150</v>
      </c>
      <c r="I79" s="81"/>
      <c r="J79" s="81"/>
      <c r="K79" s="81"/>
    </row>
    <row r="80" spans="1:11" ht="21" customHeight="1" x14ac:dyDescent="0.25">
      <c r="A80" s="58" t="s">
        <v>137</v>
      </c>
      <c r="B80" s="60">
        <v>79.86</v>
      </c>
      <c r="C80" s="60">
        <v>1524.86</v>
      </c>
      <c r="D80" s="60">
        <v>2500</v>
      </c>
      <c r="E80" s="74">
        <f>C80/10*12</f>
        <v>1829.8319999999999</v>
      </c>
      <c r="F80" s="77">
        <v>975.1400000000001</v>
      </c>
      <c r="G80" s="93">
        <v>2000</v>
      </c>
      <c r="H80" s="81"/>
      <c r="I80" s="81"/>
      <c r="J80" s="81"/>
      <c r="K80" s="81"/>
    </row>
    <row r="81" spans="1:11" ht="24.95" customHeight="1" x14ac:dyDescent="0.25">
      <c r="A81" s="64" t="s">
        <v>140</v>
      </c>
      <c r="B81" s="66">
        <v>79.86</v>
      </c>
      <c r="C81" s="66">
        <v>1524.86</v>
      </c>
      <c r="D81" s="66">
        <v>2500</v>
      </c>
      <c r="E81" s="66"/>
      <c r="F81" s="78">
        <v>975.1400000000001</v>
      </c>
      <c r="G81" s="92">
        <v>2000</v>
      </c>
      <c r="H81" s="81">
        <v>2000</v>
      </c>
      <c r="I81" s="81"/>
      <c r="J81" s="81"/>
      <c r="K81" s="81"/>
    </row>
    <row r="82" spans="1:11" ht="23.25" x14ac:dyDescent="0.25">
      <c r="A82" s="58" t="s">
        <v>760</v>
      </c>
      <c r="B82" s="60">
        <v>2726.25</v>
      </c>
      <c r="C82" s="60">
        <v>31790.110000000004</v>
      </c>
      <c r="D82" s="60">
        <v>36690</v>
      </c>
      <c r="E82" s="60"/>
      <c r="F82" s="77">
        <v>4899.8899999999958</v>
      </c>
      <c r="G82" s="92">
        <v>33280</v>
      </c>
      <c r="H82" s="81"/>
      <c r="I82" s="81"/>
      <c r="J82" s="81"/>
      <c r="K82" s="81"/>
    </row>
    <row r="83" spans="1:11" ht="23.25" x14ac:dyDescent="0.25">
      <c r="A83" s="58" t="s">
        <v>142</v>
      </c>
      <c r="B83" s="60">
        <v>80</v>
      </c>
      <c r="C83" s="60">
        <v>3404.39</v>
      </c>
      <c r="D83" s="60">
        <v>3800</v>
      </c>
      <c r="E83" s="60">
        <f>C83/10*12</f>
        <v>4085.2679999999996</v>
      </c>
      <c r="F83" s="77">
        <v>395.61000000000013</v>
      </c>
      <c r="G83" s="93">
        <v>4000</v>
      </c>
      <c r="H83" s="81"/>
      <c r="I83" s="81"/>
      <c r="J83" s="81"/>
      <c r="K83" s="81"/>
    </row>
    <row r="84" spans="1:11" ht="34.5" x14ac:dyDescent="0.25">
      <c r="A84" s="58" t="s">
        <v>761</v>
      </c>
      <c r="B84" s="60">
        <v>208.56</v>
      </c>
      <c r="C84" s="60">
        <v>2439.83</v>
      </c>
      <c r="D84" s="60">
        <v>3735</v>
      </c>
      <c r="E84" s="60"/>
      <c r="F84" s="77">
        <v>1295.17</v>
      </c>
      <c r="G84" s="84">
        <v>2662</v>
      </c>
      <c r="H84" s="81"/>
      <c r="I84" s="81"/>
      <c r="J84" s="81"/>
      <c r="K84" s="81"/>
    </row>
    <row r="85" spans="1:11" ht="24.95" customHeight="1" x14ac:dyDescent="0.25">
      <c r="A85" s="64" t="s">
        <v>144</v>
      </c>
      <c r="B85" s="65">
        <v>3014.81</v>
      </c>
      <c r="C85" s="65">
        <v>37634.330000000009</v>
      </c>
      <c r="D85" s="65">
        <v>44225</v>
      </c>
      <c r="E85" s="65"/>
      <c r="F85" s="68">
        <v>6590.6699999999964</v>
      </c>
      <c r="G85" s="92">
        <f>SUM(G82:G84)</f>
        <v>39942</v>
      </c>
      <c r="H85" s="81"/>
      <c r="I85" s="81"/>
      <c r="J85" s="81"/>
      <c r="K85" s="81"/>
    </row>
    <row r="86" spans="1:11" ht="23.25" x14ac:dyDescent="0.25">
      <c r="A86" s="58" t="s">
        <v>762</v>
      </c>
      <c r="B86" s="60">
        <v>325</v>
      </c>
      <c r="C86" s="60">
        <v>15203.5</v>
      </c>
      <c r="D86" s="60">
        <v>20862</v>
      </c>
      <c r="E86" s="60"/>
      <c r="F86" s="77">
        <v>5658.5</v>
      </c>
      <c r="G86" s="92">
        <v>14560</v>
      </c>
      <c r="H86" s="81"/>
      <c r="I86" s="81"/>
      <c r="J86" s="122"/>
      <c r="K86" s="122"/>
    </row>
    <row r="87" spans="1:11" ht="34.5" x14ac:dyDescent="0.25">
      <c r="A87" s="58" t="s">
        <v>763</v>
      </c>
      <c r="B87" s="60">
        <v>25.28</v>
      </c>
      <c r="C87" s="60">
        <v>1179.6400000000001</v>
      </c>
      <c r="D87" s="60">
        <v>3029</v>
      </c>
      <c r="E87" s="60"/>
      <c r="F87" s="77">
        <v>1849.36</v>
      </c>
      <c r="G87" s="84">
        <v>1165</v>
      </c>
      <c r="H87" s="81"/>
      <c r="I87" s="81"/>
      <c r="J87" s="81"/>
      <c r="K87" s="81"/>
    </row>
    <row r="88" spans="1:11" ht="24" customHeight="1" x14ac:dyDescent="0.25">
      <c r="A88" s="64" t="s">
        <v>149</v>
      </c>
      <c r="B88" s="65">
        <v>350.28</v>
      </c>
      <c r="C88" s="65">
        <v>16383.14</v>
      </c>
      <c r="D88" s="65">
        <v>23891</v>
      </c>
      <c r="E88" s="65"/>
      <c r="F88" s="68">
        <v>7507.86</v>
      </c>
      <c r="G88" s="92">
        <f>SUM(G86:G87)</f>
        <v>15725</v>
      </c>
      <c r="H88" s="81"/>
      <c r="I88" s="81"/>
      <c r="J88" s="81"/>
      <c r="K88" s="81"/>
    </row>
    <row r="89" spans="1:11" x14ac:dyDescent="0.25">
      <c r="A89" s="58" t="s">
        <v>150</v>
      </c>
      <c r="B89" s="60">
        <v>0</v>
      </c>
      <c r="C89" s="60">
        <v>31.5</v>
      </c>
      <c r="D89" s="62">
        <v>0</v>
      </c>
      <c r="E89" s="62"/>
      <c r="F89" s="77">
        <v>-31.5</v>
      </c>
      <c r="G89" s="84">
        <v>0</v>
      </c>
      <c r="H89" s="81"/>
      <c r="I89" s="81"/>
      <c r="J89" s="81"/>
      <c r="K89" s="81"/>
    </row>
    <row r="90" spans="1:11" ht="23.25" x14ac:dyDescent="0.25">
      <c r="A90" s="58" t="s">
        <v>152</v>
      </c>
      <c r="B90" s="60">
        <v>0</v>
      </c>
      <c r="C90" s="60">
        <v>2.4500000000000002</v>
      </c>
      <c r="D90" s="62">
        <v>0</v>
      </c>
      <c r="E90" s="62"/>
      <c r="F90" s="77">
        <v>-2.4500000000000002</v>
      </c>
      <c r="G90" s="84">
        <v>0</v>
      </c>
      <c r="H90" s="81"/>
      <c r="I90" s="81"/>
      <c r="J90" s="81"/>
      <c r="K90" s="81"/>
    </row>
    <row r="91" spans="1:11" ht="23.25" x14ac:dyDescent="0.25">
      <c r="A91" s="58" t="s">
        <v>154</v>
      </c>
      <c r="B91" s="62">
        <v>0</v>
      </c>
      <c r="C91" s="62">
        <v>107.16</v>
      </c>
      <c r="D91" s="60">
        <v>500</v>
      </c>
      <c r="E91" s="60"/>
      <c r="F91" s="77">
        <v>392.84000000000003</v>
      </c>
      <c r="G91" s="84">
        <v>500</v>
      </c>
      <c r="H91" s="81"/>
      <c r="I91" s="81"/>
      <c r="J91" s="81"/>
      <c r="K91" s="81"/>
    </row>
    <row r="92" spans="1:11" x14ac:dyDescent="0.25">
      <c r="A92" s="58" t="s">
        <v>155</v>
      </c>
      <c r="B92" s="66">
        <v>0</v>
      </c>
      <c r="C92" s="66">
        <v>107.16</v>
      </c>
      <c r="D92" s="66">
        <v>500</v>
      </c>
      <c r="E92" s="66"/>
      <c r="F92" s="78">
        <v>392.84000000000003</v>
      </c>
      <c r="G92" s="84">
        <v>500</v>
      </c>
      <c r="H92" s="81"/>
      <c r="I92" s="81"/>
      <c r="J92" s="81"/>
      <c r="K92" s="81"/>
    </row>
    <row r="93" spans="1:11" x14ac:dyDescent="0.25">
      <c r="A93" s="64" t="s">
        <v>156</v>
      </c>
      <c r="B93" s="65">
        <v>7251.4000000000005</v>
      </c>
      <c r="C93" s="65">
        <v>90047.16</v>
      </c>
      <c r="D93" s="65">
        <v>113466</v>
      </c>
      <c r="E93" s="65"/>
      <c r="F93" s="68">
        <v>23418.839999999993</v>
      </c>
      <c r="G93" s="92">
        <f>G88+G85</f>
        <v>55667</v>
      </c>
      <c r="H93" s="81">
        <v>65102</v>
      </c>
      <c r="I93" s="81"/>
      <c r="J93" s="81"/>
      <c r="K93" s="81"/>
    </row>
    <row r="94" spans="1:11" x14ac:dyDescent="0.25">
      <c r="A94" s="58" t="s">
        <v>160</v>
      </c>
      <c r="B94" s="60">
        <v>0</v>
      </c>
      <c r="C94" s="60">
        <v>1989.8</v>
      </c>
      <c r="D94" s="60">
        <v>3000</v>
      </c>
      <c r="E94" s="60"/>
      <c r="F94" s="77">
        <v>1010.2</v>
      </c>
      <c r="G94" s="84">
        <v>3000</v>
      </c>
      <c r="H94" s="81"/>
      <c r="I94" s="81"/>
      <c r="J94" s="81"/>
      <c r="K94" s="81"/>
    </row>
    <row r="95" spans="1:11" x14ac:dyDescent="0.25">
      <c r="A95" s="58" t="s">
        <v>161</v>
      </c>
      <c r="B95" s="62">
        <v>540</v>
      </c>
      <c r="C95" s="62">
        <v>16715</v>
      </c>
      <c r="D95" s="60">
        <v>42650</v>
      </c>
      <c r="E95" s="60"/>
      <c r="F95" s="77">
        <v>25935</v>
      </c>
      <c r="G95" s="92">
        <v>74129</v>
      </c>
      <c r="H95" s="81"/>
      <c r="I95" s="81"/>
      <c r="J95" s="81"/>
      <c r="K95" s="81"/>
    </row>
    <row r="96" spans="1:11" ht="23.25" x14ac:dyDescent="0.25">
      <c r="A96" s="58" t="s">
        <v>162</v>
      </c>
      <c r="B96" s="60">
        <v>893.27</v>
      </c>
      <c r="C96" s="60">
        <v>7918.0499999999993</v>
      </c>
      <c r="D96" s="60">
        <v>11175</v>
      </c>
      <c r="E96" s="60"/>
      <c r="F96" s="77">
        <v>3256.9500000000007</v>
      </c>
      <c r="G96" s="84">
        <v>11200</v>
      </c>
      <c r="H96" s="81"/>
      <c r="I96" s="81"/>
      <c r="J96" s="81"/>
      <c r="K96" s="81"/>
    </row>
    <row r="97" spans="1:11" ht="23.25" x14ac:dyDescent="0.25">
      <c r="A97" s="58" t="s">
        <v>163</v>
      </c>
      <c r="B97" s="60">
        <v>11612.57</v>
      </c>
      <c r="C97" s="60">
        <v>103217.93</v>
      </c>
      <c r="D97" s="60">
        <v>131384</v>
      </c>
      <c r="E97" s="60"/>
      <c r="F97" s="77">
        <v>28166.070000000007</v>
      </c>
      <c r="G97" s="84">
        <v>140616</v>
      </c>
      <c r="H97" s="81"/>
      <c r="I97" s="81"/>
      <c r="J97" s="81"/>
      <c r="K97" s="81"/>
    </row>
    <row r="98" spans="1:11" ht="23.25" x14ac:dyDescent="0.25">
      <c r="A98" s="64" t="s">
        <v>166</v>
      </c>
      <c r="B98" s="65">
        <v>11612.57</v>
      </c>
      <c r="C98" s="65">
        <v>103217.93</v>
      </c>
      <c r="D98" s="65">
        <v>131384</v>
      </c>
      <c r="E98" s="65"/>
      <c r="F98" s="68">
        <v>28166.070000000007</v>
      </c>
      <c r="G98" s="92">
        <f>SUM(G94:G97)</f>
        <v>228945</v>
      </c>
      <c r="H98" s="81"/>
      <c r="I98" s="81"/>
      <c r="J98" s="81"/>
      <c r="K98" s="81"/>
    </row>
    <row r="99" spans="1:11" x14ac:dyDescent="0.25">
      <c r="A99" s="58" t="s">
        <v>167</v>
      </c>
      <c r="B99" s="60">
        <v>17110.689999999999</v>
      </c>
      <c r="C99" s="60">
        <v>69681.150000000009</v>
      </c>
      <c r="D99" s="60">
        <v>79653</v>
      </c>
      <c r="E99" s="60"/>
      <c r="F99" s="77">
        <v>9971.8499999999913</v>
      </c>
      <c r="G99" s="84">
        <v>80000</v>
      </c>
      <c r="H99" s="81"/>
      <c r="I99" s="81"/>
      <c r="J99" s="81"/>
      <c r="K99" s="81"/>
    </row>
    <row r="100" spans="1:11" x14ac:dyDescent="0.25">
      <c r="A100" s="58" t="s">
        <v>169</v>
      </c>
      <c r="B100" s="60">
        <v>458.84</v>
      </c>
      <c r="C100" s="60">
        <v>4583.2699999999995</v>
      </c>
      <c r="D100" s="60">
        <v>9000</v>
      </c>
      <c r="E100" s="60"/>
      <c r="F100" s="77">
        <v>4416.7300000000005</v>
      </c>
      <c r="G100" s="92">
        <v>9000</v>
      </c>
      <c r="H100" s="81"/>
      <c r="I100" s="81"/>
      <c r="J100" s="81"/>
      <c r="K100" s="81"/>
    </row>
    <row r="101" spans="1:11" ht="23.25" x14ac:dyDescent="0.25">
      <c r="A101" s="58" t="s">
        <v>170</v>
      </c>
      <c r="B101" s="60">
        <v>2537.2800000000002</v>
      </c>
      <c r="C101" s="60">
        <v>16145.06</v>
      </c>
      <c r="D101" s="60">
        <v>22000</v>
      </c>
      <c r="E101" s="60"/>
      <c r="F101" s="77">
        <v>5854.9400000000005</v>
      </c>
      <c r="G101" s="92">
        <v>20000</v>
      </c>
      <c r="H101" s="81"/>
      <c r="I101" s="81"/>
      <c r="J101" s="81"/>
      <c r="K101" s="81"/>
    </row>
    <row r="102" spans="1:11" x14ac:dyDescent="0.25">
      <c r="A102" s="58" t="s">
        <v>172</v>
      </c>
      <c r="B102" s="60">
        <v>1569.22</v>
      </c>
      <c r="C102" s="60">
        <v>8783.7800000000007</v>
      </c>
      <c r="D102" s="60">
        <v>7000</v>
      </c>
      <c r="E102" s="60">
        <f>C102/10*12</f>
        <v>10540.536</v>
      </c>
      <c r="F102" s="77">
        <v>-1783.7800000000007</v>
      </c>
      <c r="G102" s="84">
        <v>9000</v>
      </c>
      <c r="H102" s="81"/>
      <c r="I102" s="81"/>
      <c r="J102" s="81"/>
      <c r="K102" s="81"/>
    </row>
    <row r="103" spans="1:11" ht="24" customHeight="1" x14ac:dyDescent="0.25">
      <c r="A103" s="64" t="s">
        <v>173</v>
      </c>
      <c r="B103" s="65">
        <v>34721.870000000003</v>
      </c>
      <c r="C103" s="65">
        <v>229034.03999999998</v>
      </c>
      <c r="D103" s="65">
        <v>305862</v>
      </c>
      <c r="E103" s="65"/>
      <c r="F103" s="68">
        <v>76827.960000000006</v>
      </c>
      <c r="G103" s="92">
        <f>SUM(G98:G102)</f>
        <v>346945</v>
      </c>
      <c r="H103" s="81">
        <v>337510</v>
      </c>
      <c r="I103" s="81"/>
      <c r="J103" s="81"/>
      <c r="K103" s="81"/>
    </row>
    <row r="104" spans="1:11" ht="23.25" x14ac:dyDescent="0.25">
      <c r="A104" s="58" t="s">
        <v>180</v>
      </c>
      <c r="B104" s="60">
        <v>250</v>
      </c>
      <c r="C104" s="60">
        <v>2875</v>
      </c>
      <c r="D104" s="62">
        <v>0</v>
      </c>
      <c r="E104" s="62"/>
      <c r="F104" s="77">
        <v>-2875</v>
      </c>
      <c r="G104" s="84">
        <v>3000</v>
      </c>
      <c r="H104" s="81"/>
      <c r="I104" s="81"/>
      <c r="J104" s="81"/>
      <c r="K104" s="81"/>
    </row>
    <row r="105" spans="1:11" ht="23.25" x14ac:dyDescent="0.25">
      <c r="A105" s="58" t="s">
        <v>181</v>
      </c>
      <c r="B105" s="60">
        <v>0</v>
      </c>
      <c r="C105" s="60">
        <v>8.56</v>
      </c>
      <c r="D105" s="62">
        <v>0</v>
      </c>
      <c r="E105" s="62"/>
      <c r="F105" s="77">
        <v>-8.56</v>
      </c>
      <c r="G105" s="84">
        <v>0</v>
      </c>
      <c r="H105" s="81"/>
      <c r="I105" s="81"/>
      <c r="J105" s="81"/>
      <c r="K105" s="81"/>
    </row>
    <row r="106" spans="1:11" ht="23.25" x14ac:dyDescent="0.25">
      <c r="A106" s="58" t="s">
        <v>183</v>
      </c>
      <c r="B106" s="62">
        <v>0</v>
      </c>
      <c r="C106" s="62">
        <v>8.9700000000000006</v>
      </c>
      <c r="D106" s="62">
        <v>0</v>
      </c>
      <c r="E106" s="62"/>
      <c r="F106" s="77">
        <v>-8.9700000000000006</v>
      </c>
      <c r="G106" s="84">
        <v>0</v>
      </c>
      <c r="H106" s="81"/>
      <c r="I106" s="81"/>
      <c r="J106" s="81"/>
      <c r="K106" s="81"/>
    </row>
    <row r="107" spans="1:11" ht="23.25" x14ac:dyDescent="0.25">
      <c r="A107" s="58" t="s">
        <v>185</v>
      </c>
      <c r="B107" s="60">
        <v>75.66</v>
      </c>
      <c r="C107" s="60">
        <v>18862.190000000002</v>
      </c>
      <c r="D107" s="60">
        <v>20000</v>
      </c>
      <c r="E107" s="60"/>
      <c r="F107" s="77">
        <v>1137.8099999999977</v>
      </c>
      <c r="G107" s="84">
        <v>20000</v>
      </c>
      <c r="H107" s="81"/>
      <c r="I107" s="81"/>
      <c r="J107" s="81"/>
      <c r="K107" s="81"/>
    </row>
    <row r="108" spans="1:11" ht="18.95" customHeight="1" x14ac:dyDescent="0.25">
      <c r="A108" s="64" t="s">
        <v>187</v>
      </c>
      <c r="B108" s="65">
        <v>75.66</v>
      </c>
      <c r="C108" s="65">
        <v>18862.190000000002</v>
      </c>
      <c r="D108" s="65">
        <v>20000</v>
      </c>
      <c r="E108" s="65"/>
      <c r="F108" s="68">
        <v>1137.8099999999977</v>
      </c>
      <c r="G108" s="92">
        <v>23000</v>
      </c>
      <c r="H108" s="81">
        <v>23000</v>
      </c>
      <c r="I108" s="81"/>
      <c r="J108" s="81"/>
      <c r="K108" s="81"/>
    </row>
    <row r="109" spans="1:11" ht="27" customHeight="1" x14ac:dyDescent="0.25">
      <c r="A109" s="58" t="s">
        <v>188</v>
      </c>
      <c r="B109" s="60">
        <v>8640</v>
      </c>
      <c r="C109" s="60">
        <v>123065.5</v>
      </c>
      <c r="D109" s="60">
        <v>152120</v>
      </c>
      <c r="E109" s="60"/>
      <c r="F109" s="77">
        <v>29054.5</v>
      </c>
      <c r="G109" s="84">
        <v>149280</v>
      </c>
      <c r="H109" s="81"/>
      <c r="I109" s="81"/>
      <c r="J109" s="81"/>
      <c r="K109" s="81"/>
    </row>
    <row r="110" spans="1:11" ht="23.25" x14ac:dyDescent="0.25">
      <c r="A110" s="58" t="s">
        <v>190</v>
      </c>
      <c r="B110" s="60">
        <v>662.62</v>
      </c>
      <c r="C110" s="60">
        <v>9460.57</v>
      </c>
      <c r="D110" s="60">
        <v>12570</v>
      </c>
      <c r="E110" s="60"/>
      <c r="F110" s="77">
        <v>3109.4300000000003</v>
      </c>
      <c r="G110" s="84">
        <v>11942</v>
      </c>
      <c r="H110" s="81"/>
      <c r="I110" s="81"/>
      <c r="J110" s="81"/>
      <c r="K110" s="81"/>
    </row>
    <row r="111" spans="1:11" ht="23.25" x14ac:dyDescent="0.25">
      <c r="A111" s="64" t="s">
        <v>191</v>
      </c>
      <c r="B111" s="65">
        <v>9302.6200000000008</v>
      </c>
      <c r="C111" s="65">
        <v>132526.07</v>
      </c>
      <c r="D111" s="65">
        <v>164690</v>
      </c>
      <c r="E111" s="65"/>
      <c r="F111" s="68">
        <v>32163.93</v>
      </c>
      <c r="G111" s="92">
        <f>SUM(G109:G110)</f>
        <v>161222</v>
      </c>
      <c r="H111" s="81"/>
      <c r="I111" s="81"/>
      <c r="J111" s="81"/>
      <c r="K111" s="81"/>
    </row>
    <row r="112" spans="1:11" x14ac:dyDescent="0.25">
      <c r="A112" s="58" t="s">
        <v>192</v>
      </c>
      <c r="B112" s="60">
        <v>0</v>
      </c>
      <c r="C112" s="60">
        <v>52406.55</v>
      </c>
      <c r="D112" s="62">
        <v>0</v>
      </c>
      <c r="E112" s="62"/>
      <c r="F112" s="77">
        <v>-52406.55</v>
      </c>
      <c r="G112" s="84">
        <v>0</v>
      </c>
      <c r="H112" s="81"/>
      <c r="I112" s="81"/>
      <c r="J112" s="81"/>
      <c r="K112" s="81"/>
    </row>
    <row r="113" spans="1:11" ht="23.25" x14ac:dyDescent="0.25">
      <c r="A113" s="58" t="s">
        <v>193</v>
      </c>
      <c r="B113" s="62">
        <v>0</v>
      </c>
      <c r="C113" s="62">
        <v>126</v>
      </c>
      <c r="D113" s="62">
        <v>0</v>
      </c>
      <c r="E113" s="62"/>
      <c r="F113" s="77">
        <v>-126</v>
      </c>
      <c r="G113" s="84">
        <v>0</v>
      </c>
      <c r="H113" s="81"/>
      <c r="I113" s="81"/>
      <c r="J113" s="81"/>
      <c r="K113" s="81"/>
    </row>
    <row r="114" spans="1:11" x14ac:dyDescent="0.25">
      <c r="A114" s="58" t="s">
        <v>194</v>
      </c>
      <c r="B114" s="60">
        <v>136</v>
      </c>
      <c r="C114" s="60">
        <v>26817.170000000002</v>
      </c>
      <c r="D114" s="60">
        <v>30000</v>
      </c>
      <c r="E114" s="60"/>
      <c r="F114" s="77">
        <v>3182.8299999999981</v>
      </c>
      <c r="G114" s="92">
        <v>25000</v>
      </c>
      <c r="H114" s="81"/>
      <c r="I114" s="81"/>
      <c r="J114" s="81"/>
      <c r="K114" s="81"/>
    </row>
    <row r="115" spans="1:11" x14ac:dyDescent="0.25">
      <c r="A115" s="58" t="s">
        <v>195</v>
      </c>
      <c r="B115" s="60">
        <v>1104.02</v>
      </c>
      <c r="C115" s="60">
        <v>8689.16</v>
      </c>
      <c r="D115" s="60">
        <v>10000</v>
      </c>
      <c r="E115" s="60"/>
      <c r="F115" s="77">
        <v>1310.8400000000001</v>
      </c>
      <c r="G115" s="84">
        <v>10000</v>
      </c>
      <c r="H115" s="81"/>
      <c r="I115" s="81"/>
      <c r="J115" s="81"/>
      <c r="K115" s="81"/>
    </row>
    <row r="116" spans="1:11" ht="23.25" x14ac:dyDescent="0.25">
      <c r="A116" s="58" t="s">
        <v>196</v>
      </c>
      <c r="B116" s="66">
        <v>1240.02</v>
      </c>
      <c r="C116" s="66">
        <v>88038.88</v>
      </c>
      <c r="D116" s="66">
        <v>40000</v>
      </c>
      <c r="E116" s="66"/>
      <c r="F116" s="78">
        <v>-48038.880000000005</v>
      </c>
      <c r="G116" s="92">
        <v>0</v>
      </c>
      <c r="H116" s="81"/>
      <c r="I116" s="81"/>
      <c r="J116" s="81"/>
      <c r="K116" s="81"/>
    </row>
    <row r="117" spans="1:11" x14ac:dyDescent="0.25">
      <c r="A117" s="58" t="s">
        <v>197</v>
      </c>
      <c r="B117" s="60">
        <v>0</v>
      </c>
      <c r="C117" s="60">
        <v>2064.6800000000003</v>
      </c>
      <c r="D117" s="60">
        <v>2500</v>
      </c>
      <c r="E117" s="60"/>
      <c r="F117" s="77">
        <v>435.31999999999971</v>
      </c>
      <c r="G117" s="84">
        <v>2500</v>
      </c>
      <c r="H117" s="81"/>
      <c r="I117" s="81"/>
      <c r="J117" s="81"/>
      <c r="K117" s="81"/>
    </row>
    <row r="118" spans="1:11" ht="23.25" x14ac:dyDescent="0.25">
      <c r="A118" s="64" t="s">
        <v>198</v>
      </c>
      <c r="B118" s="65">
        <v>10618.300000000001</v>
      </c>
      <c r="C118" s="65">
        <v>241500.79</v>
      </c>
      <c r="D118" s="65">
        <v>227190</v>
      </c>
      <c r="E118" s="65"/>
      <c r="F118" s="68">
        <v>-14310.790000000008</v>
      </c>
      <c r="G118" s="92">
        <f>SUM(G111:G117)</f>
        <v>198722</v>
      </c>
      <c r="H118" s="81">
        <v>198722</v>
      </c>
      <c r="I118" s="81"/>
      <c r="J118" s="81"/>
      <c r="K118" s="81"/>
    </row>
    <row r="119" spans="1:11" x14ac:dyDescent="0.25">
      <c r="A119" s="58" t="s">
        <v>199</v>
      </c>
      <c r="B119" s="62">
        <v>-2500</v>
      </c>
      <c r="C119" s="62">
        <v>0</v>
      </c>
      <c r="D119" s="62">
        <v>0</v>
      </c>
      <c r="E119" s="62"/>
      <c r="F119" s="77">
        <v>0</v>
      </c>
      <c r="G119" s="84">
        <v>0</v>
      </c>
      <c r="H119" s="81"/>
      <c r="I119" s="81"/>
      <c r="J119" s="81"/>
      <c r="K119" s="81"/>
    </row>
    <row r="120" spans="1:11" ht="23.25" x14ac:dyDescent="0.25">
      <c r="A120" s="58" t="s">
        <v>201</v>
      </c>
      <c r="B120" s="62">
        <v>0</v>
      </c>
      <c r="C120" s="62">
        <v>165</v>
      </c>
      <c r="D120" s="62">
        <v>0</v>
      </c>
      <c r="E120" s="62"/>
      <c r="F120" s="77">
        <v>-165</v>
      </c>
      <c r="G120" s="84">
        <v>0</v>
      </c>
      <c r="H120" s="81"/>
      <c r="I120" s="81"/>
      <c r="J120" s="81"/>
      <c r="K120" s="81"/>
    </row>
    <row r="121" spans="1:11" ht="23.25" x14ac:dyDescent="0.25">
      <c r="A121" s="58" t="s">
        <v>202</v>
      </c>
      <c r="B121" s="60">
        <v>1760</v>
      </c>
      <c r="C121" s="60">
        <v>7072.7</v>
      </c>
      <c r="D121" s="60">
        <v>8000</v>
      </c>
      <c r="E121" s="60"/>
      <c r="F121" s="77">
        <v>927.30000000000018</v>
      </c>
      <c r="G121" s="84">
        <v>8000</v>
      </c>
      <c r="H121" s="81"/>
      <c r="I121" s="81"/>
      <c r="J121" s="81"/>
      <c r="K121" s="81"/>
    </row>
    <row r="122" spans="1:11" x14ac:dyDescent="0.25">
      <c r="A122" s="58" t="s">
        <v>203</v>
      </c>
      <c r="B122" s="60">
        <v>22.14</v>
      </c>
      <c r="C122" s="60">
        <v>1079.04</v>
      </c>
      <c r="D122" s="60">
        <v>2000</v>
      </c>
      <c r="E122" s="60"/>
      <c r="F122" s="77">
        <v>920.96</v>
      </c>
      <c r="G122" s="84">
        <v>2000</v>
      </c>
      <c r="H122" s="81"/>
      <c r="I122" s="81"/>
      <c r="J122" s="81"/>
      <c r="K122" s="81"/>
    </row>
    <row r="123" spans="1:11" x14ac:dyDescent="0.25">
      <c r="A123" s="58" t="s">
        <v>204</v>
      </c>
      <c r="B123" s="60">
        <v>125.12</v>
      </c>
      <c r="C123" s="60">
        <v>3307.5699999999997</v>
      </c>
      <c r="D123" s="60">
        <v>2700</v>
      </c>
      <c r="E123" s="60"/>
      <c r="F123" s="77">
        <v>-607.56999999999971</v>
      </c>
      <c r="G123" s="84">
        <v>2700</v>
      </c>
      <c r="H123" s="81"/>
      <c r="I123" s="81"/>
      <c r="J123" s="81"/>
      <c r="K123" s="81"/>
    </row>
    <row r="124" spans="1:11" x14ac:dyDescent="0.25">
      <c r="A124" s="58" t="s">
        <v>205</v>
      </c>
      <c r="B124" s="60">
        <v>716.72</v>
      </c>
      <c r="C124" s="60">
        <v>7169.3300000000008</v>
      </c>
      <c r="D124" s="60">
        <v>8500</v>
      </c>
      <c r="E124" s="60"/>
      <c r="F124" s="77">
        <v>1330.6699999999992</v>
      </c>
      <c r="G124" s="84">
        <v>8500</v>
      </c>
      <c r="H124" s="81"/>
      <c r="I124" s="81"/>
      <c r="J124" s="81"/>
      <c r="K124" s="81"/>
    </row>
    <row r="125" spans="1:11" ht="23.25" x14ac:dyDescent="0.25">
      <c r="A125" s="64" t="s">
        <v>206</v>
      </c>
      <c r="B125" s="65">
        <v>2623.9800000000005</v>
      </c>
      <c r="C125" s="65">
        <v>18793.64</v>
      </c>
      <c r="D125" s="65">
        <v>21200</v>
      </c>
      <c r="E125" s="65"/>
      <c r="F125" s="68">
        <v>2406.3599999999997</v>
      </c>
      <c r="G125" s="92">
        <f>SUM(G119:G124)</f>
        <v>21200</v>
      </c>
      <c r="H125" s="81">
        <v>21200</v>
      </c>
      <c r="I125" s="81"/>
      <c r="J125" s="81"/>
      <c r="K125" s="81"/>
    </row>
    <row r="126" spans="1:11" x14ac:dyDescent="0.25">
      <c r="A126" s="58" t="s">
        <v>776</v>
      </c>
      <c r="B126" s="60">
        <v>1500</v>
      </c>
      <c r="C126" s="60">
        <v>16500</v>
      </c>
      <c r="D126" s="60">
        <v>18000</v>
      </c>
      <c r="E126" s="60"/>
      <c r="F126" s="77">
        <v>1500</v>
      </c>
      <c r="G126" s="84">
        <v>18000</v>
      </c>
      <c r="H126" s="81"/>
      <c r="I126" s="81"/>
      <c r="J126" s="81"/>
      <c r="K126" s="81"/>
    </row>
    <row r="127" spans="1:11" x14ac:dyDescent="0.25">
      <c r="A127" s="64" t="s">
        <v>211</v>
      </c>
      <c r="B127" s="65">
        <v>1500</v>
      </c>
      <c r="C127" s="65">
        <v>16500</v>
      </c>
      <c r="D127" s="65">
        <v>18000</v>
      </c>
      <c r="E127" s="65"/>
      <c r="F127" s="68">
        <v>1500</v>
      </c>
      <c r="G127" s="92">
        <v>18000</v>
      </c>
      <c r="H127" s="81"/>
      <c r="I127" s="81"/>
      <c r="J127" s="81"/>
      <c r="K127" s="81"/>
    </row>
    <row r="128" spans="1:11" ht="23.25" x14ac:dyDescent="0.25">
      <c r="A128" s="58" t="s">
        <v>214</v>
      </c>
      <c r="B128" s="60">
        <v>242.13</v>
      </c>
      <c r="C128" s="60">
        <v>3159.5699999999997</v>
      </c>
      <c r="D128" s="60">
        <v>2000</v>
      </c>
      <c r="E128" s="60"/>
      <c r="F128" s="77">
        <v>-1159.5699999999997</v>
      </c>
      <c r="G128" s="84">
        <v>3200</v>
      </c>
      <c r="H128" s="81"/>
      <c r="I128" s="81"/>
      <c r="J128" s="81"/>
      <c r="K128" s="81"/>
    </row>
    <row r="129" spans="1:11" x14ac:dyDescent="0.25">
      <c r="A129" s="58" t="s">
        <v>215</v>
      </c>
      <c r="B129" s="60">
        <v>0</v>
      </c>
      <c r="C129" s="60">
        <v>49.95</v>
      </c>
      <c r="D129" s="60">
        <v>100</v>
      </c>
      <c r="E129" s="60"/>
      <c r="F129" s="77">
        <v>50.05</v>
      </c>
      <c r="G129" s="84">
        <v>100</v>
      </c>
      <c r="H129" s="81"/>
      <c r="I129" s="81"/>
      <c r="J129" s="81"/>
      <c r="K129" s="81"/>
    </row>
    <row r="130" spans="1:11" ht="23.25" x14ac:dyDescent="0.25">
      <c r="A130" s="58" t="s">
        <v>216</v>
      </c>
      <c r="B130" s="63">
        <v>0</v>
      </c>
      <c r="C130" s="60">
        <v>19</v>
      </c>
      <c r="D130" s="60">
        <v>100</v>
      </c>
      <c r="E130" s="60"/>
      <c r="F130" s="77">
        <v>81</v>
      </c>
      <c r="G130" s="84">
        <v>0</v>
      </c>
      <c r="H130" s="81"/>
      <c r="I130" s="81"/>
      <c r="J130" s="81"/>
      <c r="K130" s="81"/>
    </row>
    <row r="131" spans="1:11" ht="23.25" x14ac:dyDescent="0.25">
      <c r="A131" s="64" t="s">
        <v>217</v>
      </c>
      <c r="B131" s="65">
        <v>1742.13</v>
      </c>
      <c r="C131" s="65">
        <v>19728.52</v>
      </c>
      <c r="D131" s="65">
        <v>20200</v>
      </c>
      <c r="E131" s="65"/>
      <c r="F131" s="68">
        <v>471.4800000000003</v>
      </c>
      <c r="G131" s="92">
        <f>SUM(G127:G130)</f>
        <v>21300</v>
      </c>
      <c r="H131" s="81">
        <v>21300</v>
      </c>
      <c r="I131" s="81"/>
      <c r="J131" s="81"/>
      <c r="K131" s="81"/>
    </row>
    <row r="132" spans="1:11" x14ac:dyDescent="0.25">
      <c r="A132" s="64" t="s">
        <v>779</v>
      </c>
      <c r="B132" s="65"/>
      <c r="C132" s="65"/>
      <c r="D132" s="65"/>
      <c r="E132" s="65"/>
      <c r="F132" s="68"/>
      <c r="G132" s="92">
        <v>33000</v>
      </c>
      <c r="H132" s="81">
        <v>33000</v>
      </c>
      <c r="I132" s="81"/>
      <c r="J132" s="81"/>
      <c r="K132" s="81"/>
    </row>
    <row r="133" spans="1:11" x14ac:dyDescent="0.25">
      <c r="A133" s="64" t="s">
        <v>255</v>
      </c>
      <c r="B133" s="65">
        <v>66529.8</v>
      </c>
      <c r="C133" s="65">
        <v>674567.52</v>
      </c>
      <c r="D133" s="65">
        <v>778477</v>
      </c>
      <c r="E133" s="65"/>
      <c r="F133" s="68">
        <v>103909.47999999998</v>
      </c>
      <c r="G133" s="92">
        <f>G132+G131+G125+G118+G108+G103+G93+G81+G79+G72+G61</f>
        <v>832384</v>
      </c>
      <c r="H133" s="81"/>
      <c r="I133" s="81"/>
      <c r="J133" s="81"/>
      <c r="K133" s="81"/>
    </row>
    <row r="134" spans="1:11" x14ac:dyDescent="0.25">
      <c r="A134" s="58" t="s">
        <v>256</v>
      </c>
      <c r="B134" s="66">
        <v>-38860.880000000005</v>
      </c>
      <c r="C134" s="66">
        <v>155086</v>
      </c>
      <c r="D134" s="66">
        <v>0</v>
      </c>
      <c r="E134" s="66"/>
      <c r="F134" s="78">
        <v>-155085.99999999991</v>
      </c>
      <c r="G134" s="84"/>
      <c r="H134" s="81"/>
      <c r="I134" s="81"/>
      <c r="J134" s="81"/>
      <c r="K134" s="81"/>
    </row>
    <row r="135" spans="1:11" x14ac:dyDescent="0.25">
      <c r="A135" s="58" t="s">
        <v>257</v>
      </c>
      <c r="B135" s="62"/>
      <c r="C135" s="62"/>
      <c r="D135" s="62"/>
      <c r="E135" s="62"/>
      <c r="F135" s="79"/>
      <c r="G135" s="84"/>
      <c r="H135" s="158">
        <f>SUM(H61:H134)</f>
        <v>832384</v>
      </c>
      <c r="I135" s="81"/>
      <c r="J135" s="81"/>
      <c r="K135" s="81"/>
    </row>
    <row r="136" spans="1:11" ht="23.25" x14ac:dyDescent="0.25">
      <c r="A136" s="58" t="s">
        <v>686</v>
      </c>
      <c r="B136" s="61">
        <v>0</v>
      </c>
      <c r="C136" s="61">
        <v>52406.55</v>
      </c>
      <c r="D136" s="61">
        <v>0</v>
      </c>
      <c r="E136" s="61"/>
      <c r="F136" s="80">
        <v>-52406.55</v>
      </c>
      <c r="G136" s="84"/>
      <c r="H136" s="81"/>
      <c r="I136" s="81"/>
      <c r="J136" s="81"/>
      <c r="K136" s="81"/>
    </row>
    <row r="137" spans="1:11" x14ac:dyDescent="0.25">
      <c r="A137" s="58" t="s">
        <v>277</v>
      </c>
      <c r="B137" s="66">
        <v>0</v>
      </c>
      <c r="C137" s="66">
        <v>52406.55</v>
      </c>
      <c r="D137" s="66">
        <v>0</v>
      </c>
      <c r="E137" s="66"/>
      <c r="F137" s="78">
        <v>-52406.55</v>
      </c>
      <c r="G137" s="84"/>
      <c r="H137" s="81"/>
      <c r="I137" s="81"/>
      <c r="J137" s="81"/>
      <c r="K137" s="81"/>
    </row>
    <row r="138" spans="1:11" x14ac:dyDescent="0.25">
      <c r="A138" s="58" t="s">
        <v>278</v>
      </c>
      <c r="B138" s="62"/>
      <c r="C138" s="62"/>
      <c r="D138" s="62"/>
      <c r="E138" s="62"/>
      <c r="F138" s="79"/>
      <c r="G138" s="84"/>
      <c r="H138" s="81"/>
      <c r="I138" s="81"/>
      <c r="J138" s="81"/>
      <c r="K138" s="81"/>
    </row>
    <row r="139" spans="1:11" x14ac:dyDescent="0.25">
      <c r="A139" s="58" t="s">
        <v>296</v>
      </c>
      <c r="B139" s="66">
        <v>0</v>
      </c>
      <c r="C139" s="66">
        <v>0</v>
      </c>
      <c r="D139" s="66">
        <v>0</v>
      </c>
      <c r="E139" s="66"/>
      <c r="F139" s="78">
        <v>0</v>
      </c>
      <c r="G139" s="84"/>
      <c r="H139" s="81"/>
      <c r="I139" s="81"/>
      <c r="J139" s="81"/>
      <c r="K139" s="81"/>
    </row>
    <row r="140" spans="1:11" x14ac:dyDescent="0.25">
      <c r="A140" s="58" t="s">
        <v>297</v>
      </c>
      <c r="B140" s="66">
        <v>0</v>
      </c>
      <c r="C140" s="66">
        <v>52406.55</v>
      </c>
      <c r="D140" s="66">
        <v>0</v>
      </c>
      <c r="E140" s="66"/>
      <c r="F140" s="78">
        <v>-52406.55</v>
      </c>
      <c r="G140" s="84"/>
      <c r="H140" s="81"/>
      <c r="I140" s="81"/>
      <c r="J140" s="81"/>
      <c r="K140" s="81"/>
    </row>
    <row r="141" spans="1:11" x14ac:dyDescent="0.25">
      <c r="A141" s="58" t="s">
        <v>298</v>
      </c>
      <c r="B141" s="66">
        <v>-38860.880000000005</v>
      </c>
      <c r="C141" s="66">
        <v>207492.55</v>
      </c>
      <c r="D141" s="66">
        <v>0</v>
      </c>
      <c r="E141" s="66"/>
      <c r="F141" s="78">
        <v>-207492.54999999993</v>
      </c>
      <c r="G141" s="84"/>
      <c r="H141" s="81"/>
      <c r="I141" s="81"/>
      <c r="J141" s="81"/>
      <c r="K141" s="81"/>
    </row>
  </sheetData>
  <mergeCells count="3">
    <mergeCell ref="A1:F1"/>
    <mergeCell ref="A2:F2"/>
    <mergeCell ref="A3:F3"/>
  </mergeCells>
  <pageMargins left="0.7" right="0.7" top="0.75" bottom="0.75" header="0.3" footer="0.3"/>
  <pageSetup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71DA-17F3-4B43-BFE4-246B21EAAA44}">
  <dimension ref="A1"/>
  <sheetViews>
    <sheetView workbookViewId="0">
      <selection sqref="A1:XFD1048576"/>
    </sheetView>
  </sheetViews>
  <sheetFormatPr defaultColWidth="11.42578125" defaultRowHeight="15" x14ac:dyDescent="0.25"/>
  <cols>
    <col min="1" max="1" width="29.7109375" customWidth="1"/>
  </cols>
  <sheetData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529F-2F5B-7049-A323-ACECF3CD2AED}">
  <dimension ref="A1:G23"/>
  <sheetViews>
    <sheetView topLeftCell="A6" zoomScale="150" workbookViewId="0">
      <selection activeCell="E11" sqref="E11"/>
    </sheetView>
  </sheetViews>
  <sheetFormatPr defaultColWidth="11.42578125" defaultRowHeight="15" x14ac:dyDescent="0.25"/>
  <cols>
    <col min="1" max="1" width="24.28515625" customWidth="1"/>
    <col min="2" max="2" width="13.28515625" customWidth="1"/>
    <col min="7" max="7" width="12.85546875" customWidth="1"/>
  </cols>
  <sheetData>
    <row r="1" spans="1:7" ht="45" x14ac:dyDescent="0.25">
      <c r="A1" s="81"/>
      <c r="B1" s="108" t="s">
        <v>699</v>
      </c>
      <c r="C1" s="81" t="s">
        <v>662</v>
      </c>
      <c r="D1" s="108" t="s">
        <v>700</v>
      </c>
      <c r="E1" s="109" t="s">
        <v>701</v>
      </c>
      <c r="F1" s="109" t="s">
        <v>702</v>
      </c>
      <c r="G1" s="81" t="s">
        <v>703</v>
      </c>
    </row>
    <row r="2" spans="1:7" ht="31.5" x14ac:dyDescent="0.25">
      <c r="A2" s="110" t="s">
        <v>704</v>
      </c>
      <c r="B2" s="111">
        <v>25000</v>
      </c>
      <c r="C2" s="112">
        <v>16506</v>
      </c>
      <c r="D2" s="112">
        <v>17409</v>
      </c>
      <c r="E2" s="112">
        <v>23070</v>
      </c>
      <c r="F2" s="112">
        <v>25000</v>
      </c>
      <c r="G2" s="81">
        <f>F2-E2</f>
        <v>1930</v>
      </c>
    </row>
    <row r="3" spans="1:7" ht="15.75" x14ac:dyDescent="0.25">
      <c r="A3" s="113"/>
      <c r="B3" s="114"/>
      <c r="C3" s="115"/>
      <c r="D3" s="116"/>
      <c r="E3" s="116"/>
      <c r="F3" s="116"/>
    </row>
    <row r="4" spans="1:7" ht="15.75" x14ac:dyDescent="0.25">
      <c r="A4" s="117"/>
      <c r="B4" s="118"/>
      <c r="C4" s="116"/>
      <c r="D4" s="116"/>
      <c r="E4" s="116"/>
      <c r="F4" s="116"/>
    </row>
    <row r="5" spans="1:7" ht="15.75" x14ac:dyDescent="0.25">
      <c r="A5" s="117"/>
      <c r="B5" s="118"/>
      <c r="C5" s="116"/>
      <c r="D5" s="116"/>
      <c r="E5" s="116"/>
      <c r="F5" s="116"/>
    </row>
    <row r="6" spans="1:7" ht="15.75" x14ac:dyDescent="0.25">
      <c r="A6" s="119"/>
      <c r="B6" s="120"/>
      <c r="C6" s="121"/>
      <c r="D6" s="116"/>
      <c r="E6" s="116"/>
      <c r="F6" s="116"/>
    </row>
    <row r="7" spans="1:7" ht="30" x14ac:dyDescent="0.25">
      <c r="A7" s="81"/>
      <c r="B7" s="108" t="s">
        <v>780</v>
      </c>
      <c r="C7" s="108" t="s">
        <v>781</v>
      </c>
    </row>
    <row r="8" spans="1:7" x14ac:dyDescent="0.25">
      <c r="A8" s="81" t="s">
        <v>705</v>
      </c>
      <c r="B8" s="81">
        <v>9600</v>
      </c>
      <c r="C8" s="81"/>
      <c r="D8" s="67">
        <v>50000</v>
      </c>
    </row>
    <row r="9" spans="1:7" x14ac:dyDescent="0.25">
      <c r="A9" s="81" t="s">
        <v>706</v>
      </c>
      <c r="B9" s="81">
        <v>350</v>
      </c>
      <c r="C9" s="81"/>
      <c r="E9">
        <v>50000</v>
      </c>
      <c r="F9" t="s">
        <v>782</v>
      </c>
    </row>
    <row r="10" spans="1:7" x14ac:dyDescent="0.25">
      <c r="A10" s="81" t="s">
        <v>707</v>
      </c>
      <c r="B10" s="81">
        <v>5900</v>
      </c>
      <c r="C10" s="81"/>
      <c r="E10">
        <v>14694</v>
      </c>
    </row>
    <row r="11" spans="1:7" x14ac:dyDescent="0.25">
      <c r="A11" s="81" t="s">
        <v>708</v>
      </c>
      <c r="B11" s="81">
        <v>5700</v>
      </c>
      <c r="C11" s="81"/>
      <c r="E11">
        <f>SUM(E9:E10)</f>
        <v>64694</v>
      </c>
    </row>
    <row r="12" spans="1:7" x14ac:dyDescent="0.25">
      <c r="A12" s="81" t="s">
        <v>709</v>
      </c>
      <c r="B12" s="81">
        <v>900</v>
      </c>
      <c r="C12" s="81"/>
    </row>
    <row r="13" spans="1:7" x14ac:dyDescent="0.25">
      <c r="A13" s="81" t="s">
        <v>710</v>
      </c>
      <c r="B13" s="81">
        <v>620</v>
      </c>
      <c r="C13" s="81"/>
    </row>
    <row r="14" spans="1:7" x14ac:dyDescent="0.25">
      <c r="A14" s="81"/>
      <c r="B14" s="122">
        <f>SUM(B8:B13)</f>
        <v>23070</v>
      </c>
      <c r="C14" s="81"/>
    </row>
    <row r="15" spans="1:7" x14ac:dyDescent="0.25">
      <c r="A15" s="81" t="s">
        <v>2</v>
      </c>
      <c r="B15" s="81">
        <v>25000</v>
      </c>
      <c r="C15" s="81"/>
    </row>
    <row r="16" spans="1:7" x14ac:dyDescent="0.25">
      <c r="A16" s="81"/>
      <c r="B16" s="81"/>
      <c r="C16" s="81"/>
    </row>
    <row r="17" spans="1:3" x14ac:dyDescent="0.25">
      <c r="A17" s="81" t="s">
        <v>711</v>
      </c>
      <c r="B17" s="81" t="s">
        <v>712</v>
      </c>
      <c r="C17" s="81"/>
    </row>
    <row r="18" spans="1:3" x14ac:dyDescent="0.25">
      <c r="A18" s="81" t="s">
        <v>713</v>
      </c>
      <c r="B18" s="81"/>
      <c r="C18" s="81"/>
    </row>
    <row r="19" spans="1:3" x14ac:dyDescent="0.25">
      <c r="A19" s="123" t="s">
        <v>714</v>
      </c>
      <c r="B19" s="81"/>
      <c r="C19" s="81">
        <v>2640</v>
      </c>
    </row>
    <row r="20" spans="1:3" x14ac:dyDescent="0.25">
      <c r="A20" s="124" t="s">
        <v>715</v>
      </c>
      <c r="B20" s="81"/>
      <c r="C20" s="81"/>
    </row>
    <row r="21" spans="1:3" x14ac:dyDescent="0.25">
      <c r="A21" s="123" t="s">
        <v>716</v>
      </c>
      <c r="B21" s="81"/>
      <c r="C21" s="108"/>
    </row>
    <row r="22" spans="1:3" x14ac:dyDescent="0.25">
      <c r="A22" s="123" t="s">
        <v>717</v>
      </c>
      <c r="B22" s="81"/>
      <c r="C22" s="81"/>
    </row>
    <row r="23" spans="1:3" x14ac:dyDescent="0.25">
      <c r="A23" s="81"/>
      <c r="B23" s="81"/>
      <c r="C23" s="81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1D91-60DE-FF44-8F69-8C52B32F3FE6}">
  <dimension ref="A1:L17"/>
  <sheetViews>
    <sheetView topLeftCell="A4" zoomScale="250" zoomScaleNormal="250" workbookViewId="0">
      <selection activeCell="F7" sqref="F7"/>
    </sheetView>
  </sheetViews>
  <sheetFormatPr defaultColWidth="11.42578125" defaultRowHeight="15" x14ac:dyDescent="0.25"/>
  <cols>
    <col min="1" max="1" width="13.85546875" customWidth="1"/>
    <col min="5" max="5" width="11.140625" bestFit="1" customWidth="1"/>
    <col min="6" max="6" width="12.140625" bestFit="1" customWidth="1"/>
  </cols>
  <sheetData>
    <row r="1" spans="1:12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25">
      <c r="A2" s="100"/>
      <c r="B2" s="100"/>
      <c r="C2" s="126" t="s">
        <v>718</v>
      </c>
      <c r="D2" s="126"/>
      <c r="E2" s="100"/>
      <c r="F2" s="100"/>
      <c r="G2" s="100"/>
      <c r="H2" s="100"/>
      <c r="I2" s="100"/>
      <c r="J2" s="100"/>
      <c r="K2" s="100"/>
      <c r="L2" s="100"/>
    </row>
    <row r="3" spans="1:12" ht="15.75" thickBo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5.75" thickBot="1" x14ac:dyDescent="0.3">
      <c r="A4" s="100"/>
      <c r="B4" s="100"/>
      <c r="C4" s="127" t="s">
        <v>719</v>
      </c>
      <c r="D4" s="101"/>
      <c r="E4" s="103"/>
      <c r="F4" s="101"/>
      <c r="G4" s="163"/>
      <c r="H4" s="100"/>
      <c r="I4" s="125"/>
      <c r="J4" s="100"/>
      <c r="K4" s="100"/>
      <c r="L4" s="100"/>
    </row>
    <row r="5" spans="1:12" ht="30.75" x14ac:dyDescent="0.3">
      <c r="A5" s="128" t="s">
        <v>720</v>
      </c>
      <c r="B5" s="102" t="s">
        <v>721</v>
      </c>
      <c r="C5" s="107" t="s">
        <v>722</v>
      </c>
      <c r="D5" s="107" t="s">
        <v>723</v>
      </c>
      <c r="E5" s="107" t="s">
        <v>766</v>
      </c>
      <c r="F5" s="166" t="s">
        <v>724</v>
      </c>
      <c r="G5" s="125"/>
      <c r="H5" s="125"/>
      <c r="I5" s="125"/>
      <c r="J5" s="125"/>
      <c r="K5" s="125"/>
      <c r="L5" s="125"/>
    </row>
    <row r="6" spans="1:12" x14ac:dyDescent="0.25">
      <c r="A6" s="106" t="s">
        <v>725</v>
      </c>
      <c r="B6" s="160">
        <v>18</v>
      </c>
      <c r="C6" s="104">
        <v>64</v>
      </c>
      <c r="D6" s="160">
        <f>B6*C6</f>
        <v>1152</v>
      </c>
      <c r="E6" s="160">
        <f>D6*26</f>
        <v>29952</v>
      </c>
      <c r="F6" s="160">
        <f>D6*26</f>
        <v>29952</v>
      </c>
      <c r="G6" s="164"/>
      <c r="H6" s="100"/>
      <c r="I6" s="165"/>
      <c r="J6" s="165"/>
      <c r="K6" s="100"/>
      <c r="L6" s="100"/>
    </row>
    <row r="7" spans="1:12" x14ac:dyDescent="0.25">
      <c r="A7" s="157" t="s">
        <v>726</v>
      </c>
      <c r="B7" s="160">
        <v>0</v>
      </c>
      <c r="C7" s="104">
        <v>64</v>
      </c>
      <c r="D7" s="160">
        <f>B7*C7</f>
        <v>0</v>
      </c>
      <c r="E7" s="104"/>
      <c r="F7" s="168">
        <f>D7*26</f>
        <v>0</v>
      </c>
      <c r="G7" s="164"/>
      <c r="H7" s="100"/>
      <c r="I7" s="100"/>
      <c r="J7" s="100"/>
      <c r="K7" s="100"/>
      <c r="L7" s="100"/>
    </row>
    <row r="8" spans="1:12" x14ac:dyDescent="0.25">
      <c r="A8" s="106" t="s">
        <v>727</v>
      </c>
      <c r="B8" s="160">
        <v>17</v>
      </c>
      <c r="C8" s="104">
        <v>64</v>
      </c>
      <c r="D8" s="160">
        <f>B8*C8</f>
        <v>1088</v>
      </c>
      <c r="E8" s="104"/>
      <c r="F8" s="168">
        <f t="shared" ref="F8:F11" si="0">D8*26</f>
        <v>28288</v>
      </c>
      <c r="G8" s="164"/>
      <c r="H8" s="100"/>
      <c r="I8" s="100"/>
      <c r="J8" s="100"/>
      <c r="K8" s="100"/>
      <c r="L8" s="100"/>
    </row>
    <row r="9" spans="1:12" x14ac:dyDescent="0.25">
      <c r="A9" s="106" t="s">
        <v>728</v>
      </c>
      <c r="B9" s="160">
        <v>16.5</v>
      </c>
      <c r="C9" s="104">
        <v>64</v>
      </c>
      <c r="D9" s="160">
        <f>B9*C9</f>
        <v>1056</v>
      </c>
      <c r="E9" s="104"/>
      <c r="F9" s="168">
        <f t="shared" si="0"/>
        <v>27456</v>
      </c>
      <c r="G9" s="164"/>
      <c r="H9" s="100"/>
      <c r="I9" s="100"/>
      <c r="J9" s="100"/>
      <c r="K9" s="100"/>
      <c r="L9" s="100"/>
    </row>
    <row r="10" spans="1:12" x14ac:dyDescent="0.25">
      <c r="A10" s="130" t="s">
        <v>764</v>
      </c>
      <c r="B10" s="160">
        <v>15</v>
      </c>
      <c r="C10" s="104">
        <v>64</v>
      </c>
      <c r="D10" s="160">
        <f>B10*C10</f>
        <v>960</v>
      </c>
      <c r="E10" s="104"/>
      <c r="F10" s="168">
        <f t="shared" si="0"/>
        <v>24960</v>
      </c>
      <c r="G10" s="164"/>
      <c r="H10" s="100"/>
      <c r="I10" s="100"/>
      <c r="J10" s="100"/>
      <c r="K10" s="100"/>
      <c r="L10" s="100"/>
    </row>
    <row r="11" spans="1:12" x14ac:dyDescent="0.25">
      <c r="A11" s="131" t="s">
        <v>765</v>
      </c>
      <c r="B11" s="161">
        <v>15</v>
      </c>
      <c r="C11" s="132">
        <v>64</v>
      </c>
      <c r="D11" s="160">
        <f t="shared" ref="D11" si="1">B11*C11</f>
        <v>960</v>
      </c>
      <c r="E11" s="132"/>
      <c r="F11" s="168">
        <f t="shared" si="0"/>
        <v>24960</v>
      </c>
      <c r="G11" s="165"/>
      <c r="H11" s="100"/>
      <c r="I11" s="100"/>
      <c r="J11" s="100"/>
      <c r="K11" s="100"/>
      <c r="L11" s="100"/>
    </row>
    <row r="12" spans="1:12" x14ac:dyDescent="0.25">
      <c r="A12" s="134" t="s">
        <v>729</v>
      </c>
      <c r="B12" s="162"/>
      <c r="C12" s="135"/>
      <c r="D12" s="135"/>
      <c r="E12" s="135"/>
      <c r="F12" s="168">
        <v>5000</v>
      </c>
      <c r="G12" s="164"/>
      <c r="H12" s="100"/>
      <c r="I12" s="100"/>
      <c r="J12" s="100"/>
      <c r="K12" s="100"/>
      <c r="L12" s="100"/>
    </row>
    <row r="13" spans="1:12" x14ac:dyDescent="0.25">
      <c r="A13" s="101" t="s">
        <v>730</v>
      </c>
      <c r="B13" s="103"/>
      <c r="C13" s="103"/>
      <c r="D13" s="167">
        <f>SUM(D6:D12)</f>
        <v>5216</v>
      </c>
      <c r="E13" s="103"/>
      <c r="F13" s="160">
        <f>SUM(F6:F12)</f>
        <v>140616</v>
      </c>
      <c r="G13" s="165"/>
      <c r="H13" s="100"/>
      <c r="I13" s="100"/>
      <c r="J13" s="165"/>
      <c r="K13" s="100"/>
      <c r="L13" s="100"/>
    </row>
    <row r="14" spans="1:12" x14ac:dyDescent="0.25">
      <c r="A14" s="100"/>
      <c r="B14" s="130"/>
      <c r="C14" s="132"/>
      <c r="D14" s="132"/>
      <c r="E14" s="132"/>
      <c r="F14" s="132"/>
      <c r="G14" s="100"/>
      <c r="H14" s="100"/>
      <c r="I14" s="100"/>
      <c r="J14" s="165"/>
      <c r="K14" s="165"/>
      <c r="L14" s="165"/>
    </row>
    <row r="15" spans="1:12" x14ac:dyDescent="0.25">
      <c r="A15" s="100"/>
      <c r="B15" s="100"/>
      <c r="C15" s="100"/>
      <c r="D15" s="100"/>
      <c r="E15" s="100"/>
      <c r="F15" s="100"/>
      <c r="G15" s="100"/>
      <c r="H15" s="100"/>
      <c r="I15" s="100"/>
      <c r="J15" s="165"/>
      <c r="K15" s="165"/>
      <c r="L15" s="165"/>
    </row>
    <row r="16" spans="1:12" ht="15.75" thickBot="1" x14ac:dyDescent="0.3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2" ht="15.75" thickBot="1" x14ac:dyDescent="0.3">
      <c r="A17" s="136" t="s">
        <v>731</v>
      </c>
      <c r="B17" s="137"/>
      <c r="C17" s="137"/>
      <c r="D17" s="137"/>
      <c r="E17" s="137"/>
      <c r="F17" s="138"/>
      <c r="G17" s="100"/>
      <c r="H17" s="100"/>
      <c r="I17" s="125"/>
      <c r="J17" s="100"/>
      <c r="K17" s="100"/>
      <c r="L17" s="100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A64-587E-2E4B-B03F-D9F64A257AC2}">
  <dimension ref="A1:G26"/>
  <sheetViews>
    <sheetView zoomScale="170" zoomScaleNormal="170" workbookViewId="0">
      <selection activeCell="D14" sqref="D14"/>
    </sheetView>
  </sheetViews>
  <sheetFormatPr defaultColWidth="11.42578125" defaultRowHeight="15" x14ac:dyDescent="0.25"/>
  <cols>
    <col min="1" max="1" width="28" customWidth="1"/>
    <col min="2" max="2" width="15.85546875" customWidth="1"/>
    <col min="3" max="3" width="10.7109375" customWidth="1"/>
    <col min="4" max="4" width="16.42578125" customWidth="1"/>
    <col min="5" max="5" width="15" customWidth="1"/>
    <col min="6" max="6" width="14.85546875" customWidth="1"/>
    <col min="7" max="7" width="18.28515625" customWidth="1"/>
    <col min="8" max="8" width="13" customWidth="1"/>
  </cols>
  <sheetData>
    <row r="1" spans="1:7" ht="15.75" thickBot="1" x14ac:dyDescent="0.3">
      <c r="A1" s="139" t="s">
        <v>732</v>
      </c>
    </row>
    <row r="2" spans="1:7" s="1" customFormat="1" ht="30" x14ac:dyDescent="0.25">
      <c r="A2" s="140" t="s">
        <v>733</v>
      </c>
      <c r="B2" s="108" t="s">
        <v>758</v>
      </c>
      <c r="C2" s="108" t="s">
        <v>756</v>
      </c>
      <c r="D2" s="108" t="s">
        <v>757</v>
      </c>
      <c r="G2" s="159"/>
    </row>
    <row r="3" spans="1:7" s="1" customFormat="1" x14ac:dyDescent="0.25">
      <c r="A3" s="108" t="s">
        <v>734</v>
      </c>
      <c r="B3" s="108"/>
      <c r="C3" s="108"/>
      <c r="D3" s="108"/>
    </row>
    <row r="4" spans="1:7" x14ac:dyDescent="0.25">
      <c r="A4" s="81" t="s">
        <v>735</v>
      </c>
      <c r="B4" s="84">
        <v>16</v>
      </c>
      <c r="C4" s="158">
        <f>B4*80</f>
        <v>1280</v>
      </c>
      <c r="D4" s="158">
        <f>C4*26</f>
        <v>33280</v>
      </c>
    </row>
    <row r="5" spans="1:7" x14ac:dyDescent="0.25">
      <c r="A5" s="81" t="s">
        <v>736</v>
      </c>
      <c r="B5" s="81">
        <v>1.28</v>
      </c>
      <c r="C5" s="158">
        <f>B5*80</f>
        <v>102.4</v>
      </c>
      <c r="D5" s="158">
        <f>C5*26</f>
        <v>2662.4</v>
      </c>
    </row>
    <row r="6" spans="1:7" x14ac:dyDescent="0.25">
      <c r="A6" s="81"/>
      <c r="B6" s="81"/>
      <c r="C6" s="158"/>
      <c r="D6" s="158"/>
    </row>
    <row r="7" spans="1:7" x14ac:dyDescent="0.25">
      <c r="A7" s="81" t="s">
        <v>737</v>
      </c>
      <c r="B7" s="81">
        <v>2500</v>
      </c>
      <c r="C7" s="81">
        <v>0</v>
      </c>
      <c r="D7" s="81">
        <v>1403</v>
      </c>
    </row>
    <row r="8" spans="1:7" x14ac:dyDescent="0.25">
      <c r="A8" s="81"/>
      <c r="B8" s="81"/>
      <c r="C8" s="129"/>
      <c r="D8" s="81"/>
    </row>
    <row r="9" spans="1:7" ht="30" x14ac:dyDescent="0.25">
      <c r="A9" s="108" t="s">
        <v>738</v>
      </c>
      <c r="B9" s="81">
        <v>8400</v>
      </c>
      <c r="C9" s="81">
        <v>0</v>
      </c>
      <c r="D9" s="81">
        <v>1297</v>
      </c>
    </row>
    <row r="12" spans="1:7" x14ac:dyDescent="0.25">
      <c r="A12" t="s">
        <v>739</v>
      </c>
      <c r="B12" t="s">
        <v>740</v>
      </c>
    </row>
    <row r="13" spans="1:7" x14ac:dyDescent="0.25">
      <c r="A13" s="81"/>
      <c r="B13" s="81" t="s">
        <v>759</v>
      </c>
      <c r="C13" s="108" t="s">
        <v>756</v>
      </c>
      <c r="D13" s="108" t="s">
        <v>757</v>
      </c>
    </row>
    <row r="14" spans="1:7" x14ac:dyDescent="0.25">
      <c r="A14" s="81" t="s">
        <v>741</v>
      </c>
      <c r="B14" s="84">
        <v>14</v>
      </c>
      <c r="C14" s="84">
        <v>560</v>
      </c>
      <c r="D14" s="84">
        <f>C14*26</f>
        <v>14560</v>
      </c>
    </row>
    <row r="15" spans="1:7" x14ac:dyDescent="0.25">
      <c r="A15" s="81" t="s">
        <v>742</v>
      </c>
      <c r="B15" s="158">
        <f>B14*0.08</f>
        <v>1.1200000000000001</v>
      </c>
      <c r="C15" s="158">
        <f>C14*0.08</f>
        <v>44.800000000000004</v>
      </c>
      <c r="D15" s="158">
        <f>D14*0.08</f>
        <v>1164.8</v>
      </c>
    </row>
    <row r="22" spans="1:1" ht="18" x14ac:dyDescent="0.25">
      <c r="A22" s="156"/>
    </row>
    <row r="23" spans="1:1" ht="18" x14ac:dyDescent="0.25">
      <c r="A23" s="156"/>
    </row>
    <row r="24" spans="1:1" ht="18" x14ac:dyDescent="0.25">
      <c r="A24" s="156"/>
    </row>
    <row r="25" spans="1:1" ht="18" x14ac:dyDescent="0.25">
      <c r="A25" s="156"/>
    </row>
    <row r="26" spans="1:1" ht="18" x14ac:dyDescent="0.25">
      <c r="A26" s="156"/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791-7FC1-AD44-8175-8E2CAD933E58}">
  <dimension ref="A1:Q23"/>
  <sheetViews>
    <sheetView topLeftCell="J5" zoomScale="266" zoomScaleNormal="266" workbookViewId="0">
      <selection activeCell="N7" sqref="N7"/>
    </sheetView>
  </sheetViews>
  <sheetFormatPr defaultColWidth="11.42578125" defaultRowHeight="15" x14ac:dyDescent="0.25"/>
  <cols>
    <col min="1" max="1" width="12.42578125" customWidth="1"/>
    <col min="16" max="16" width="12.140625" bestFit="1" customWidth="1"/>
  </cols>
  <sheetData>
    <row r="1" spans="1:17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7" ht="15.75" thickBot="1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7" x14ac:dyDescent="0.25">
      <c r="A4" s="141" t="s">
        <v>768</v>
      </c>
      <c r="B4" s="100"/>
      <c r="C4" s="100"/>
      <c r="D4" s="100"/>
      <c r="E4" s="100"/>
      <c r="F4" s="100"/>
      <c r="G4" s="100"/>
      <c r="H4" s="100"/>
      <c r="I4" s="100"/>
      <c r="J4" s="172"/>
      <c r="K4" s="173"/>
      <c r="L4" s="173"/>
      <c r="M4" s="174"/>
      <c r="N4" s="174"/>
      <c r="O4" s="174"/>
      <c r="P4" s="174"/>
      <c r="Q4" s="175"/>
    </row>
    <row r="5" spans="1:17" ht="15.75" thickBot="1" x14ac:dyDescent="0.3">
      <c r="A5" s="142"/>
      <c r="B5" s="100"/>
      <c r="C5" s="100" t="s">
        <v>767</v>
      </c>
      <c r="D5" s="100"/>
      <c r="E5" s="100"/>
      <c r="F5" s="100"/>
      <c r="G5" s="100"/>
      <c r="H5" s="100"/>
      <c r="I5" s="100"/>
      <c r="J5" s="176"/>
      <c r="K5" s="100"/>
      <c r="L5" s="100"/>
      <c r="O5" s="182" t="s">
        <v>769</v>
      </c>
      <c r="Q5" s="177"/>
    </row>
    <row r="6" spans="1:17" ht="30.75" x14ac:dyDescent="0.3">
      <c r="A6" s="143" t="s">
        <v>720</v>
      </c>
      <c r="B6" s="102" t="s">
        <v>721</v>
      </c>
      <c r="C6" s="102" t="s">
        <v>722</v>
      </c>
      <c r="D6" s="102" t="s">
        <v>743</v>
      </c>
      <c r="E6" s="102" t="s">
        <v>744</v>
      </c>
      <c r="F6" s="144" t="s">
        <v>745</v>
      </c>
      <c r="G6" s="145" t="s">
        <v>746</v>
      </c>
      <c r="H6" s="100"/>
      <c r="I6" s="100"/>
      <c r="J6" s="176"/>
      <c r="K6" s="128" t="s">
        <v>720</v>
      </c>
      <c r="L6" s="102" t="s">
        <v>721</v>
      </c>
      <c r="M6" s="102" t="s">
        <v>722</v>
      </c>
      <c r="N6" s="102" t="s">
        <v>771</v>
      </c>
      <c r="O6" s="144" t="s">
        <v>770</v>
      </c>
      <c r="P6" s="166" t="s">
        <v>745</v>
      </c>
      <c r="Q6" s="177"/>
    </row>
    <row r="7" spans="1:17" x14ac:dyDescent="0.25">
      <c r="A7" s="106" t="s">
        <v>747</v>
      </c>
      <c r="B7" s="104">
        <v>23</v>
      </c>
      <c r="C7" s="104">
        <v>40</v>
      </c>
      <c r="D7" s="104">
        <v>920</v>
      </c>
      <c r="E7" s="104">
        <v>1840</v>
      </c>
      <c r="F7" s="133">
        <v>47840</v>
      </c>
      <c r="G7" s="146">
        <v>34960</v>
      </c>
      <c r="H7" s="100" t="s">
        <v>748</v>
      </c>
      <c r="I7" s="100"/>
      <c r="J7" s="176"/>
      <c r="K7" s="106" t="s">
        <v>747</v>
      </c>
      <c r="L7" s="160">
        <v>24</v>
      </c>
      <c r="M7" s="104">
        <v>80</v>
      </c>
      <c r="N7" s="160">
        <f>M7*L7</f>
        <v>1920</v>
      </c>
      <c r="O7" s="133"/>
      <c r="P7" s="168">
        <f>N7*26</f>
        <v>49920</v>
      </c>
      <c r="Q7" s="177"/>
    </row>
    <row r="8" spans="1:17" x14ac:dyDescent="0.25">
      <c r="A8" s="106" t="s">
        <v>749</v>
      </c>
      <c r="B8" s="104">
        <v>20</v>
      </c>
      <c r="C8" s="104">
        <v>40</v>
      </c>
      <c r="D8" s="104">
        <v>800</v>
      </c>
      <c r="E8" s="104">
        <v>1600</v>
      </c>
      <c r="F8" s="133">
        <v>41600</v>
      </c>
      <c r="G8" s="146">
        <v>41600</v>
      </c>
      <c r="H8" s="100"/>
      <c r="I8" s="100"/>
      <c r="J8" s="176"/>
      <c r="K8" s="157" t="s">
        <v>749</v>
      </c>
      <c r="L8" s="160">
        <v>21</v>
      </c>
      <c r="M8" s="104">
        <v>80</v>
      </c>
      <c r="N8" s="160">
        <f>M8*L8</f>
        <v>1680</v>
      </c>
      <c r="O8" s="133"/>
      <c r="P8" s="168">
        <f t="shared" ref="P8:P9" si="0">N8*26</f>
        <v>43680</v>
      </c>
      <c r="Q8" s="177"/>
    </row>
    <row r="9" spans="1:17" x14ac:dyDescent="0.25">
      <c r="A9" s="106" t="s">
        <v>750</v>
      </c>
      <c r="B9" s="104">
        <v>20</v>
      </c>
      <c r="C9" s="104">
        <v>40</v>
      </c>
      <c r="D9" s="104">
        <v>800</v>
      </c>
      <c r="E9" s="104">
        <v>1600</v>
      </c>
      <c r="F9" s="133">
        <v>41600</v>
      </c>
      <c r="G9" s="146">
        <v>41600</v>
      </c>
      <c r="H9" s="100"/>
      <c r="I9" s="100"/>
      <c r="J9" s="176"/>
      <c r="K9" s="106" t="s">
        <v>754</v>
      </c>
      <c r="L9" s="160">
        <v>21</v>
      </c>
      <c r="M9" s="104">
        <v>80</v>
      </c>
      <c r="N9" s="160">
        <f>M9*L9</f>
        <v>1680</v>
      </c>
      <c r="O9" s="133"/>
      <c r="P9" s="168">
        <f t="shared" si="0"/>
        <v>43680</v>
      </c>
      <c r="Q9" s="177"/>
    </row>
    <row r="10" spans="1:17" x14ac:dyDescent="0.25">
      <c r="A10" s="106" t="s">
        <v>751</v>
      </c>
      <c r="B10" s="104">
        <v>20</v>
      </c>
      <c r="C10" s="104">
        <v>50</v>
      </c>
      <c r="D10" s="104">
        <v>0</v>
      </c>
      <c r="E10" s="104">
        <v>0</v>
      </c>
      <c r="F10" s="133">
        <v>12000</v>
      </c>
      <c r="G10" s="147">
        <v>8960</v>
      </c>
      <c r="H10" s="100" t="s">
        <v>752</v>
      </c>
      <c r="I10" s="100"/>
      <c r="J10" s="176"/>
      <c r="K10" s="106" t="s">
        <v>755</v>
      </c>
      <c r="L10" s="160">
        <v>20</v>
      </c>
      <c r="M10" s="104">
        <v>50</v>
      </c>
      <c r="N10" s="160"/>
      <c r="O10" s="170">
        <f>M10*L10</f>
        <v>1000</v>
      </c>
      <c r="P10" s="168">
        <v>12000</v>
      </c>
      <c r="Q10" s="177"/>
    </row>
    <row r="11" spans="1:17" ht="15.75" thickBot="1" x14ac:dyDescent="0.3">
      <c r="A11" s="100"/>
      <c r="B11" s="100"/>
      <c r="C11" s="100"/>
      <c r="D11" s="100"/>
      <c r="E11" s="100"/>
      <c r="F11" s="148"/>
      <c r="G11" s="147"/>
      <c r="H11" s="100"/>
      <c r="I11" s="100"/>
      <c r="J11" s="176"/>
      <c r="K11" s="100"/>
      <c r="L11" s="100"/>
      <c r="M11" s="100"/>
      <c r="N11" s="100"/>
      <c r="O11" s="169" t="s">
        <v>772</v>
      </c>
      <c r="P11" s="171">
        <f>SUM(P7:P10)</f>
        <v>149280</v>
      </c>
      <c r="Q11" s="177"/>
    </row>
    <row r="12" spans="1:17" ht="15.75" thickBot="1" x14ac:dyDescent="0.3">
      <c r="A12" s="100"/>
      <c r="B12" s="100"/>
      <c r="C12" s="100"/>
      <c r="D12" s="100"/>
      <c r="E12" s="100"/>
      <c r="F12" s="149">
        <v>164320</v>
      </c>
      <c r="G12" s="150">
        <v>127120</v>
      </c>
      <c r="H12" s="100"/>
      <c r="I12" s="100"/>
      <c r="J12" s="176"/>
      <c r="K12" s="100"/>
      <c r="L12" s="100"/>
      <c r="M12" s="100"/>
      <c r="N12" s="100"/>
      <c r="O12" s="169" t="s">
        <v>753</v>
      </c>
      <c r="P12" s="171">
        <f>P11*0.08</f>
        <v>11942.4</v>
      </c>
      <c r="Q12" s="177"/>
    </row>
    <row r="13" spans="1:17" ht="15.75" thickBot="1" x14ac:dyDescent="0.3">
      <c r="A13" s="100"/>
      <c r="B13" s="100"/>
      <c r="C13" s="100"/>
      <c r="D13" s="100"/>
      <c r="E13" s="101" t="s">
        <v>753</v>
      </c>
      <c r="F13" s="151">
        <v>13811</v>
      </c>
      <c r="G13" s="152">
        <v>10170</v>
      </c>
      <c r="H13" s="100"/>
      <c r="I13" s="100"/>
      <c r="J13" s="176"/>
      <c r="K13" s="100"/>
      <c r="L13" s="100"/>
      <c r="M13" s="100"/>
      <c r="N13" s="100"/>
      <c r="O13" s="169" t="s">
        <v>773</v>
      </c>
      <c r="P13" s="171">
        <f>P12+P11</f>
        <v>161222.39999999999</v>
      </c>
      <c r="Q13" s="177"/>
    </row>
    <row r="14" spans="1:17" ht="15.75" thickBot="1" x14ac:dyDescent="0.3">
      <c r="A14" s="100"/>
      <c r="B14" s="100"/>
      <c r="C14" s="100"/>
      <c r="D14" s="100"/>
      <c r="E14" s="100"/>
      <c r="F14" s="100">
        <v>178131</v>
      </c>
      <c r="G14" s="153">
        <v>137290</v>
      </c>
      <c r="H14" s="100"/>
      <c r="I14" s="100"/>
      <c r="J14" s="176"/>
      <c r="Q14" s="177"/>
    </row>
    <row r="15" spans="1:17" ht="15.75" x14ac:dyDescent="0.25">
      <c r="A15" s="154"/>
      <c r="B15" s="155"/>
      <c r="C15" s="105"/>
      <c r="D15" s="105"/>
      <c r="E15" s="105"/>
      <c r="F15" s="105"/>
      <c r="G15" s="100"/>
      <c r="H15" s="100"/>
      <c r="I15" s="100"/>
      <c r="J15" s="176"/>
      <c r="Q15" s="177"/>
    </row>
    <row r="16" spans="1:17" ht="15.75" thickBot="1" x14ac:dyDescent="0.3">
      <c r="H16" s="100"/>
      <c r="I16" s="100"/>
      <c r="J16" s="178"/>
      <c r="K16" s="179"/>
      <c r="L16" s="179"/>
      <c r="M16" s="180"/>
      <c r="N16" s="180"/>
      <c r="O16" s="180"/>
      <c r="P16" s="180"/>
      <c r="Q16" s="181"/>
    </row>
    <row r="17" spans="8:12" x14ac:dyDescent="0.25">
      <c r="H17" s="100"/>
      <c r="I17" s="100"/>
      <c r="J17" s="100"/>
      <c r="K17" s="100"/>
      <c r="L17" s="100"/>
    </row>
    <row r="18" spans="8:12" x14ac:dyDescent="0.25">
      <c r="H18" s="100"/>
      <c r="I18" s="100"/>
      <c r="J18" s="100"/>
      <c r="K18" s="100"/>
      <c r="L18" s="100"/>
    </row>
    <row r="19" spans="8:12" x14ac:dyDescent="0.25">
      <c r="H19" s="100"/>
      <c r="I19" s="100"/>
      <c r="J19" s="100"/>
      <c r="K19" s="100"/>
      <c r="L19" s="100"/>
    </row>
    <row r="20" spans="8:12" x14ac:dyDescent="0.25">
      <c r="H20" s="100"/>
      <c r="I20" s="100"/>
      <c r="J20" s="100" t="s">
        <v>774</v>
      </c>
      <c r="K20" s="100"/>
      <c r="L20" s="100"/>
    </row>
    <row r="21" spans="8:12" x14ac:dyDescent="0.25">
      <c r="H21" s="100"/>
      <c r="I21" s="100"/>
      <c r="J21" s="100" t="s">
        <v>775</v>
      </c>
      <c r="K21" s="100"/>
      <c r="L21" s="100"/>
    </row>
    <row r="22" spans="8:12" x14ac:dyDescent="0.25">
      <c r="H22" s="100"/>
      <c r="I22" s="100"/>
      <c r="J22" s="100"/>
      <c r="K22" s="100"/>
      <c r="L22" s="100"/>
    </row>
    <row r="23" spans="8:12" x14ac:dyDescent="0.25">
      <c r="H23" s="100"/>
      <c r="I23" s="100"/>
      <c r="J23" s="100"/>
      <c r="K23" s="100"/>
      <c r="L23" s="100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Labels</vt:lpstr>
      <vt:lpstr>Sheet8</vt:lpstr>
      <vt:lpstr>Budget vs. Actuals</vt:lpstr>
      <vt:lpstr>Budget vs. Actuals - GF Only</vt:lpstr>
      <vt:lpstr>2024-25 budget prep</vt:lpstr>
      <vt:lpstr>Sheet1</vt:lpstr>
      <vt:lpstr>Dams</vt:lpstr>
      <vt:lpstr>Public Works</vt:lpstr>
      <vt:lpstr>Administration</vt:lpstr>
      <vt:lpstr>IPD</vt:lpstr>
      <vt:lpstr>'Budget vs. Actuals'!Print_Area</vt:lpstr>
      <vt:lpstr>'Budget vs. Actuals - GF Only'!Print_Area</vt:lpstr>
      <vt:lpstr>'Budget vs. Actuals'!Print_Titles</vt:lpstr>
      <vt:lpstr>'Budget vs. Actuals - GF Only'!Print_Titles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City of Ivanhoe</cp:lastModifiedBy>
  <cp:lastPrinted>2024-09-12T18:28:40Z</cp:lastPrinted>
  <dcterms:created xsi:type="dcterms:W3CDTF">2023-12-23T02:17:17Z</dcterms:created>
  <dcterms:modified xsi:type="dcterms:W3CDTF">2024-09-16T12:52:54Z</dcterms:modified>
</cp:coreProperties>
</file>