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8e038573de4680c/Personal/Benchrest Data/"/>
    </mc:Choice>
  </mc:AlternateContent>
  <xr:revisionPtr revIDLastSave="0" documentId="8_{151686C8-7988-4CB5-881B-7ED0975A1CA7}" xr6:coauthVersionLast="45" xr6:coauthVersionMax="45" xr10:uidLastSave="{00000000-0000-0000-0000-000000000000}"/>
  <bookViews>
    <workbookView xWindow="-120" yWindow="-120" windowWidth="21840" windowHeight="13140" tabRatio="631" xr2:uid="{00000000-000D-0000-FFFF-FFFF00000000}"/>
  </bookViews>
  <sheets>
    <sheet name="LOG" sheetId="1" r:id="rId1"/>
    <sheet name="Radar Data" sheetId="9" r:id="rId2"/>
    <sheet name="Rifle List" sheetId="6" r:id="rId3"/>
    <sheet name="Projectile Data" sheetId="2" r:id="rId4"/>
    <sheet name="Case Data" sheetId="3" r:id="rId5"/>
    <sheet name="Primer Data" sheetId="4" r:id="rId6"/>
    <sheet name="Powder Data" sheetId="5" r:id="rId7"/>
    <sheet name="Ranges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3" i="1" l="1"/>
  <c r="B21" i="1"/>
  <c r="D14" i="1"/>
  <c r="D13" i="1"/>
  <c r="C13" i="1"/>
  <c r="B14" i="1"/>
  <c r="B13" i="1"/>
  <c r="F9" i="1"/>
  <c r="I7" i="1"/>
  <c r="G7" i="1"/>
  <c r="G5" i="1"/>
  <c r="B26" i="1" l="1"/>
  <c r="B27" i="1" l="1"/>
  <c r="B24" i="1"/>
  <c r="B29" i="1" s="1"/>
  <c r="I15" i="1" l="1"/>
  <c r="I16" i="1"/>
  <c r="I17" i="1"/>
  <c r="I18" i="1"/>
  <c r="I19" i="1"/>
  <c r="I20" i="1"/>
  <c r="I21" i="1"/>
  <c r="I22" i="1"/>
  <c r="I14" i="1"/>
  <c r="I13" i="1"/>
  <c r="B22" i="1" l="1"/>
</calcChain>
</file>

<file path=xl/sharedStrings.xml><?xml version="1.0" encoding="utf-8"?>
<sst xmlns="http://schemas.openxmlformats.org/spreadsheetml/2006/main" count="248" uniqueCount="159">
  <si>
    <t>BC (G1)</t>
  </si>
  <si>
    <t>BC (G7)</t>
  </si>
  <si>
    <t>Case</t>
  </si>
  <si>
    <t>Primer</t>
  </si>
  <si>
    <t>Powder</t>
  </si>
  <si>
    <t>COAL</t>
  </si>
  <si>
    <t>Date:</t>
  </si>
  <si>
    <t>Temp:</t>
  </si>
  <si>
    <t>Wind:</t>
  </si>
  <si>
    <t>Scope:</t>
  </si>
  <si>
    <t>Humidty:</t>
  </si>
  <si>
    <t>Distance:</t>
  </si>
  <si>
    <t>Caliber:</t>
  </si>
  <si>
    <t>Barrel:</t>
  </si>
  <si>
    <t>Manufacturer</t>
  </si>
  <si>
    <t>Weight</t>
  </si>
  <si>
    <t>P/N</t>
  </si>
  <si>
    <t>Brand</t>
  </si>
  <si>
    <t>Description</t>
  </si>
  <si>
    <t>Caliber</t>
  </si>
  <si>
    <t>Hornady</t>
  </si>
  <si>
    <t>Nosler</t>
  </si>
  <si>
    <t>ELD-M</t>
  </si>
  <si>
    <t>Berger</t>
  </si>
  <si>
    <t>Barnes</t>
  </si>
  <si>
    <t>N/A</t>
  </si>
  <si>
    <t>Diameter</t>
  </si>
  <si>
    <t>Sierra</t>
  </si>
  <si>
    <t>Target HPFB</t>
  </si>
  <si>
    <t>Vrmt HPFB</t>
  </si>
  <si>
    <t>Vrmt BTHP</t>
  </si>
  <si>
    <t>RDF BTHP</t>
  </si>
  <si>
    <t>MK HPFB</t>
  </si>
  <si>
    <t>BK TipFB</t>
  </si>
  <si>
    <t>MK BTHP</t>
  </si>
  <si>
    <t>Make &amp; Model</t>
  </si>
  <si>
    <t>Scope Model</t>
  </si>
  <si>
    <t>Hyb Tgt</t>
  </si>
  <si>
    <t>CCI No. 200 LRP</t>
  </si>
  <si>
    <t>CCI No. 400 SRP</t>
  </si>
  <si>
    <t>CCI No. 450 SRP</t>
  </si>
  <si>
    <t>Primers</t>
  </si>
  <si>
    <t>Hodgdon H4350</t>
  </si>
  <si>
    <t>Hodgdon Varget</t>
  </si>
  <si>
    <t>IMR 4064</t>
  </si>
  <si>
    <t xml:space="preserve">Hodgdon Benchmark </t>
  </si>
  <si>
    <t>Hodgdon CFE 223</t>
  </si>
  <si>
    <t>Lapua New</t>
  </si>
  <si>
    <t>Lapua Bump Neck Sized</t>
  </si>
  <si>
    <t>Lapua Full Length Sized</t>
  </si>
  <si>
    <t>Federal New</t>
  </si>
  <si>
    <t>Hornady New</t>
  </si>
  <si>
    <t>Nosler New</t>
  </si>
  <si>
    <t>Nosler Bump Neck Sized</t>
  </si>
  <si>
    <t>Hornady Bump Neck Sized</t>
  </si>
  <si>
    <t>Hornady Full Length Sized</t>
  </si>
  <si>
    <t>Federal Bump Neck Sized</t>
  </si>
  <si>
    <t>Nosler Full Length Sized</t>
  </si>
  <si>
    <t>Starline New</t>
  </si>
  <si>
    <t>Starline Bump Neck Sized</t>
  </si>
  <si>
    <t>Starline Full Length Sized</t>
  </si>
  <si>
    <t>Winchester New</t>
  </si>
  <si>
    <t>Winchester Bump Neck Sized</t>
  </si>
  <si>
    <t>Winchester Full Length Sized</t>
  </si>
  <si>
    <t>Federal Full Length Sized</t>
  </si>
  <si>
    <t>CCI No. BR-2 LRP</t>
  </si>
  <si>
    <t>CCI No. BR-4 SRP</t>
  </si>
  <si>
    <t>BTHP</t>
  </si>
  <si>
    <t>Factory</t>
  </si>
  <si>
    <t>CBTO</t>
  </si>
  <si>
    <t>Factory New</t>
  </si>
  <si>
    <t>Vrmt B-Tip</t>
  </si>
  <si>
    <t>Vrmtr HPFB</t>
  </si>
  <si>
    <t>MB BTHP</t>
  </si>
  <si>
    <t>A-Tip Match</t>
  </si>
  <si>
    <t>4PL6045</t>
  </si>
  <si>
    <t>Lapua</t>
  </si>
  <si>
    <t>Scenar OTM</t>
  </si>
  <si>
    <t>V-Max</t>
  </si>
  <si>
    <t>Alpha New</t>
  </si>
  <si>
    <t>Alpha Bump Neck Sized</t>
  </si>
  <si>
    <t>Alpha Full Length Sized</t>
  </si>
  <si>
    <t>Peterson New</t>
  </si>
  <si>
    <t>Peterson Bump Neck Sized</t>
  </si>
  <si>
    <t>Peterson Full Length Sized</t>
  </si>
  <si>
    <t>Gunworks Bump Neck Sized</t>
  </si>
  <si>
    <t>Gunworks Full Length Sized</t>
  </si>
  <si>
    <t>Gunworks New</t>
  </si>
  <si>
    <t>Federal GM205M</t>
  </si>
  <si>
    <t>Federal GM210M</t>
  </si>
  <si>
    <t>Match Brnr</t>
  </si>
  <si>
    <t>TMK</t>
  </si>
  <si>
    <t>Wolf New</t>
  </si>
  <si>
    <t>Wolf SRP</t>
  </si>
  <si>
    <t>Hodgdon BL-C(2)</t>
  </si>
  <si>
    <t>Hodgdon CFE BLK</t>
  </si>
  <si>
    <t>CCI No. 250 LRP</t>
  </si>
  <si>
    <t>Federal GM215M</t>
  </si>
  <si>
    <t>Alliant Reloader 16</t>
  </si>
  <si>
    <t>Alliant Reloader 17</t>
  </si>
  <si>
    <t>Alliant Reloader 25</t>
  </si>
  <si>
    <t>Alliant Reloader 26</t>
  </si>
  <si>
    <t>Match BTHP</t>
  </si>
  <si>
    <t>Federal 215 LMR</t>
  </si>
  <si>
    <t>Load Configuration</t>
  </si>
  <si>
    <t>Velocity</t>
  </si>
  <si>
    <t>Velocity (fps)</t>
  </si>
  <si>
    <t>Shot #</t>
  </si>
  <si>
    <t>Chg Wt</t>
  </si>
  <si>
    <t>Alliant Reloader 23</t>
  </si>
  <si>
    <t>Hodgdon H1000</t>
  </si>
  <si>
    <t>Hodgdon H4831</t>
  </si>
  <si>
    <t>Hodgdon Retumbo</t>
  </si>
  <si>
    <t>IMR 4166</t>
  </si>
  <si>
    <t>IMR 4955</t>
  </si>
  <si>
    <t>IMR 7828 SSC</t>
  </si>
  <si>
    <t>IMR 7977</t>
  </si>
  <si>
    <t>IMR 8133</t>
  </si>
  <si>
    <t>Ramshot Magnum</t>
  </si>
  <si>
    <t>Ramshot LRT</t>
  </si>
  <si>
    <t>Win StaBall 6.5</t>
  </si>
  <si>
    <t>Length</t>
  </si>
  <si>
    <t>ELD-X</t>
  </si>
  <si>
    <t>Stability Calculator</t>
  </si>
  <si>
    <t>Inches</t>
  </si>
  <si>
    <t>Bullet Weight</t>
  </si>
  <si>
    <t>Grains</t>
  </si>
  <si>
    <t>Bullet Length</t>
  </si>
  <si>
    <t>Barrel Twist</t>
  </si>
  <si>
    <t>Inches/turn</t>
  </si>
  <si>
    <t>fps</t>
  </si>
  <si>
    <t>Temperature</t>
  </si>
  <si>
    <t>Degrees</t>
  </si>
  <si>
    <t>Pressure</t>
  </si>
  <si>
    <t>Barometric Pressure</t>
  </si>
  <si>
    <t>Sg =</t>
  </si>
  <si>
    <t>Variance</t>
  </si>
  <si>
    <t>InHg:</t>
  </si>
  <si>
    <t>Barrel Length</t>
  </si>
  <si>
    <t>Twist</t>
  </si>
  <si>
    <t>Twist:</t>
  </si>
  <si>
    <t>Range:</t>
  </si>
  <si>
    <t>Range</t>
  </si>
  <si>
    <t>Mill Creek Rifle Club</t>
  </si>
  <si>
    <t>Great Plains Precision Rifle Club</t>
  </si>
  <si>
    <t>Dist</t>
  </si>
  <si>
    <t>Yards</t>
  </si>
  <si>
    <t>ADG Bump Neck Sized</t>
  </si>
  <si>
    <t>ADG Full Length Sized</t>
  </si>
  <si>
    <t>ADG New</t>
  </si>
  <si>
    <t>GameKing</t>
  </si>
  <si>
    <t>S2458</t>
  </si>
  <si>
    <t>S24561</t>
  </si>
  <si>
    <t>LR Hyb Tgt</t>
  </si>
  <si>
    <t>S30731</t>
  </si>
  <si>
    <t>Wolf FL Sized</t>
  </si>
  <si>
    <t>Viht N140</t>
  </si>
  <si>
    <t>Viht N150</t>
  </si>
  <si>
    <t>Viht N550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</si>
</sst>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3">
    <xf numFmtId="0" fontId="0" fillId="0" borderId="0" xfId="0"/>
    <xf numFmtId="0" fontId="0" fillId="0" borderId="10" xfId="0" applyBorder="1"/>
    <xf numFmtId="0" fontId="0" fillId="0" borderId="0" xfId="0" applyBorder="1"/>
    <xf numFmtId="0" fontId="16" fillId="0" borderId="0" xfId="0" applyFont="1" applyBorder="1"/>
    <xf numFmtId="0" fontId="0" fillId="0" borderId="14" xfId="0" applyBorder="1"/>
    <xf numFmtId="0" fontId="0" fillId="0" borderId="16" xfId="0" applyBorder="1"/>
    <xf numFmtId="0" fontId="16" fillId="0" borderId="11" xfId="0" applyFont="1" applyBorder="1"/>
    <xf numFmtId="0" fontId="0" fillId="0" borderId="10" xfId="0" applyBorder="1" applyAlignment="1">
      <alignment horizontal="center"/>
    </xf>
    <xf numFmtId="164" fontId="0" fillId="0" borderId="10" xfId="0" applyNumberFormat="1" applyBorder="1"/>
    <xf numFmtId="0" fontId="0" fillId="0" borderId="0" xfId="0" applyBorder="1" applyAlignment="1">
      <alignment horizontal="left"/>
    </xf>
    <xf numFmtId="0" fontId="16" fillId="0" borderId="11" xfId="0" applyFont="1" applyBorder="1" applyAlignment="1"/>
    <xf numFmtId="0" fontId="0" fillId="0" borderId="10" xfId="0" applyBorder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/>
    <xf numFmtId="49" fontId="16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164" fontId="0" fillId="0" borderId="1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10" xfId="0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10" xfId="0" applyFont="1" applyBorder="1"/>
    <xf numFmtId="0" fontId="19" fillId="33" borderId="10" xfId="0" applyFont="1" applyFill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0" fillId="0" borderId="10" xfId="0" applyFont="1" applyBorder="1" applyAlignment="1">
      <alignment horizontal="left"/>
    </xf>
    <xf numFmtId="165" fontId="0" fillId="0" borderId="21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0" fontId="21" fillId="0" borderId="10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7" xfId="0" applyBorder="1" applyAlignment="1">
      <alignment horizontal="left"/>
    </xf>
    <xf numFmtId="9" fontId="0" fillId="0" borderId="11" xfId="0" applyNumberForma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0" xfId="0" applyNumberFormat="1" applyBorder="1" applyAlignment="1">
      <alignment horizontal="center"/>
    </xf>
    <xf numFmtId="0" fontId="22" fillId="0" borderId="0" xfId="0" applyFont="1" applyAlignment="1">
      <alignment horizontal="right"/>
    </xf>
    <xf numFmtId="2" fontId="22" fillId="34" borderId="10" xfId="0" applyNumberFormat="1" applyFont="1" applyFill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166" fontId="0" fillId="0" borderId="0" xfId="0" applyNumberFormat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0" fillId="0" borderId="10" xfId="0" applyBorder="1" applyAlignment="1"/>
    <xf numFmtId="14" fontId="0" fillId="0" borderId="13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11" xfId="0" applyBorder="1" applyAlignment="1"/>
    <xf numFmtId="0" fontId="0" fillId="0" borderId="17" xfId="0" applyBorder="1" applyAlignment="1"/>
    <xf numFmtId="0" fontId="16" fillId="0" borderId="14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rgbClr val="FF0000"/>
                </a:solidFill>
              </a:rPr>
              <a:t>Satterlee</a:t>
            </a:r>
            <a:r>
              <a:rPr lang="en-US" baseline="0">
                <a:solidFill>
                  <a:srgbClr val="FF0000"/>
                </a:solidFill>
              </a:rPr>
              <a:t> Graph</a:t>
            </a:r>
            <a:endParaRPr lang="en-US">
              <a:solidFill>
                <a:srgbClr val="FF0000"/>
              </a:solidFill>
            </a:endParaRPr>
          </a:p>
        </c:rich>
      </c:tx>
      <c:layout>
        <c:manualLayout>
          <c:xMode val="edge"/>
          <c:yMode val="edge"/>
          <c:x val="0.35366022099447514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7090701253584184E-2"/>
          <c:y val="0.15081131200741771"/>
          <c:w val="0.91060597352338257"/>
          <c:h val="0.76573945294390355"/>
        </c:manualLayout>
      </c:layout>
      <c:lineChart>
        <c:grouping val="standard"/>
        <c:varyColors val="0"/>
        <c:ser>
          <c:idx val="0"/>
          <c:order val="0"/>
          <c:spPr>
            <a:ln w="22225" cap="rnd">
              <a:solidFill>
                <a:srgbClr val="FF0000"/>
              </a:solidFill>
              <a:round/>
            </a:ln>
            <a:effectLst/>
          </c:spPr>
          <c:marker>
            <c:symbol val="diamond"/>
            <c:size val="6"/>
            <c:spPr>
              <a:solidFill>
                <a:schemeClr val="accent1"/>
              </a:solidFill>
              <a:ln w="9525">
                <a:solidFill>
                  <a:schemeClr val="accent1"/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LOG!$H$13:$H$22</c:f>
              <c:numCache>
                <c:formatCode>General</c:formatCode>
                <c:ptCount val="1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1F-444C-961C-5409207B2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5974456"/>
        <c:axId val="670021528"/>
      </c:lineChart>
      <c:catAx>
        <c:axId val="6759744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021528"/>
        <c:crosses val="autoZero"/>
        <c:auto val="1"/>
        <c:lblAlgn val="ctr"/>
        <c:lblOffset val="100"/>
        <c:noMultiLvlLbl val="0"/>
      </c:catAx>
      <c:valAx>
        <c:axId val="670021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5974456"/>
        <c:crosses val="autoZero"/>
        <c:crossBetween val="between"/>
      </c:valAx>
      <c:spPr>
        <a:noFill/>
        <a:ln>
          <a:solidFill>
            <a:srgbClr val="FF000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171450</xdr:rowOff>
    </xdr:from>
    <xdr:to>
      <xdr:col>8</xdr:col>
      <xdr:colOff>716280</xdr:colOff>
      <xdr:row>45</xdr:row>
      <xdr:rowOff>53340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D9725453-39EA-4C11-B6B4-84FD4B3B3F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9"/>
  <sheetViews>
    <sheetView tabSelected="1" zoomScale="125" zoomScaleNormal="125" workbookViewId="0">
      <selection activeCell="B1" sqref="B1:D1"/>
    </sheetView>
  </sheetViews>
  <sheetFormatPr defaultRowHeight="15" x14ac:dyDescent="0.25"/>
  <cols>
    <col min="1" max="1" width="14.42578125" customWidth="1"/>
    <col min="2" max="2" width="11.85546875" customWidth="1"/>
    <col min="3" max="3" width="10.85546875" customWidth="1"/>
    <col min="4" max="4" width="10.7109375" customWidth="1"/>
    <col min="5" max="5" width="9" customWidth="1"/>
    <col min="6" max="7" width="10.28515625" customWidth="1"/>
    <col min="8" max="8" width="11.42578125" customWidth="1"/>
    <col min="9" max="9" width="10.85546875" customWidth="1"/>
    <col min="10" max="18" width="9.5703125" customWidth="1"/>
  </cols>
  <sheetData>
    <row r="1" spans="1:9" x14ac:dyDescent="0.25">
      <c r="A1" s="42" t="s">
        <v>6</v>
      </c>
      <c r="B1" s="50"/>
      <c r="C1" s="50"/>
      <c r="D1" s="50"/>
      <c r="E1" s="4"/>
      <c r="F1" s="59" t="s">
        <v>35</v>
      </c>
      <c r="G1" s="55"/>
      <c r="H1" s="55"/>
      <c r="I1" s="56"/>
    </row>
    <row r="2" spans="1:9" x14ac:dyDescent="0.25">
      <c r="A2" s="41"/>
      <c r="B2" s="2"/>
      <c r="C2" s="2"/>
      <c r="D2" s="2"/>
      <c r="E2" s="2"/>
      <c r="F2" s="60"/>
      <c r="G2" s="57"/>
      <c r="H2" s="57"/>
      <c r="I2" s="58"/>
    </row>
    <row r="3" spans="1:9" x14ac:dyDescent="0.25">
      <c r="A3" s="41" t="s">
        <v>7</v>
      </c>
      <c r="B3" s="33"/>
      <c r="C3" s="23" t="s">
        <v>137</v>
      </c>
      <c r="D3" s="33"/>
      <c r="E3" s="2"/>
      <c r="F3" s="3"/>
      <c r="G3" s="51"/>
      <c r="H3" s="51"/>
      <c r="I3" s="52"/>
    </row>
    <row r="4" spans="1:9" x14ac:dyDescent="0.25">
      <c r="A4" s="41"/>
      <c r="B4" s="2"/>
      <c r="C4" s="37"/>
      <c r="D4" s="2"/>
      <c r="E4" s="2"/>
      <c r="F4" s="3"/>
      <c r="G4" s="2"/>
      <c r="H4" s="2"/>
      <c r="I4" s="5"/>
    </row>
    <row r="5" spans="1:9" x14ac:dyDescent="0.25">
      <c r="A5" s="41" t="s">
        <v>8</v>
      </c>
      <c r="B5" s="33"/>
      <c r="C5" s="23" t="s">
        <v>10</v>
      </c>
      <c r="D5" s="35"/>
      <c r="E5" s="2"/>
      <c r="F5" s="3" t="s">
        <v>12</v>
      </c>
      <c r="G5" s="53" t="str">
        <f>IFERROR(VLOOKUP(G1,'Rifle List'!A1:D22,2,FALSE),"")</f>
        <v/>
      </c>
      <c r="H5" s="53"/>
      <c r="I5" s="54"/>
    </row>
    <row r="6" spans="1:9" x14ac:dyDescent="0.25">
      <c r="A6" s="41"/>
      <c r="B6" s="2"/>
      <c r="C6" s="2"/>
      <c r="D6" s="2"/>
      <c r="E6" s="2"/>
      <c r="F6" s="3"/>
      <c r="G6" s="2"/>
      <c r="H6" s="2"/>
      <c r="I6" s="5"/>
    </row>
    <row r="7" spans="1:9" x14ac:dyDescent="0.25">
      <c r="A7" s="23" t="s">
        <v>141</v>
      </c>
      <c r="B7" s="57"/>
      <c r="C7" s="57"/>
      <c r="D7" s="57"/>
      <c r="E7" s="2"/>
      <c r="F7" s="3" t="s">
        <v>13</v>
      </c>
      <c r="G7" s="33" t="str">
        <f>IFERROR(VLOOKUP(G1,'Rifle List'!A1:D22,3,FALSE),"")</f>
        <v/>
      </c>
      <c r="H7" s="23" t="s">
        <v>140</v>
      </c>
      <c r="I7" s="34" t="str">
        <f>IFERROR(VLOOKUP(G1,'Rifle List'!A1:D22,4,FALSE),"")</f>
        <v/>
      </c>
    </row>
    <row r="8" spans="1:9" x14ac:dyDescent="0.25">
      <c r="A8" s="41"/>
      <c r="B8" s="2"/>
      <c r="C8" s="2"/>
      <c r="D8" s="2"/>
      <c r="E8" s="2"/>
      <c r="F8" s="3"/>
      <c r="G8" s="2"/>
      <c r="H8" s="2"/>
      <c r="I8" s="5"/>
    </row>
    <row r="9" spans="1:9" x14ac:dyDescent="0.25">
      <c r="A9" s="43" t="s">
        <v>11</v>
      </c>
      <c r="B9" s="36"/>
      <c r="C9" s="36" t="s">
        <v>146</v>
      </c>
      <c r="D9" s="6"/>
      <c r="E9" s="10" t="s">
        <v>9</v>
      </c>
      <c r="F9" s="61" t="str">
        <f>IFERROR(VLOOKUP(G1,'Rifle List'!A2:E19,5,FALSE),"")</f>
        <v/>
      </c>
      <c r="G9" s="61"/>
      <c r="H9" s="61"/>
      <c r="I9" s="62"/>
    </row>
    <row r="10" spans="1:9" x14ac:dyDescent="0.25">
      <c r="A10" s="3"/>
      <c r="B10" s="9"/>
      <c r="C10" s="9"/>
      <c r="D10" s="9"/>
      <c r="E10" s="2"/>
      <c r="F10" s="3"/>
      <c r="G10" s="9"/>
      <c r="H10" s="9"/>
      <c r="I10" s="9"/>
    </row>
    <row r="11" spans="1:9" x14ac:dyDescent="0.25">
      <c r="A11" s="3"/>
      <c r="B11" s="19"/>
      <c r="C11" s="19"/>
      <c r="D11" s="19"/>
      <c r="E11" s="2"/>
      <c r="F11" s="3"/>
      <c r="G11" s="19"/>
      <c r="H11" s="19"/>
      <c r="I11" s="19"/>
    </row>
    <row r="12" spans="1:9" x14ac:dyDescent="0.25">
      <c r="A12" s="48" t="s">
        <v>104</v>
      </c>
      <c r="B12" s="48"/>
      <c r="C12" s="48"/>
      <c r="D12" s="48"/>
      <c r="F12" s="25" t="s">
        <v>107</v>
      </c>
      <c r="G12" s="24" t="s">
        <v>108</v>
      </c>
      <c r="H12" s="31" t="s">
        <v>106</v>
      </c>
      <c r="I12" s="32" t="s">
        <v>136</v>
      </c>
    </row>
    <row r="13" spans="1:9" x14ac:dyDescent="0.25">
      <c r="A13" s="11"/>
      <c r="B13" s="8" t="str">
        <f>IFERROR(VLOOKUP(A13,'Projectile Data'!A1:G212,2,FALSE),"")</f>
        <v/>
      </c>
      <c r="C13" s="1" t="str">
        <f>IFERROR(VLOOKUP(A13,'Projectile Data'!A1:G212,4,FALSE),"")</f>
        <v/>
      </c>
      <c r="D13" s="1" t="str">
        <f>IFERROR(VLOOKUP(A13,'Projectile Data'!A1:G212,5,FALSE),"")</f>
        <v/>
      </c>
      <c r="F13" s="22">
        <v>1</v>
      </c>
      <c r="G13" s="29"/>
      <c r="H13" s="20"/>
      <c r="I13" s="20">
        <f>0</f>
        <v>0</v>
      </c>
    </row>
    <row r="14" spans="1:9" x14ac:dyDescent="0.25">
      <c r="A14" s="1" t="s">
        <v>0</v>
      </c>
      <c r="B14" s="8" t="str">
        <f>IFERROR(VLOOKUP(A13,'Projectile Data'!A1:G212,6,FALSE),"")</f>
        <v/>
      </c>
      <c r="C14" s="1" t="s">
        <v>1</v>
      </c>
      <c r="D14" s="18" t="str">
        <f>IFERROR(VLOOKUP(A13,'Projectile Data'!A1:G212,7,FALSE),"")</f>
        <v/>
      </c>
      <c r="F14" s="7">
        <v>2</v>
      </c>
      <c r="G14" s="30"/>
      <c r="H14" s="20"/>
      <c r="I14" s="20">
        <f>H14-H13</f>
        <v>0</v>
      </c>
    </row>
    <row r="15" spans="1:9" x14ac:dyDescent="0.25">
      <c r="A15" s="1" t="s">
        <v>2</v>
      </c>
      <c r="B15" s="49"/>
      <c r="C15" s="49"/>
      <c r="D15" s="49"/>
      <c r="F15" s="7">
        <v>3</v>
      </c>
      <c r="G15" s="30"/>
      <c r="H15" s="20"/>
      <c r="I15" s="20">
        <f t="shared" ref="I15:I22" si="0">H15-H14</f>
        <v>0</v>
      </c>
    </row>
    <row r="16" spans="1:9" x14ac:dyDescent="0.25">
      <c r="A16" s="1" t="s">
        <v>3</v>
      </c>
      <c r="B16" s="49"/>
      <c r="C16" s="49"/>
      <c r="D16" s="49"/>
      <c r="F16" s="7">
        <v>4</v>
      </c>
      <c r="G16" s="30"/>
      <c r="H16" s="20"/>
      <c r="I16" s="20">
        <f t="shared" si="0"/>
        <v>0</v>
      </c>
    </row>
    <row r="17" spans="1:9" x14ac:dyDescent="0.25">
      <c r="A17" s="1" t="s">
        <v>4</v>
      </c>
      <c r="B17" s="49"/>
      <c r="C17" s="49"/>
      <c r="D17" s="21"/>
      <c r="F17" s="7">
        <v>5</v>
      </c>
      <c r="G17" s="30"/>
      <c r="H17" s="20"/>
      <c r="I17" s="20">
        <f t="shared" si="0"/>
        <v>0</v>
      </c>
    </row>
    <row r="18" spans="1:9" x14ac:dyDescent="0.25">
      <c r="A18" s="1" t="s">
        <v>5</v>
      </c>
      <c r="B18" s="1"/>
      <c r="C18" s="1" t="s">
        <v>69</v>
      </c>
      <c r="D18" s="1"/>
      <c r="F18" s="7">
        <v>6</v>
      </c>
      <c r="G18" s="30"/>
      <c r="H18" s="20"/>
      <c r="I18" s="20">
        <f t="shared" si="0"/>
        <v>0</v>
      </c>
    </row>
    <row r="19" spans="1:9" x14ac:dyDescent="0.25">
      <c r="F19" s="7">
        <v>7</v>
      </c>
      <c r="G19" s="30"/>
      <c r="H19" s="20"/>
      <c r="I19" s="20">
        <f t="shared" si="0"/>
        <v>0</v>
      </c>
    </row>
    <row r="20" spans="1:9" x14ac:dyDescent="0.25">
      <c r="A20" s="45" t="s">
        <v>123</v>
      </c>
      <c r="B20" s="46"/>
      <c r="C20" s="46"/>
      <c r="D20" s="47"/>
      <c r="F20" s="7">
        <v>8</v>
      </c>
      <c r="G20" s="30"/>
      <c r="H20" s="20"/>
      <c r="I20" s="20">
        <f t="shared" si="0"/>
        <v>0</v>
      </c>
    </row>
    <row r="21" spans="1:9" ht="14.25" x14ac:dyDescent="0.25">
      <c r="A21" s="1" t="s">
        <v>19</v>
      </c>
      <c r="B21" s="20" t="str">
        <f>IFERROR(VLOOKUP(A13,'Projectile Data'!A2:H51,3,FALSE),"")</f>
        <v/>
      </c>
      <c r="C21" s="1" t="s">
        <v>124</v>
      </c>
      <c r="D21" s="1"/>
      <c r="F21" s="7">
        <v>9</v>
      </c>
      <c r="G21" s="30"/>
      <c r="H21" s="20"/>
      <c r="I21" s="20">
        <f t="shared" si="0"/>
        <v>0</v>
      </c>
    </row>
    <row r="22" spans="1:9" ht="14.25" x14ac:dyDescent="0.25">
      <c r="A22" s="1" t="s">
        <v>125</v>
      </c>
      <c r="B22" s="20" t="str">
        <f>D13</f>
        <v/>
      </c>
      <c r="C22" s="1" t="s">
        <v>126</v>
      </c>
      <c r="D22" s="1"/>
      <c r="F22" s="7">
        <v>10</v>
      </c>
      <c r="G22" s="30"/>
      <c r="H22" s="20"/>
      <c r="I22" s="20">
        <f t="shared" si="0"/>
        <v>0</v>
      </c>
    </row>
    <row r="23" spans="1:9" ht="14.25" x14ac:dyDescent="0.25">
      <c r="A23" s="1" t="s">
        <v>127</v>
      </c>
      <c r="B23" s="20" t="str">
        <f>IFERROR(VLOOKUP(A13,'Projectile Data'!A2:H50,8,FALSE),"")</f>
        <v/>
      </c>
      <c r="C23" s="1" t="s">
        <v>124</v>
      </c>
      <c r="D23" s="1"/>
      <c r="F23" s="20"/>
      <c r="G23" s="30"/>
      <c r="H23" s="20"/>
      <c r="I23" s="20"/>
    </row>
    <row r="24" spans="1:9" x14ac:dyDescent="0.25">
      <c r="A24" s="1" t="s">
        <v>128</v>
      </c>
      <c r="B24" s="20" t="str">
        <f>I7</f>
        <v/>
      </c>
      <c r="C24" s="1" t="s">
        <v>129</v>
      </c>
      <c r="D24" s="1"/>
      <c r="F24" s="20"/>
      <c r="G24" s="30"/>
      <c r="H24" s="20"/>
      <c r="I24" s="20"/>
    </row>
    <row r="25" spans="1:9" x14ac:dyDescent="0.25">
      <c r="A25" s="1" t="s">
        <v>105</v>
      </c>
      <c r="B25" s="20"/>
      <c r="C25" s="1" t="s">
        <v>130</v>
      </c>
      <c r="D25" s="1"/>
      <c r="F25" s="20"/>
      <c r="G25" s="30"/>
      <c r="H25" s="20"/>
      <c r="I25" s="20"/>
    </row>
    <row r="26" spans="1:9" x14ac:dyDescent="0.25">
      <c r="A26" s="1" t="s">
        <v>131</v>
      </c>
      <c r="B26" s="20">
        <f>B3</f>
        <v>0</v>
      </c>
      <c r="C26" s="1" t="s">
        <v>132</v>
      </c>
      <c r="D26" s="1"/>
      <c r="F26" s="20"/>
      <c r="G26" s="30"/>
      <c r="H26" s="20"/>
      <c r="I26" s="20"/>
    </row>
    <row r="27" spans="1:9" x14ac:dyDescent="0.25">
      <c r="A27" s="1" t="s">
        <v>133</v>
      </c>
      <c r="B27" s="20">
        <f>D3</f>
        <v>0</v>
      </c>
      <c r="C27" s="1" t="s">
        <v>134</v>
      </c>
      <c r="D27" s="1"/>
      <c r="F27" s="20"/>
      <c r="G27" s="30"/>
      <c r="H27" s="20"/>
      <c r="I27" s="20"/>
    </row>
    <row r="28" spans="1:9" x14ac:dyDescent="0.25">
      <c r="B28" s="12"/>
      <c r="F28" s="37"/>
      <c r="G28" s="38"/>
      <c r="H28" s="37"/>
    </row>
    <row r="29" spans="1:9" ht="18" x14ac:dyDescent="0.25">
      <c r="A29" s="39" t="s">
        <v>135</v>
      </c>
      <c r="B29" s="40" t="str">
        <f>IFERROR((30*B22)/((B24/B21)^2*B21^3*B23/B21*(1+(B23/B21)^2))*(B25/2800)^(1/3)*((B26+460)/(59+460)*29.92/B27),"")</f>
        <v/>
      </c>
    </row>
  </sheetData>
  <mergeCells count="12">
    <mergeCell ref="A20:D20"/>
    <mergeCell ref="A12:D12"/>
    <mergeCell ref="B17:C17"/>
    <mergeCell ref="B1:D1"/>
    <mergeCell ref="G3:I3"/>
    <mergeCell ref="G5:I5"/>
    <mergeCell ref="G1:I2"/>
    <mergeCell ref="F1:F2"/>
    <mergeCell ref="B7:D7"/>
    <mergeCell ref="F9:I9"/>
    <mergeCell ref="B16:D16"/>
    <mergeCell ref="B15:D15"/>
  </mergeCells>
  <pageMargins left="1" right="1" top="1" bottom="1" header="0.5" footer="0.5"/>
  <pageSetup scale="80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C8399801-BA7A-4F26-B06C-F43C3D56E49B}">
          <x14:formula1>
            <xm:f>'Projectile Data'!$A$2:$A$56</xm:f>
          </x14:formula1>
          <xm:sqref>A13</xm:sqref>
        </x14:dataValidation>
        <x14:dataValidation type="list" allowBlank="1" showInputMessage="1" showErrorMessage="1" xr:uid="{CA70B677-1A6F-43BF-8842-1475A1BA7926}">
          <x14:formula1>
            <xm:f>'Primer Data'!$A$2:$A$18</xm:f>
          </x14:formula1>
          <xm:sqref>B16:D16</xm:sqref>
        </x14:dataValidation>
        <x14:dataValidation type="list" allowBlank="1" showInputMessage="1" showErrorMessage="1" xr:uid="{41636A3C-79F6-4D2D-91FF-E3865F214A7B}">
          <x14:formula1>
            <xm:f>'Case Data'!$A$2:$A$37</xm:f>
          </x14:formula1>
          <xm:sqref>B15:D15</xm:sqref>
        </x14:dataValidation>
        <x14:dataValidation type="list" allowBlank="1" showInputMessage="1" showErrorMessage="1" xr:uid="{B8BD7304-23F7-4584-B70A-4821C442C5D8}">
          <x14:formula1>
            <xm:f>'Powder Data'!$A$2:$A$25</xm:f>
          </x14:formula1>
          <xm:sqref>B17:C17</xm:sqref>
        </x14:dataValidation>
        <x14:dataValidation type="list" allowBlank="1" showInputMessage="1" showErrorMessage="1" xr:uid="{00000000-0002-0000-0000-000008000000}">
          <x14:formula1>
            <xm:f>'Rifle List'!$A$2:$A$22</xm:f>
          </x14:formula1>
          <xm:sqref>G1:I2</xm:sqref>
        </x14:dataValidation>
        <x14:dataValidation type="list" allowBlank="1" showInputMessage="1" showErrorMessage="1" xr:uid="{A733F450-7C66-4CB8-9F01-ADD107D84FB8}">
          <x14:formula1>
            <xm:f>Ranges!$C$2:$C$7</xm:f>
          </x14:formula1>
          <xm:sqref>B9</xm:sqref>
        </x14:dataValidation>
        <x14:dataValidation type="list" allowBlank="1" showInputMessage="1" showErrorMessage="1" xr:uid="{72E41F4D-EF9F-4C01-959D-D615DFF740CD}">
          <x14:formula1>
            <xm:f>Ranges!$A$2:$A$7</xm:f>
          </x14:formula1>
          <xm:sqref>B7:D7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C0B75-5700-4955-9E86-4DA280776DBA}">
  <dimension ref="A1:B16"/>
  <sheetViews>
    <sheetView workbookViewId="0"/>
  </sheetViews>
  <sheetFormatPr defaultRowHeight="15" x14ac:dyDescent="0.25"/>
  <cols>
    <col min="1" max="1" width="14.42578125" customWidth="1"/>
    <col min="2" max="2" width="27.5703125" customWidth="1"/>
  </cols>
  <sheetData>
    <row r="1" spans="1:2" ht="21.2" x14ac:dyDescent="0.35">
      <c r="A1" s="26" t="s">
        <v>107</v>
      </c>
      <c r="B1" s="26" t="s">
        <v>105</v>
      </c>
    </row>
    <row r="2" spans="1:2" ht="21.2" x14ac:dyDescent="0.35">
      <c r="A2" s="27">
        <v>1</v>
      </c>
      <c r="B2" s="28"/>
    </row>
    <row r="3" spans="1:2" ht="21.2" x14ac:dyDescent="0.35">
      <c r="A3" s="27">
        <v>2</v>
      </c>
      <c r="B3" s="28"/>
    </row>
    <row r="4" spans="1:2" ht="21.2" x14ac:dyDescent="0.35">
      <c r="A4" s="27">
        <v>3</v>
      </c>
      <c r="B4" s="28"/>
    </row>
    <row r="5" spans="1:2" ht="21.2" x14ac:dyDescent="0.35">
      <c r="A5" s="27">
        <v>4</v>
      </c>
      <c r="B5" s="28"/>
    </row>
    <row r="6" spans="1:2" ht="21.2" x14ac:dyDescent="0.35">
      <c r="A6" s="27">
        <v>5</v>
      </c>
      <c r="B6" s="28"/>
    </row>
    <row r="7" spans="1:2" ht="21.2" x14ac:dyDescent="0.35">
      <c r="A7" s="27">
        <v>6</v>
      </c>
      <c r="B7" s="28"/>
    </row>
    <row r="8" spans="1:2" ht="21.2" x14ac:dyDescent="0.35">
      <c r="A8" s="27">
        <v>7</v>
      </c>
      <c r="B8" s="28"/>
    </row>
    <row r="9" spans="1:2" ht="21.2" x14ac:dyDescent="0.35">
      <c r="A9" s="27">
        <v>8</v>
      </c>
      <c r="B9" s="28"/>
    </row>
    <row r="10" spans="1:2" ht="21.2" x14ac:dyDescent="0.35">
      <c r="A10" s="27">
        <v>9</v>
      </c>
      <c r="B10" s="28"/>
    </row>
    <row r="11" spans="1:2" ht="21.2" x14ac:dyDescent="0.35">
      <c r="A11" s="27">
        <v>10</v>
      </c>
      <c r="B11" s="28"/>
    </row>
    <row r="12" spans="1:2" ht="21.2" x14ac:dyDescent="0.35">
      <c r="A12" s="27">
        <v>11</v>
      </c>
      <c r="B12" s="28"/>
    </row>
    <row r="13" spans="1:2" ht="21.2" x14ac:dyDescent="0.35">
      <c r="A13" s="27">
        <v>12</v>
      </c>
      <c r="B13" s="28"/>
    </row>
    <row r="14" spans="1:2" ht="21.2" x14ac:dyDescent="0.35">
      <c r="A14" s="27">
        <v>13</v>
      </c>
      <c r="B14" s="28"/>
    </row>
    <row r="15" spans="1:2" ht="21.2" x14ac:dyDescent="0.35">
      <c r="A15" s="27">
        <v>14</v>
      </c>
      <c r="B15" s="28"/>
    </row>
    <row r="16" spans="1:2" ht="21.2" x14ac:dyDescent="0.35">
      <c r="A16" s="27">
        <v>15</v>
      </c>
      <c r="B16" s="2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/>
  </sheetViews>
  <sheetFormatPr defaultRowHeight="15" x14ac:dyDescent="0.25"/>
  <cols>
    <col min="1" max="1" width="33" customWidth="1"/>
    <col min="2" max="2" width="21.5703125" customWidth="1"/>
    <col min="3" max="3" width="12.7109375" bestFit="1" customWidth="1"/>
    <col min="4" max="4" width="7.85546875" customWidth="1"/>
    <col min="5" max="5" width="43.140625" bestFit="1" customWidth="1"/>
  </cols>
  <sheetData>
    <row r="1" spans="1:5" x14ac:dyDescent="0.25">
      <c r="A1" s="15" t="s">
        <v>35</v>
      </c>
      <c r="B1" s="15" t="s">
        <v>19</v>
      </c>
      <c r="C1" s="14" t="s">
        <v>138</v>
      </c>
      <c r="D1" s="14" t="s">
        <v>139</v>
      </c>
      <c r="E1" s="15" t="s">
        <v>36</v>
      </c>
    </row>
    <row r="2" spans="1:5" x14ac:dyDescent="0.25">
      <c r="C2" s="12"/>
      <c r="D2" s="12"/>
    </row>
    <row r="3" spans="1:5" x14ac:dyDescent="0.25">
      <c r="C3" s="12"/>
      <c r="D3" s="12"/>
    </row>
    <row r="4" spans="1:5" x14ac:dyDescent="0.25">
      <c r="C4" s="12"/>
      <c r="D4" s="12"/>
    </row>
    <row r="5" spans="1:5" x14ac:dyDescent="0.25">
      <c r="C5" s="12"/>
      <c r="D5" s="12"/>
    </row>
    <row r="6" spans="1:5" x14ac:dyDescent="0.25">
      <c r="C6" s="12"/>
      <c r="D6" s="12"/>
    </row>
    <row r="7" spans="1:5" x14ac:dyDescent="0.25">
      <c r="C7" s="12"/>
      <c r="D7" s="12"/>
    </row>
    <row r="8" spans="1:5" x14ac:dyDescent="0.25">
      <c r="C8" s="12"/>
      <c r="D8" s="12"/>
    </row>
    <row r="9" spans="1:5" x14ac:dyDescent="0.25">
      <c r="C9" s="12"/>
      <c r="D9" s="12"/>
    </row>
    <row r="10" spans="1:5" x14ac:dyDescent="0.25">
      <c r="C10" s="12"/>
      <c r="D10" s="12"/>
    </row>
    <row r="11" spans="1:5" x14ac:dyDescent="0.25">
      <c r="C11" s="12"/>
      <c r="D11" s="12"/>
    </row>
    <row r="12" spans="1:5" x14ac:dyDescent="0.25">
      <c r="C12" s="12"/>
      <c r="D12" s="12"/>
    </row>
    <row r="13" spans="1:5" x14ac:dyDescent="0.25">
      <c r="C13" s="12"/>
      <c r="D13" s="12"/>
    </row>
    <row r="14" spans="1:5" x14ac:dyDescent="0.25">
      <c r="C14" s="12"/>
      <c r="D14" s="12"/>
    </row>
    <row r="15" spans="1:5" x14ac:dyDescent="0.25">
      <c r="C15" s="12"/>
      <c r="D15" s="12"/>
    </row>
    <row r="16" spans="1:5" x14ac:dyDescent="0.25">
      <c r="C16" s="12"/>
      <c r="D16" s="12"/>
    </row>
    <row r="17" spans="3:4" x14ac:dyDescent="0.25">
      <c r="C17" s="12"/>
      <c r="D17" s="12"/>
    </row>
    <row r="18" spans="3:4" x14ac:dyDescent="0.25">
      <c r="C18" s="12"/>
      <c r="D18" s="12"/>
    </row>
    <row r="19" spans="3:4" x14ac:dyDescent="0.25">
      <c r="C19" s="12"/>
      <c r="D19" s="12"/>
    </row>
  </sheetData>
  <sortState xmlns:xlrd2="http://schemas.microsoft.com/office/spreadsheetml/2017/richdata2" ref="A2:D16">
    <sortCondition ref="A2:A16"/>
    <sortCondition ref="B2:B16"/>
  </sortState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48"/>
  <sheetViews>
    <sheetView workbookViewId="0"/>
  </sheetViews>
  <sheetFormatPr defaultRowHeight="15" x14ac:dyDescent="0.25"/>
  <cols>
    <col min="1" max="3" width="12.7109375" style="12" customWidth="1"/>
    <col min="4" max="4" width="20" customWidth="1"/>
    <col min="5" max="7" width="9.140625" style="12"/>
  </cols>
  <sheetData>
    <row r="1" spans="1:8" s="15" customFormat="1" x14ac:dyDescent="0.25">
      <c r="A1" s="16" t="s">
        <v>16</v>
      </c>
      <c r="B1" s="14" t="s">
        <v>17</v>
      </c>
      <c r="C1" s="14" t="s">
        <v>26</v>
      </c>
      <c r="D1" s="15" t="s">
        <v>18</v>
      </c>
      <c r="E1" s="14" t="s">
        <v>15</v>
      </c>
      <c r="F1" s="14" t="s">
        <v>0</v>
      </c>
      <c r="G1" s="14" t="s">
        <v>1</v>
      </c>
      <c r="H1" s="14" t="s">
        <v>121</v>
      </c>
    </row>
    <row r="2" spans="1:8" x14ac:dyDescent="0.25">
      <c r="A2" s="12">
        <v>22241</v>
      </c>
      <c r="B2" s="12" t="s">
        <v>20</v>
      </c>
      <c r="C2" s="13">
        <v>0.224</v>
      </c>
      <c r="D2" t="s">
        <v>78</v>
      </c>
      <c r="E2" s="12">
        <v>40</v>
      </c>
      <c r="F2" s="12">
        <v>0.247</v>
      </c>
      <c r="G2" s="12" t="s">
        <v>25</v>
      </c>
      <c r="H2" s="12">
        <v>0.68600000000000005</v>
      </c>
    </row>
    <row r="3" spans="1:8" x14ac:dyDescent="0.25">
      <c r="A3" s="12">
        <v>30160</v>
      </c>
      <c r="B3" s="12" t="s">
        <v>24</v>
      </c>
      <c r="C3" s="13">
        <v>0.224</v>
      </c>
      <c r="D3" t="s">
        <v>90</v>
      </c>
      <c r="E3" s="12">
        <v>52</v>
      </c>
      <c r="F3" s="12">
        <v>0.224</v>
      </c>
      <c r="G3" s="12" t="s">
        <v>25</v>
      </c>
      <c r="H3" s="12">
        <v>0.70499999999999996</v>
      </c>
    </row>
    <row r="4" spans="1:8" x14ac:dyDescent="0.25">
      <c r="A4" s="12">
        <v>22491</v>
      </c>
      <c r="B4" s="12" t="s">
        <v>20</v>
      </c>
      <c r="C4" s="13">
        <v>0.224</v>
      </c>
      <c r="D4" t="s">
        <v>22</v>
      </c>
      <c r="E4" s="12">
        <v>52</v>
      </c>
      <c r="F4" s="12">
        <v>0.247</v>
      </c>
      <c r="G4" s="12" t="s">
        <v>25</v>
      </c>
      <c r="H4" s="12">
        <v>0.79600000000000004</v>
      </c>
    </row>
    <row r="5" spans="1:8" x14ac:dyDescent="0.25">
      <c r="A5" s="12">
        <v>1410</v>
      </c>
      <c r="B5" s="12" t="s">
        <v>27</v>
      </c>
      <c r="C5" s="13">
        <v>0.224</v>
      </c>
      <c r="D5" t="s">
        <v>32</v>
      </c>
      <c r="E5" s="12">
        <v>52</v>
      </c>
      <c r="F5" s="12">
        <v>0.22500000000000001</v>
      </c>
      <c r="G5" s="12">
        <v>0.14799999999999999</v>
      </c>
      <c r="H5" s="12">
        <v>0.71299999999999997</v>
      </c>
    </row>
    <row r="6" spans="1:8" x14ac:dyDescent="0.25">
      <c r="A6" s="12">
        <v>22410</v>
      </c>
      <c r="B6" s="12" t="s">
        <v>23</v>
      </c>
      <c r="C6" s="13">
        <v>0.224</v>
      </c>
      <c r="D6" t="s">
        <v>28</v>
      </c>
      <c r="E6" s="12">
        <v>55</v>
      </c>
      <c r="F6" s="12">
        <v>0.254</v>
      </c>
      <c r="G6" s="12" t="s">
        <v>25</v>
      </c>
      <c r="H6" s="12">
        <v>0.75</v>
      </c>
    </row>
    <row r="7" spans="1:8" x14ac:dyDescent="0.25">
      <c r="A7" s="12">
        <v>1455</v>
      </c>
      <c r="B7" s="12" t="s">
        <v>27</v>
      </c>
      <c r="C7" s="13">
        <v>0.224</v>
      </c>
      <c r="D7" t="s">
        <v>33</v>
      </c>
      <c r="E7" s="12">
        <v>55</v>
      </c>
      <c r="F7" s="12">
        <v>0.26400000000000001</v>
      </c>
      <c r="G7" s="12">
        <v>0.157</v>
      </c>
      <c r="H7" s="12">
        <v>0.82199999999999995</v>
      </c>
    </row>
    <row r="8" spans="1:8" x14ac:dyDescent="0.25">
      <c r="A8" s="12">
        <v>22312</v>
      </c>
      <c r="B8" s="12" t="s">
        <v>23</v>
      </c>
      <c r="C8" s="13">
        <v>0.224</v>
      </c>
      <c r="D8" t="s">
        <v>29</v>
      </c>
      <c r="E8" s="12">
        <v>60</v>
      </c>
      <c r="F8" s="12">
        <v>0.27100000000000002</v>
      </c>
      <c r="G8" s="12" t="s">
        <v>25</v>
      </c>
      <c r="H8" s="12">
        <v>0.80100000000000005</v>
      </c>
    </row>
    <row r="9" spans="1:8" x14ac:dyDescent="0.25">
      <c r="A9" s="12">
        <v>22281</v>
      </c>
      <c r="B9" s="12" t="s">
        <v>20</v>
      </c>
      <c r="C9" s="13">
        <v>0.224</v>
      </c>
      <c r="D9" t="s">
        <v>78</v>
      </c>
      <c r="E9" s="12">
        <v>60</v>
      </c>
      <c r="F9" s="12">
        <v>0.26500000000000001</v>
      </c>
      <c r="G9" s="13" t="s">
        <v>25</v>
      </c>
      <c r="H9" s="12">
        <v>0.873</v>
      </c>
    </row>
    <row r="10" spans="1:8" x14ac:dyDescent="0.25">
      <c r="A10" s="12">
        <v>34992</v>
      </c>
      <c r="B10" s="12" t="s">
        <v>21</v>
      </c>
      <c r="C10" s="13">
        <v>0.224</v>
      </c>
      <c r="D10" t="s">
        <v>71</v>
      </c>
      <c r="E10" s="12">
        <v>60</v>
      </c>
      <c r="F10" s="12">
        <v>0.27</v>
      </c>
      <c r="G10" s="12" t="s">
        <v>25</v>
      </c>
      <c r="H10" s="12">
        <v>0.85799999999999998</v>
      </c>
    </row>
    <row r="11" spans="1:8" x14ac:dyDescent="0.25">
      <c r="A11" s="12">
        <v>1375</v>
      </c>
      <c r="B11" s="12" t="s">
        <v>27</v>
      </c>
      <c r="C11" s="13">
        <v>0.224</v>
      </c>
      <c r="D11" t="s">
        <v>72</v>
      </c>
      <c r="E11" s="12">
        <v>60</v>
      </c>
      <c r="F11" s="12">
        <v>0.246</v>
      </c>
      <c r="G11" s="12">
        <v>0.17100000000000001</v>
      </c>
      <c r="H11" s="12">
        <v>0.77600000000000002</v>
      </c>
    </row>
    <row r="12" spans="1:8" x14ac:dyDescent="0.25">
      <c r="A12" s="12">
        <v>7160</v>
      </c>
      <c r="B12" s="12" t="s">
        <v>27</v>
      </c>
      <c r="C12" s="13">
        <v>0.224</v>
      </c>
      <c r="D12" t="s">
        <v>91</v>
      </c>
      <c r="E12" s="12">
        <v>60</v>
      </c>
      <c r="F12" s="12">
        <v>0.32300000000000001</v>
      </c>
      <c r="G12" s="12">
        <v>0.17100000000000001</v>
      </c>
      <c r="H12" s="12">
        <v>0.89700000000000002</v>
      </c>
    </row>
    <row r="13" spans="1:8" x14ac:dyDescent="0.25">
      <c r="A13" s="12">
        <v>1395</v>
      </c>
      <c r="B13" s="12" t="s">
        <v>27</v>
      </c>
      <c r="C13" s="13">
        <v>0.224</v>
      </c>
      <c r="D13" t="s">
        <v>150</v>
      </c>
      <c r="E13" s="12">
        <v>65</v>
      </c>
      <c r="F13" s="12">
        <v>0.30299999999999999</v>
      </c>
      <c r="G13" s="12">
        <v>0.185</v>
      </c>
      <c r="H13" s="12">
        <v>0.85199999999999998</v>
      </c>
    </row>
    <row r="14" spans="1:8" x14ac:dyDescent="0.25">
      <c r="A14" s="12">
        <v>2278</v>
      </c>
      <c r="B14" s="12" t="s">
        <v>20</v>
      </c>
      <c r="C14" s="13">
        <v>0.224</v>
      </c>
      <c r="D14" t="s">
        <v>30</v>
      </c>
      <c r="E14" s="12">
        <v>68</v>
      </c>
      <c r="F14" s="12">
        <v>0.35499999999999998</v>
      </c>
      <c r="G14" s="12" t="s">
        <v>25</v>
      </c>
      <c r="H14" s="12">
        <v>0.98699999999999999</v>
      </c>
    </row>
    <row r="15" spans="1:8" x14ac:dyDescent="0.25">
      <c r="A15" s="12">
        <v>7169</v>
      </c>
      <c r="B15" s="12" t="s">
        <v>27</v>
      </c>
      <c r="C15" s="13">
        <v>0.224</v>
      </c>
      <c r="D15" t="s">
        <v>91</v>
      </c>
      <c r="E15" s="12">
        <v>69</v>
      </c>
      <c r="F15" s="12">
        <v>0.34499999999999997</v>
      </c>
      <c r="G15" s="12">
        <v>0.182</v>
      </c>
      <c r="H15" s="12">
        <v>0.98199999999999998</v>
      </c>
    </row>
    <row r="16" spans="1:8" x14ac:dyDescent="0.25">
      <c r="A16" s="12">
        <v>22774</v>
      </c>
      <c r="B16" s="12" t="s">
        <v>20</v>
      </c>
      <c r="C16" s="13">
        <v>0.224</v>
      </c>
      <c r="D16" t="s">
        <v>22</v>
      </c>
      <c r="E16" s="12">
        <v>73</v>
      </c>
      <c r="F16" s="12">
        <v>0.39800000000000002</v>
      </c>
      <c r="G16" s="12">
        <v>0.2</v>
      </c>
      <c r="H16" s="12">
        <v>1.046</v>
      </c>
    </row>
    <row r="17" spans="1:8" x14ac:dyDescent="0.25">
      <c r="A17" s="12">
        <v>22791</v>
      </c>
      <c r="B17" s="12" t="s">
        <v>20</v>
      </c>
      <c r="C17" s="13">
        <v>0.224</v>
      </c>
      <c r="D17" t="s">
        <v>22</v>
      </c>
      <c r="E17" s="12">
        <v>75</v>
      </c>
      <c r="F17" s="12">
        <v>0.46700000000000003</v>
      </c>
      <c r="G17" s="12">
        <v>0.23499999999999999</v>
      </c>
      <c r="H17" s="12">
        <v>1.121</v>
      </c>
    </row>
    <row r="18" spans="1:8" x14ac:dyDescent="0.25">
      <c r="A18" s="12">
        <v>2279</v>
      </c>
      <c r="B18" s="12" t="s">
        <v>20</v>
      </c>
      <c r="C18" s="13">
        <v>0.224</v>
      </c>
      <c r="D18" t="s">
        <v>102</v>
      </c>
      <c r="E18" s="12">
        <v>75</v>
      </c>
      <c r="F18" s="12">
        <v>0.39500000000000002</v>
      </c>
      <c r="G18" s="13" t="s">
        <v>25</v>
      </c>
      <c r="H18" s="12">
        <v>0.98099999999999998</v>
      </c>
    </row>
    <row r="19" spans="1:8" x14ac:dyDescent="0.25">
      <c r="A19" s="12">
        <v>7177</v>
      </c>
      <c r="B19" s="12" t="s">
        <v>27</v>
      </c>
      <c r="C19" s="13">
        <v>0.224</v>
      </c>
      <c r="D19" t="s">
        <v>91</v>
      </c>
      <c r="E19" s="12">
        <v>77</v>
      </c>
      <c r="F19" s="12">
        <v>0.42</v>
      </c>
      <c r="G19" s="12">
        <v>0.19</v>
      </c>
      <c r="H19" s="12">
        <v>1.0720000000000001</v>
      </c>
    </row>
    <row r="20" spans="1:8" x14ac:dyDescent="0.25">
      <c r="A20" s="12">
        <v>24433</v>
      </c>
      <c r="B20" s="12" t="s">
        <v>23</v>
      </c>
      <c r="C20" s="13">
        <v>0.24299999999999999</v>
      </c>
      <c r="D20" t="s">
        <v>37</v>
      </c>
      <c r="E20" s="12">
        <v>105</v>
      </c>
      <c r="F20" s="12">
        <v>0.53600000000000003</v>
      </c>
      <c r="G20" s="12">
        <v>0.27500000000000002</v>
      </c>
      <c r="H20" s="12">
        <v>1.282</v>
      </c>
    </row>
    <row r="21" spans="1:8" x14ac:dyDescent="0.25">
      <c r="A21" s="12">
        <v>2458</v>
      </c>
      <c r="B21" s="12" t="s">
        <v>20</v>
      </c>
      <c r="C21" s="13">
        <v>0.24299999999999999</v>
      </c>
      <c r="D21" t="s">
        <v>67</v>
      </c>
      <c r="E21" s="12">
        <v>105</v>
      </c>
      <c r="F21" s="12">
        <v>0.53</v>
      </c>
      <c r="G21" s="13" t="s">
        <v>25</v>
      </c>
      <c r="H21" s="12">
        <v>1.22</v>
      </c>
    </row>
    <row r="22" spans="1:8" x14ac:dyDescent="0.25">
      <c r="A22" s="12" t="s">
        <v>151</v>
      </c>
      <c r="B22" s="12" t="s">
        <v>20</v>
      </c>
      <c r="C22" s="13">
        <v>0.24299999999999999</v>
      </c>
      <c r="D22" s="17" t="s">
        <v>67</v>
      </c>
      <c r="E22" s="12">
        <v>105</v>
      </c>
      <c r="F22" s="12">
        <v>0.53</v>
      </c>
      <c r="G22" s="12" t="s">
        <v>25</v>
      </c>
      <c r="H22" s="12">
        <v>1.22</v>
      </c>
    </row>
    <row r="23" spans="1:8" x14ac:dyDescent="0.25">
      <c r="A23" s="12" t="s">
        <v>75</v>
      </c>
      <c r="B23" s="12" t="s">
        <v>76</v>
      </c>
      <c r="C23" s="13">
        <v>0.24299999999999999</v>
      </c>
      <c r="D23" t="s">
        <v>77</v>
      </c>
      <c r="E23" s="12">
        <v>105</v>
      </c>
      <c r="F23" s="12">
        <v>0.47199999999999998</v>
      </c>
      <c r="G23" s="12">
        <v>0.23599999999999999</v>
      </c>
      <c r="H23" s="12">
        <v>1.25</v>
      </c>
    </row>
    <row r="24" spans="1:8" x14ac:dyDescent="0.25">
      <c r="A24" s="12">
        <v>24561</v>
      </c>
      <c r="B24" s="12" t="s">
        <v>20</v>
      </c>
      <c r="C24" s="13">
        <v>0.24299999999999999</v>
      </c>
      <c r="D24" t="s">
        <v>22</v>
      </c>
      <c r="E24" s="12">
        <v>108</v>
      </c>
      <c r="F24" s="12">
        <v>0.53600000000000003</v>
      </c>
      <c r="G24" s="12">
        <v>0.27</v>
      </c>
      <c r="H24" s="12">
        <v>1.268</v>
      </c>
    </row>
    <row r="25" spans="1:8" x14ac:dyDescent="0.25">
      <c r="A25" s="12" t="s">
        <v>152</v>
      </c>
      <c r="B25" s="12" t="s">
        <v>20</v>
      </c>
      <c r="C25" s="13">
        <v>0.24299999999999999</v>
      </c>
      <c r="D25" t="s">
        <v>22</v>
      </c>
      <c r="E25" s="12">
        <v>108</v>
      </c>
      <c r="F25" s="12">
        <v>0.53600000000000003</v>
      </c>
      <c r="G25" s="12">
        <v>0.27</v>
      </c>
      <c r="H25" s="12">
        <v>1.268</v>
      </c>
    </row>
    <row r="26" spans="1:8" x14ac:dyDescent="0.25">
      <c r="A26" s="12">
        <v>26179</v>
      </c>
      <c r="B26" s="12" t="s">
        <v>20</v>
      </c>
      <c r="C26" s="13">
        <v>0.26400000000000001</v>
      </c>
      <c r="D26" t="s">
        <v>74</v>
      </c>
      <c r="E26" s="12">
        <v>135</v>
      </c>
      <c r="F26" s="12">
        <v>0.63700000000000001</v>
      </c>
      <c r="G26" s="12">
        <v>0.32100000000000001</v>
      </c>
      <c r="H26" s="12">
        <v>1.383</v>
      </c>
    </row>
    <row r="27" spans="1:8" x14ac:dyDescent="0.25">
      <c r="A27" s="12">
        <v>30230</v>
      </c>
      <c r="B27" s="12" t="s">
        <v>24</v>
      </c>
      <c r="C27" s="13">
        <v>0.26400000000000001</v>
      </c>
      <c r="D27" t="s">
        <v>73</v>
      </c>
      <c r="E27" s="12">
        <v>140</v>
      </c>
      <c r="F27" s="12">
        <v>0.58599999999999997</v>
      </c>
      <c r="G27" s="12">
        <v>0.28899999999999998</v>
      </c>
      <c r="H27" s="12">
        <v>341</v>
      </c>
    </row>
    <row r="28" spans="1:8" x14ac:dyDescent="0.25">
      <c r="A28" s="12">
        <v>26414</v>
      </c>
      <c r="B28" s="12" t="s">
        <v>23</v>
      </c>
      <c r="C28" s="13">
        <v>0.26400000000000001</v>
      </c>
      <c r="D28" t="s">
        <v>37</v>
      </c>
      <c r="E28" s="12">
        <v>140</v>
      </c>
      <c r="F28" s="12">
        <v>0.60699999999999998</v>
      </c>
      <c r="G28" s="13">
        <v>0.311</v>
      </c>
      <c r="H28" s="12">
        <v>1.4259999999999999</v>
      </c>
    </row>
    <row r="29" spans="1:8" x14ac:dyDescent="0.25">
      <c r="A29" s="12">
        <v>26331</v>
      </c>
      <c r="B29" s="12" t="s">
        <v>20</v>
      </c>
      <c r="C29" s="13">
        <v>0.26400000000000001</v>
      </c>
      <c r="D29" t="s">
        <v>22</v>
      </c>
      <c r="E29" s="12">
        <v>140</v>
      </c>
      <c r="F29" s="12">
        <v>0.64600000000000002</v>
      </c>
      <c r="G29" s="12">
        <v>0.32600000000000001</v>
      </c>
      <c r="H29" s="12">
        <v>1.3740000000000001</v>
      </c>
    </row>
    <row r="30" spans="1:8" x14ac:dyDescent="0.25">
      <c r="A30" s="12">
        <v>49824</v>
      </c>
      <c r="B30" s="12" t="s">
        <v>21</v>
      </c>
      <c r="C30" s="13">
        <v>0.26400000000000001</v>
      </c>
      <c r="D30" t="s">
        <v>31</v>
      </c>
      <c r="E30" s="12">
        <v>140</v>
      </c>
      <c r="F30" s="12">
        <v>0.65800000000000003</v>
      </c>
      <c r="G30" s="12">
        <v>0.33</v>
      </c>
      <c r="H30" s="12">
        <v>1.42</v>
      </c>
    </row>
    <row r="31" spans="1:8" x14ac:dyDescent="0.25">
      <c r="A31" s="12">
        <v>1740</v>
      </c>
      <c r="B31" s="12" t="s">
        <v>27</v>
      </c>
      <c r="C31" s="13">
        <v>0.26400000000000001</v>
      </c>
      <c r="D31" t="s">
        <v>34</v>
      </c>
      <c r="E31" s="12">
        <v>142</v>
      </c>
      <c r="F31" s="12">
        <v>0.53500000000000003</v>
      </c>
      <c r="G31" s="12" t="s">
        <v>25</v>
      </c>
      <c r="H31" s="12">
        <v>1.45</v>
      </c>
    </row>
    <row r="32" spans="1:8" x14ac:dyDescent="0.25">
      <c r="A32" s="12">
        <v>2635</v>
      </c>
      <c r="B32" s="12" t="s">
        <v>20</v>
      </c>
      <c r="C32" s="13">
        <v>0.26400000000000001</v>
      </c>
      <c r="D32" t="s">
        <v>122</v>
      </c>
      <c r="E32" s="12">
        <v>143</v>
      </c>
      <c r="F32" s="12">
        <v>0.625</v>
      </c>
      <c r="G32" s="12">
        <v>0.315</v>
      </c>
      <c r="H32" s="12">
        <v>1.44</v>
      </c>
    </row>
    <row r="33" spans="1:8" x14ac:dyDescent="0.25">
      <c r="A33" s="12">
        <v>26333</v>
      </c>
      <c r="B33" s="12" t="s">
        <v>20</v>
      </c>
      <c r="C33" s="13">
        <v>0.26400000000000001</v>
      </c>
      <c r="D33" t="s">
        <v>22</v>
      </c>
      <c r="E33" s="12">
        <v>147</v>
      </c>
      <c r="F33" s="12">
        <v>0.69699999999999995</v>
      </c>
      <c r="G33" s="12">
        <v>0.35099999999999998</v>
      </c>
      <c r="H33" s="12">
        <v>1.44</v>
      </c>
    </row>
    <row r="34" spans="1:8" x14ac:dyDescent="0.25">
      <c r="A34" s="12">
        <v>1755</v>
      </c>
      <c r="B34" s="12" t="s">
        <v>27</v>
      </c>
      <c r="C34" s="13">
        <v>0.26400000000000001</v>
      </c>
      <c r="D34" t="s">
        <v>34</v>
      </c>
      <c r="E34" s="12">
        <v>150</v>
      </c>
      <c r="F34" s="12">
        <v>0.71299999999999997</v>
      </c>
      <c r="G34" s="12" t="s">
        <v>25</v>
      </c>
      <c r="H34" s="12">
        <v>1.4990000000000001</v>
      </c>
    </row>
    <row r="35" spans="1:8" x14ac:dyDescent="0.25">
      <c r="A35" s="12">
        <v>26486</v>
      </c>
      <c r="B35" s="12" t="s">
        <v>23</v>
      </c>
      <c r="C35" s="13">
        <v>0.26400000000000001</v>
      </c>
      <c r="D35" t="s">
        <v>153</v>
      </c>
      <c r="E35" s="12">
        <v>153.5</v>
      </c>
      <c r="F35" s="13">
        <v>0.69399999999999995</v>
      </c>
      <c r="G35" s="12">
        <v>0.35599999999999998</v>
      </c>
      <c r="H35" s="12">
        <v>1.5</v>
      </c>
    </row>
    <row r="36" spans="1:8" x14ac:dyDescent="0.25">
      <c r="A36" s="12">
        <v>30506</v>
      </c>
      <c r="B36" s="12" t="s">
        <v>20</v>
      </c>
      <c r="C36" s="13">
        <v>0.308</v>
      </c>
      <c r="D36" t="s">
        <v>22</v>
      </c>
      <c r="E36" s="12">
        <v>168</v>
      </c>
      <c r="F36" s="13">
        <v>0.52300000000000002</v>
      </c>
      <c r="G36" s="12">
        <v>0.26300000000000001</v>
      </c>
      <c r="H36" s="12">
        <v>1.272</v>
      </c>
    </row>
    <row r="37" spans="1:8" x14ac:dyDescent="0.25">
      <c r="A37" s="12">
        <v>2200</v>
      </c>
      <c r="B37" s="12" t="s">
        <v>27</v>
      </c>
      <c r="C37" s="13">
        <v>0.308</v>
      </c>
      <c r="D37" t="s">
        <v>34</v>
      </c>
      <c r="E37" s="12">
        <v>168</v>
      </c>
      <c r="F37" s="13">
        <v>0.44700000000000001</v>
      </c>
      <c r="G37" s="12">
        <v>0.218</v>
      </c>
      <c r="H37" s="12">
        <v>1.2150000000000001</v>
      </c>
    </row>
    <row r="38" spans="1:8" x14ac:dyDescent="0.25">
      <c r="A38" s="12">
        <v>30713</v>
      </c>
      <c r="B38" s="12" t="s">
        <v>20</v>
      </c>
      <c r="C38" s="13">
        <v>0.308</v>
      </c>
      <c r="D38" t="s">
        <v>22</v>
      </c>
      <c r="E38" s="12">
        <v>178</v>
      </c>
      <c r="F38" s="13">
        <v>0.54700000000000004</v>
      </c>
      <c r="G38" s="12">
        <v>0.27500000000000002</v>
      </c>
      <c r="H38" s="12">
        <v>1.32</v>
      </c>
    </row>
    <row r="39" spans="1:8" x14ac:dyDescent="0.25">
      <c r="A39" s="12">
        <v>30731</v>
      </c>
      <c r="B39" s="12" t="s">
        <v>20</v>
      </c>
      <c r="C39" s="13">
        <v>0.308</v>
      </c>
      <c r="D39" t="s">
        <v>22</v>
      </c>
      <c r="E39" s="12">
        <v>208</v>
      </c>
      <c r="F39" s="13">
        <v>0.69</v>
      </c>
      <c r="G39" s="12">
        <v>0.34799999999999998</v>
      </c>
      <c r="H39" s="12">
        <v>1.5349999999999999</v>
      </c>
    </row>
    <row r="40" spans="1:8" x14ac:dyDescent="0.25">
      <c r="A40" s="12" t="s">
        <v>154</v>
      </c>
      <c r="B40" s="12" t="s">
        <v>20</v>
      </c>
      <c r="C40" s="13">
        <v>0.308</v>
      </c>
      <c r="D40" t="s">
        <v>22</v>
      </c>
      <c r="E40" s="12">
        <v>208</v>
      </c>
      <c r="F40" s="13">
        <v>0.69</v>
      </c>
      <c r="G40" s="12">
        <v>0.34799999999999998</v>
      </c>
      <c r="H40" s="12">
        <v>1.5349999999999999</v>
      </c>
    </row>
    <row r="41" spans="1:8" x14ac:dyDescent="0.25">
      <c r="A41" s="12">
        <v>30429</v>
      </c>
      <c r="B41" s="12" t="s">
        <v>23</v>
      </c>
      <c r="C41" s="13">
        <v>0.308</v>
      </c>
      <c r="D41" t="s">
        <v>37</v>
      </c>
      <c r="E41" s="12">
        <v>215</v>
      </c>
      <c r="F41" s="12">
        <v>0.69099999999999995</v>
      </c>
      <c r="G41" s="12">
        <v>0.35399999999999998</v>
      </c>
      <c r="H41" s="12">
        <v>1.5980000000000001</v>
      </c>
    </row>
    <row r="42" spans="1:8" x14ac:dyDescent="0.25">
      <c r="A42" s="12">
        <v>3078</v>
      </c>
      <c r="B42" s="12" t="s">
        <v>20</v>
      </c>
      <c r="C42" s="13">
        <v>0.308</v>
      </c>
      <c r="D42" t="s">
        <v>122</v>
      </c>
      <c r="E42" s="12">
        <v>220</v>
      </c>
      <c r="F42" s="13">
        <v>0.65400000000000003</v>
      </c>
      <c r="G42" s="12">
        <v>0.32900000000000001</v>
      </c>
      <c r="H42" s="12">
        <v>1.623</v>
      </c>
    </row>
    <row r="43" spans="1:8" x14ac:dyDescent="0.25">
      <c r="A43" s="12">
        <v>2240</v>
      </c>
      <c r="B43" s="12" t="s">
        <v>27</v>
      </c>
      <c r="C43" s="13">
        <v>0.308</v>
      </c>
      <c r="D43" t="s">
        <v>34</v>
      </c>
      <c r="E43" s="12">
        <v>220</v>
      </c>
      <c r="F43" s="13">
        <v>0.629</v>
      </c>
      <c r="G43" s="12" t="s">
        <v>25</v>
      </c>
      <c r="H43" s="12">
        <v>1.4890000000000001</v>
      </c>
    </row>
    <row r="44" spans="1:8" x14ac:dyDescent="0.25">
      <c r="A44" s="12">
        <v>30904</v>
      </c>
      <c r="B44" s="12" t="s">
        <v>20</v>
      </c>
      <c r="C44" s="44">
        <v>0.308</v>
      </c>
      <c r="D44" t="s">
        <v>22</v>
      </c>
      <c r="E44" s="12">
        <v>225</v>
      </c>
      <c r="F44" s="12">
        <v>0.77700000000000002</v>
      </c>
      <c r="G44" s="12">
        <v>0.39100000000000001</v>
      </c>
      <c r="H44">
        <v>1.6559999999999999</v>
      </c>
    </row>
    <row r="45" spans="1:8" x14ac:dyDescent="0.25">
      <c r="A45" s="12">
        <v>30430</v>
      </c>
      <c r="B45" s="12" t="s">
        <v>23</v>
      </c>
      <c r="C45" s="44">
        <v>0.308</v>
      </c>
      <c r="D45" t="s">
        <v>37</v>
      </c>
      <c r="E45" s="12">
        <v>230</v>
      </c>
      <c r="F45" s="12">
        <v>0.71699999999999997</v>
      </c>
      <c r="G45" s="12">
        <v>0.36799999999999999</v>
      </c>
      <c r="H45">
        <v>1.64</v>
      </c>
    </row>
    <row r="46" spans="1:8" x14ac:dyDescent="0.25">
      <c r="A46" s="12">
        <v>3091</v>
      </c>
      <c r="B46" s="12" t="s">
        <v>20</v>
      </c>
      <c r="C46" s="12">
        <v>0.308</v>
      </c>
      <c r="D46" t="s">
        <v>74</v>
      </c>
      <c r="E46" s="12">
        <v>230</v>
      </c>
      <c r="F46" s="12">
        <v>0.82299999999999995</v>
      </c>
      <c r="G46" s="12">
        <v>0.41399999999999998</v>
      </c>
      <c r="H46">
        <v>1.762</v>
      </c>
    </row>
    <row r="47" spans="1:8" x14ac:dyDescent="0.25">
      <c r="A47" s="12">
        <v>2251</v>
      </c>
      <c r="B47" s="12" t="s">
        <v>27</v>
      </c>
      <c r="C47" s="12">
        <v>0.308</v>
      </c>
      <c r="D47" t="s">
        <v>34</v>
      </c>
      <c r="E47" s="12">
        <v>230</v>
      </c>
      <c r="F47" s="12">
        <v>0.8</v>
      </c>
      <c r="G47" s="12" t="s">
        <v>25</v>
      </c>
    </row>
    <row r="48" spans="1:8" x14ac:dyDescent="0.25">
      <c r="A48" s="12">
        <v>3092</v>
      </c>
      <c r="B48" s="12" t="s">
        <v>20</v>
      </c>
      <c r="C48" s="12">
        <v>0.308</v>
      </c>
      <c r="D48" t="s">
        <v>74</v>
      </c>
      <c r="E48" s="12">
        <v>250</v>
      </c>
      <c r="F48" s="12">
        <v>0.878</v>
      </c>
      <c r="G48" s="12">
        <v>0.442</v>
      </c>
      <c r="H48">
        <v>1.8759999999999999</v>
      </c>
    </row>
  </sheetData>
  <sortState xmlns:xlrd2="http://schemas.microsoft.com/office/spreadsheetml/2017/richdata2" ref="A2:G36">
    <sortCondition ref="C2:C36"/>
    <sortCondition ref="B2:B36"/>
    <sortCondition ref="E2:E36"/>
  </sortState>
  <printOptions gridLines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4"/>
  <sheetViews>
    <sheetView workbookViewId="0"/>
  </sheetViews>
  <sheetFormatPr defaultRowHeight="15" x14ac:dyDescent="0.25"/>
  <cols>
    <col min="1" max="1" width="29.7109375" customWidth="1"/>
  </cols>
  <sheetData>
    <row r="1" spans="1:1" x14ac:dyDescent="0.25">
      <c r="A1" s="15" t="s">
        <v>14</v>
      </c>
    </row>
    <row r="2" spans="1:1" x14ac:dyDescent="0.25">
      <c r="A2" t="s">
        <v>147</v>
      </c>
    </row>
    <row r="3" spans="1:1" x14ac:dyDescent="0.25">
      <c r="A3" t="s">
        <v>148</v>
      </c>
    </row>
    <row r="4" spans="1:1" x14ac:dyDescent="0.25">
      <c r="A4" t="s">
        <v>149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79</v>
      </c>
    </row>
    <row r="8" spans="1:1" x14ac:dyDescent="0.25">
      <c r="A8" t="s">
        <v>70</v>
      </c>
    </row>
    <row r="9" spans="1:1" x14ac:dyDescent="0.25">
      <c r="A9" t="s">
        <v>56</v>
      </c>
    </row>
    <row r="10" spans="1:1" x14ac:dyDescent="0.25">
      <c r="A10" t="s">
        <v>64</v>
      </c>
    </row>
    <row r="11" spans="1:1" x14ac:dyDescent="0.25">
      <c r="A11" t="s">
        <v>50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51</v>
      </c>
    </row>
    <row r="18" spans="1:1" x14ac:dyDescent="0.25">
      <c r="A18" t="s">
        <v>48</v>
      </c>
    </row>
    <row r="19" spans="1:1" x14ac:dyDescent="0.25">
      <c r="A19" t="s">
        <v>49</v>
      </c>
    </row>
    <row r="20" spans="1:1" x14ac:dyDescent="0.25">
      <c r="A20" t="s">
        <v>47</v>
      </c>
    </row>
    <row r="21" spans="1:1" x14ac:dyDescent="0.25">
      <c r="A21" t="s">
        <v>53</v>
      </c>
    </row>
    <row r="22" spans="1:1" x14ac:dyDescent="0.25">
      <c r="A22" t="s">
        <v>57</v>
      </c>
    </row>
    <row r="23" spans="1:1" x14ac:dyDescent="0.25">
      <c r="A23" t="s">
        <v>52</v>
      </c>
    </row>
    <row r="24" spans="1:1" x14ac:dyDescent="0.25">
      <c r="A24" t="s">
        <v>83</v>
      </c>
    </row>
    <row r="25" spans="1:1" x14ac:dyDescent="0.25">
      <c r="A25" t="s">
        <v>84</v>
      </c>
    </row>
    <row r="26" spans="1:1" x14ac:dyDescent="0.25">
      <c r="A26" t="s">
        <v>82</v>
      </c>
    </row>
    <row r="27" spans="1:1" x14ac:dyDescent="0.25">
      <c r="A27" t="s">
        <v>59</v>
      </c>
    </row>
    <row r="28" spans="1:1" x14ac:dyDescent="0.25">
      <c r="A28" t="s">
        <v>60</v>
      </c>
    </row>
    <row r="29" spans="1:1" x14ac:dyDescent="0.25">
      <c r="A29" t="s">
        <v>58</v>
      </c>
    </row>
    <row r="30" spans="1:1" x14ac:dyDescent="0.25">
      <c r="A30" t="s">
        <v>62</v>
      </c>
    </row>
    <row r="31" spans="1:1" x14ac:dyDescent="0.25">
      <c r="A31" t="s">
        <v>63</v>
      </c>
    </row>
    <row r="32" spans="1:1" x14ac:dyDescent="0.25">
      <c r="A32" t="s">
        <v>61</v>
      </c>
    </row>
    <row r="33" spans="1:1" x14ac:dyDescent="0.25">
      <c r="A33" t="s">
        <v>155</v>
      </c>
    </row>
    <row r="34" spans="1:1" x14ac:dyDescent="0.25">
      <c r="A34" t="s">
        <v>92</v>
      </c>
    </row>
  </sheetData>
  <sortState xmlns:xlrd2="http://schemas.microsoft.com/office/spreadsheetml/2017/richdata2" ref="A2:A33">
    <sortCondition ref="A2:A33"/>
  </sortState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3"/>
  <sheetViews>
    <sheetView workbookViewId="0">
      <selection activeCell="A10" sqref="A10"/>
    </sheetView>
  </sheetViews>
  <sheetFormatPr defaultRowHeight="15" x14ac:dyDescent="0.25"/>
  <cols>
    <col min="1" max="1" width="18.140625" customWidth="1"/>
  </cols>
  <sheetData>
    <row r="1" spans="1:1" x14ac:dyDescent="0.25">
      <c r="A1" t="s">
        <v>41</v>
      </c>
    </row>
    <row r="2" spans="1:1" x14ac:dyDescent="0.25">
      <c r="A2" t="s">
        <v>38</v>
      </c>
    </row>
    <row r="3" spans="1:1" x14ac:dyDescent="0.25">
      <c r="A3" t="s">
        <v>96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68</v>
      </c>
    </row>
    <row r="9" spans="1:1" x14ac:dyDescent="0.25">
      <c r="A9" t="s">
        <v>103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97</v>
      </c>
    </row>
    <row r="13" spans="1:1" x14ac:dyDescent="0.25">
      <c r="A13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8"/>
  <sheetViews>
    <sheetView zoomScaleNormal="100" workbookViewId="0"/>
  </sheetViews>
  <sheetFormatPr defaultRowHeight="15" x14ac:dyDescent="0.25"/>
  <cols>
    <col min="1" max="1" width="20" bestFit="1" customWidth="1"/>
  </cols>
  <sheetData>
    <row r="1" spans="1:1" x14ac:dyDescent="0.25">
      <c r="A1" s="15" t="s">
        <v>14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110</v>
      </c>
    </row>
    <row r="8" spans="1:1" x14ac:dyDescent="0.25">
      <c r="A8" t="s">
        <v>42</v>
      </c>
    </row>
    <row r="9" spans="1:1" x14ac:dyDescent="0.25">
      <c r="A9" t="s">
        <v>111</v>
      </c>
    </row>
    <row r="10" spans="1:1" x14ac:dyDescent="0.25">
      <c r="A10" t="s">
        <v>45</v>
      </c>
    </row>
    <row r="11" spans="1:1" x14ac:dyDescent="0.25">
      <c r="A11" t="s">
        <v>94</v>
      </c>
    </row>
    <row r="12" spans="1:1" x14ac:dyDescent="0.25">
      <c r="A12" t="s">
        <v>46</v>
      </c>
    </row>
    <row r="13" spans="1:1" x14ac:dyDescent="0.25">
      <c r="A13" t="s">
        <v>95</v>
      </c>
    </row>
    <row r="14" spans="1:1" x14ac:dyDescent="0.25">
      <c r="A14" t="s">
        <v>112</v>
      </c>
    </row>
    <row r="15" spans="1:1" x14ac:dyDescent="0.25">
      <c r="A15" t="s">
        <v>43</v>
      </c>
    </row>
    <row r="16" spans="1:1" x14ac:dyDescent="0.25">
      <c r="A16" t="s">
        <v>44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156</v>
      </c>
    </row>
    <row r="25" spans="1:1" x14ac:dyDescent="0.25">
      <c r="A25" t="s">
        <v>157</v>
      </c>
    </row>
    <row r="26" spans="1:1" x14ac:dyDescent="0.25">
      <c r="A26" t="s">
        <v>158</v>
      </c>
    </row>
    <row r="27" spans="1:1" x14ac:dyDescent="0.25">
      <c r="A27" t="s">
        <v>120</v>
      </c>
    </row>
    <row r="28" spans="1:1" x14ac:dyDescent="0.25">
      <c r="A28" t="s">
        <v>68</v>
      </c>
    </row>
  </sheetData>
  <sortState xmlns:xlrd2="http://schemas.microsoft.com/office/spreadsheetml/2017/richdata2" ref="A6:A12">
    <sortCondition ref="A6:A12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A6C52-51A6-4A78-862E-544273A1926A}">
  <dimension ref="A1:C7"/>
  <sheetViews>
    <sheetView workbookViewId="0"/>
  </sheetViews>
  <sheetFormatPr defaultRowHeight="15" x14ac:dyDescent="0.25"/>
  <cols>
    <col min="1" max="1" width="29.85546875" bestFit="1" customWidth="1"/>
  </cols>
  <sheetData>
    <row r="1" spans="1:3" x14ac:dyDescent="0.25">
      <c r="A1" t="s">
        <v>142</v>
      </c>
      <c r="C1" t="s">
        <v>145</v>
      </c>
    </row>
    <row r="2" spans="1:3" x14ac:dyDescent="0.25">
      <c r="A2" t="s">
        <v>143</v>
      </c>
      <c r="C2">
        <v>50</v>
      </c>
    </row>
    <row r="3" spans="1:3" x14ac:dyDescent="0.25">
      <c r="A3" t="s">
        <v>144</v>
      </c>
      <c r="C3">
        <v>100</v>
      </c>
    </row>
    <row r="4" spans="1:3" x14ac:dyDescent="0.25">
      <c r="C4">
        <v>200</v>
      </c>
    </row>
    <row r="5" spans="1:3" x14ac:dyDescent="0.25">
      <c r="C5">
        <v>300</v>
      </c>
    </row>
    <row r="6" spans="1:3" x14ac:dyDescent="0.25">
      <c r="C6">
        <v>400</v>
      </c>
    </row>
    <row r="7" spans="1:3" x14ac:dyDescent="0.25">
      <c r="C7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LOG</vt:lpstr>
      <vt:lpstr>Radar Data</vt:lpstr>
      <vt:lpstr>Rifle List</vt:lpstr>
      <vt:lpstr>Projectile Data</vt:lpstr>
      <vt:lpstr>Case Data</vt:lpstr>
      <vt:lpstr>Primer Data</vt:lpstr>
      <vt:lpstr>Powder Data</vt:lpstr>
      <vt:lpstr>Ranges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Wozniak</dc:creator>
  <cp:lastModifiedBy>Brian Wozniak</cp:lastModifiedBy>
  <cp:lastPrinted>2019-12-29T11:09:40Z</cp:lastPrinted>
  <dcterms:created xsi:type="dcterms:W3CDTF">2018-12-16T22:18:50Z</dcterms:created>
  <dcterms:modified xsi:type="dcterms:W3CDTF">2020-12-20T20:43:31Z</dcterms:modified>
</cp:coreProperties>
</file>