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" sheetId="1" r:id="rId4"/>
  </sheets>
  <definedNames/>
  <calcPr/>
</workbook>
</file>

<file path=xl/sharedStrings.xml><?xml version="1.0" encoding="utf-8"?>
<sst xmlns="http://schemas.openxmlformats.org/spreadsheetml/2006/main" count="62" uniqueCount="42">
  <si>
    <t>Name</t>
  </si>
  <si>
    <t>Prosposed Interest Rate</t>
  </si>
  <si>
    <t>Email</t>
  </si>
  <si>
    <t>Option 1</t>
  </si>
  <si>
    <t>Option 2</t>
  </si>
  <si>
    <t>Option 3</t>
  </si>
  <si>
    <t>Phone</t>
  </si>
  <si>
    <t>Term (year)</t>
  </si>
  <si>
    <t>30yr fixed</t>
  </si>
  <si>
    <t>Credit</t>
  </si>
  <si>
    <t>Term (months)</t>
  </si>
  <si>
    <t>Sale Price</t>
  </si>
  <si>
    <t>1 - Goal</t>
  </si>
  <si>
    <t>Down Payment%</t>
  </si>
  <si>
    <t>What type of home is it?</t>
  </si>
  <si>
    <t>Single Fam</t>
  </si>
  <si>
    <t>Loan Amount</t>
  </si>
  <si>
    <t>Total Loan amount</t>
  </si>
  <si>
    <t>Down Payment$</t>
  </si>
  <si>
    <t>Appraised Value</t>
  </si>
  <si>
    <t>Rate</t>
  </si>
  <si>
    <t>LTV</t>
  </si>
  <si>
    <t>Lender Credit/Points</t>
  </si>
  <si>
    <t>Payoff Amount</t>
  </si>
  <si>
    <t>Principal &amp; Interest</t>
  </si>
  <si>
    <t>Cash Out Goal</t>
  </si>
  <si>
    <t>Original P&amp;I</t>
  </si>
  <si>
    <t>Original Monthly</t>
  </si>
  <si>
    <t>Origination Fee</t>
  </si>
  <si>
    <t>Mortgage Essentials</t>
  </si>
  <si>
    <t>Closing Est</t>
  </si>
  <si>
    <t>P&amp;I</t>
  </si>
  <si>
    <t>Appraisal (if needed)</t>
  </si>
  <si>
    <t>Escrow</t>
  </si>
  <si>
    <t>Total Costs</t>
  </si>
  <si>
    <t>Taxes</t>
  </si>
  <si>
    <t>Homeowner's insurance</t>
  </si>
  <si>
    <t>Monthly Payment</t>
  </si>
  <si>
    <t>HOA</t>
  </si>
  <si>
    <t>quarter</t>
  </si>
  <si>
    <t>With HOA</t>
  </si>
  <si>
    <t>PMI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</si>
</sst>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_(&quot;$&quot;* #,##0.00_);_(&quot;$&quot;* \(#,##0.00\);_(&quot;$&quot;* &quot;-&quot;??_);_(@_)"/>
    <numFmt numFmtId="166" formatCode="0.0%"/>
    <numFmt numFmtId="167" formatCode="0.000%"/>
  </numFmts>
  <fonts count="10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sz val="11.0"/>
      <color theme="1"/>
      <name val="Calibri"/>
    </font>
    <font>
      <sz val="11.0"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0" fillId="0" fontId="1" numFmtId="164" xfId="0" applyAlignment="1" applyFont="1" applyNumberFormat="1">
      <alignment horizontal="right" vertical="bottom"/>
    </xf>
    <xf borderId="2" fillId="0" fontId="1" numFmtId="0" xfId="0" applyAlignment="1" applyBorder="1" applyFont="1">
      <alignment horizontal="center" vertical="bottom"/>
    </xf>
    <xf borderId="4" fillId="0" fontId="3" numFmtId="0" xfId="0" applyBorder="1" applyFont="1"/>
    <xf borderId="2" fillId="0" fontId="2" numFmtId="165" xfId="0" applyAlignment="1" applyBorder="1" applyFont="1" applyNumberFormat="1">
      <alignment horizontal="left" vertical="bottom"/>
    </xf>
    <xf borderId="4" fillId="2" fontId="4" numFmtId="0" xfId="0" applyAlignment="1" applyBorder="1" applyFill="1" applyFont="1">
      <alignment horizontal="center" readingOrder="0" vertical="bottom"/>
    </xf>
    <xf borderId="2" fillId="0" fontId="2" numFmtId="165" xfId="0" applyAlignment="1" applyBorder="1" applyFont="1" applyNumberFormat="1">
      <alignment vertical="bottom"/>
    </xf>
    <xf borderId="4" fillId="2" fontId="5" numFmtId="4" xfId="0" applyAlignment="1" applyBorder="1" applyFont="1" applyNumberFormat="1">
      <alignment horizontal="center" vertical="bottom"/>
    </xf>
    <xf borderId="2" fillId="0" fontId="6" numFmtId="0" xfId="0" applyAlignment="1" applyBorder="1" applyFont="1">
      <alignment horizontal="left" readingOrder="0"/>
    </xf>
    <xf borderId="4" fillId="3" fontId="6" numFmtId="164" xfId="0" applyAlignment="1" applyBorder="1" applyFill="1" applyFont="1" applyNumberFormat="1">
      <alignment readingOrder="0"/>
    </xf>
    <xf borderId="0" fillId="0" fontId="6" numFmtId="0" xfId="0" applyFont="1"/>
    <xf borderId="2" fillId="0" fontId="6" numFmtId="0" xfId="0" applyAlignment="1" applyBorder="1" applyFont="1">
      <alignment readingOrder="0"/>
    </xf>
    <xf borderId="4" fillId="0" fontId="6" numFmtId="164" xfId="0" applyAlignment="1" applyBorder="1" applyFont="1" applyNumberFormat="1">
      <alignment readingOrder="0"/>
    </xf>
    <xf borderId="0" fillId="0" fontId="2" numFmtId="164" xfId="0" applyAlignment="1" applyFont="1" applyNumberFormat="1">
      <alignment vertical="bottom"/>
    </xf>
    <xf borderId="2" fillId="0" fontId="7" numFmtId="0" xfId="0" applyAlignment="1" applyBorder="1" applyFont="1">
      <alignment horizontal="left" readingOrder="0"/>
    </xf>
    <xf borderId="4" fillId="0" fontId="7" numFmtId="166" xfId="0" applyAlignment="1" applyBorder="1" applyFont="1" applyNumberFormat="1">
      <alignment readingOrder="0"/>
    </xf>
    <xf borderId="2" fillId="0" fontId="7" numFmtId="0" xfId="0" applyAlignment="1" applyBorder="1" applyFont="1">
      <alignment readingOrder="0"/>
    </xf>
    <xf borderId="4" fillId="0" fontId="7" numFmtId="10" xfId="0" applyAlignment="1" applyBorder="1" applyFont="1" applyNumberFormat="1">
      <alignment readingOrder="0"/>
    </xf>
    <xf borderId="4" fillId="0" fontId="7" numFmtId="10" xfId="0" applyBorder="1" applyFont="1" applyNumberFormat="1"/>
    <xf borderId="5" fillId="0" fontId="2" numFmtId="0" xfId="0" applyAlignment="1" applyBorder="1" applyFont="1">
      <alignment shrinkToFit="0" vertical="bottom" wrapText="0"/>
    </xf>
    <xf borderId="4" fillId="0" fontId="2" numFmtId="165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4" fillId="0" fontId="6" numFmtId="164" xfId="0" applyBorder="1" applyFont="1" applyNumberFormat="1"/>
    <xf borderId="4" fillId="0" fontId="7" numFmtId="164" xfId="0" applyBorder="1" applyFont="1" applyNumberFormat="1"/>
    <xf borderId="0" fillId="0" fontId="2" numFmtId="10" xfId="0" applyAlignment="1" applyFont="1" applyNumberFormat="1">
      <alignment horizontal="center" vertical="bottom"/>
    </xf>
    <xf borderId="2" fillId="0" fontId="1" numFmtId="165" xfId="0" applyAlignment="1" applyBorder="1" applyFont="1" applyNumberFormat="1">
      <alignment horizontal="left" vertical="bottom"/>
    </xf>
    <xf borderId="4" fillId="3" fontId="1" numFmtId="167" xfId="0" applyAlignment="1" applyBorder="1" applyFont="1" applyNumberFormat="1">
      <alignment horizontal="right" readingOrder="0" vertical="bottom"/>
    </xf>
    <xf borderId="2" fillId="0" fontId="1" numFmtId="165" xfId="0" applyAlignment="1" applyBorder="1" applyFont="1" applyNumberFormat="1">
      <alignment vertical="bottom"/>
    </xf>
    <xf borderId="0" fillId="0" fontId="7" numFmtId="0" xfId="0" applyAlignment="1" applyFont="1">
      <alignment readingOrder="0"/>
    </xf>
    <xf borderId="0" fillId="0" fontId="7" numFmtId="10" xfId="0" applyFont="1" applyNumberFormat="1"/>
    <xf borderId="2" fillId="0" fontId="1" numFmtId="0" xfId="0" applyAlignment="1" applyBorder="1" applyFont="1">
      <alignment horizontal="left" vertical="bottom"/>
    </xf>
    <xf borderId="4" fillId="3" fontId="1" numFmtId="165" xfId="0" applyAlignment="1" applyBorder="1" applyFont="1" applyNumberFormat="1">
      <alignment horizontal="right" readingOrder="0" vertical="bottom"/>
    </xf>
    <xf borderId="2" fillId="0" fontId="1" numFmtId="0" xfId="0" applyAlignment="1" applyBorder="1" applyFont="1">
      <alignment vertical="bottom"/>
    </xf>
    <xf borderId="2" fillId="0" fontId="2" numFmtId="0" xfId="0" applyAlignment="1" applyBorder="1" applyFont="1">
      <alignment horizontal="left" vertical="bottom"/>
    </xf>
    <xf borderId="4" fillId="2" fontId="8" numFmtId="165" xfId="0" applyAlignment="1" applyBorder="1" applyFont="1" applyNumberFormat="1">
      <alignment horizontal="right" vertical="bottom"/>
    </xf>
    <xf borderId="4" fillId="0" fontId="2" numFmtId="0" xfId="0" applyAlignment="1" applyBorder="1" applyFont="1">
      <alignment vertical="bottom"/>
    </xf>
    <xf borderId="0" fillId="0" fontId="7" numFmtId="164" xfId="0" applyFont="1" applyNumberFormat="1"/>
    <xf borderId="0" fillId="0" fontId="1" numFmtId="0" xfId="0" applyAlignment="1" applyFont="1">
      <alignment shrinkToFit="0" vertical="bottom" wrapText="1"/>
    </xf>
    <xf borderId="4" fillId="0" fontId="2" numFmtId="165" xfId="0" applyAlignment="1" applyBorder="1" applyFont="1" applyNumberFormat="1">
      <alignment horizontal="right" readingOrder="0" vertical="bottom"/>
    </xf>
    <xf borderId="0" fillId="0" fontId="6" numFmtId="0" xfId="0" applyAlignment="1" applyFont="1">
      <alignment readingOrder="0"/>
    </xf>
    <xf borderId="2" fillId="0" fontId="2" numFmtId="164" xfId="0" applyAlignment="1" applyBorder="1" applyFont="1" applyNumberFormat="1">
      <alignment horizontal="left" readingOrder="0" vertical="bottom"/>
    </xf>
    <xf borderId="2" fillId="0" fontId="2" numFmtId="164" xfId="0" applyAlignment="1" applyBorder="1" applyFont="1" applyNumberFormat="1">
      <alignment vertical="bottom"/>
    </xf>
    <xf borderId="0" fillId="0" fontId="2" numFmtId="164" xfId="0" applyAlignment="1" applyFont="1" applyNumberFormat="1">
      <alignment horizontal="right" readingOrder="0" vertical="bottom"/>
    </xf>
    <xf borderId="4" fillId="0" fontId="1" numFmtId="165" xfId="0" applyAlignment="1" applyBorder="1" applyFont="1" applyNumberFormat="1">
      <alignment horizontal="right" vertical="bottom"/>
    </xf>
    <xf borderId="0" fillId="3" fontId="2" numFmtId="164" xfId="0" applyAlignment="1" applyFont="1" applyNumberFormat="1">
      <alignment readingOrder="0" vertical="bottom"/>
    </xf>
    <xf borderId="0" fillId="0" fontId="1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shrinkToFit="0" vertical="bottom" wrapText="1"/>
    </xf>
    <xf borderId="0" fillId="3" fontId="2" numFmtId="164" xfId="0" applyAlignment="1" applyFont="1" applyNumberFormat="1">
      <alignment horizontal="right" readingOrder="0" vertical="bottom"/>
    </xf>
    <xf borderId="0" fillId="0" fontId="1" numFmtId="165" xfId="0" applyAlignment="1" applyFont="1" applyNumberFormat="1">
      <alignment horizontal="right" vertical="bottom"/>
    </xf>
    <xf borderId="0" fillId="0" fontId="2" numFmtId="164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  <xf borderId="0" fillId="3" fontId="7" numFmtId="0" xfId="0" applyFont="1"/>
    <xf borderId="0" fillId="0" fontId="2" numFmtId="0" xfId="0" applyAlignment="1" applyFont="1">
      <alignment readingOrder="0" vertical="bottom"/>
    </xf>
    <xf borderId="0" fillId="0" fontId="2" numFmtId="4" xfId="0" applyAlignment="1" applyFont="1" applyNumberFormat="1">
      <alignment horizontal="right" vertical="bottom"/>
    </xf>
    <xf borderId="0" fillId="4" fontId="1" numFmtId="0" xfId="0" applyAlignment="1" applyFill="1" applyFont="1">
      <alignment shrinkToFit="0" vertical="bottom" wrapText="0"/>
    </xf>
    <xf borderId="0" fillId="4" fontId="2" numFmtId="0" xfId="0" applyAlignment="1" applyFont="1">
      <alignment vertical="bottom"/>
    </xf>
    <xf borderId="0" fillId="4" fontId="5" numFmtId="0" xfId="0" applyAlignment="1" applyFont="1">
      <alignment shrinkToFit="0" vertical="bottom" wrapText="1"/>
    </xf>
    <xf borderId="0" fillId="4" fontId="1" numFmtId="0" xfId="0" applyAlignment="1" applyFont="1">
      <alignment vertical="bottom"/>
    </xf>
    <xf borderId="0" fillId="4" fontId="2" numFmtId="164" xfId="0" applyAlignment="1" applyFont="1" applyNumberFormat="1">
      <alignment horizontal="right" vertical="bottom"/>
    </xf>
    <xf borderId="0" fillId="4" fontId="1" numFmtId="0" xfId="0" applyAlignment="1" applyFont="1">
      <alignment horizontal="right" vertical="bottom"/>
    </xf>
    <xf borderId="0" fillId="4" fontId="2" numFmtId="0" xfId="0" applyAlignment="1" applyFont="1">
      <alignment horizontal="right" vertical="bottom"/>
    </xf>
    <xf borderId="0" fillId="4" fontId="2" numFmtId="0" xfId="0" applyAlignment="1" applyFont="1">
      <alignment shrinkToFit="0" vertical="bottom" wrapText="0"/>
    </xf>
    <xf borderId="0" fillId="4" fontId="8" numFmtId="0" xfId="0" applyAlignment="1" applyFont="1">
      <alignment shrinkToFit="0" vertical="bottom" wrapText="1"/>
    </xf>
    <xf borderId="0" fillId="4" fontId="5" numFmtId="0" xfId="0" applyAlignment="1" applyFont="1">
      <alignment shrinkToFit="0" vertical="bottom" wrapText="0"/>
    </xf>
    <xf borderId="0" fillId="4" fontId="2" numFmtId="0" xfId="0" applyAlignment="1" applyFont="1">
      <alignment shrinkToFit="0" vertical="bottom" wrapText="1"/>
    </xf>
    <xf borderId="0" fillId="4" fontId="9" numFmtId="0" xfId="0" applyAlignment="1" applyFont="1">
      <alignment shrinkToFit="0" vertical="bottom" wrapText="1"/>
    </xf>
    <xf borderId="0" fillId="4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1"/>
      <c r="E1" s="3" t="s">
        <v>1</v>
      </c>
      <c r="F1" s="4"/>
      <c r="G1" s="2"/>
      <c r="H1" s="5"/>
      <c r="I1" s="6"/>
      <c r="J1" s="2"/>
      <c r="K1" s="5"/>
      <c r="L1" s="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2</v>
      </c>
      <c r="B2" s="2"/>
      <c r="C2" s="2"/>
      <c r="D2" s="7"/>
      <c r="E2" s="8" t="s">
        <v>3</v>
      </c>
      <c r="F2" s="9"/>
      <c r="G2" s="2"/>
      <c r="H2" s="8" t="s">
        <v>4</v>
      </c>
      <c r="I2" s="9"/>
      <c r="J2" s="2"/>
      <c r="K2" s="8" t="s">
        <v>5</v>
      </c>
      <c r="L2" s="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6</v>
      </c>
      <c r="B3" s="2"/>
      <c r="C3" s="2"/>
      <c r="D3" s="2"/>
      <c r="E3" s="10" t="s">
        <v>7</v>
      </c>
      <c r="F3" s="11" t="s">
        <v>8</v>
      </c>
      <c r="G3" s="2"/>
      <c r="H3" s="12" t="s">
        <v>7</v>
      </c>
      <c r="I3" s="11" t="s">
        <v>8</v>
      </c>
      <c r="J3" s="2"/>
      <c r="K3" s="12" t="s">
        <v>7</v>
      </c>
      <c r="L3" s="11" t="s">
        <v>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9</v>
      </c>
      <c r="B4" s="2"/>
      <c r="C4" s="2"/>
      <c r="D4" s="2"/>
      <c r="E4" s="10" t="s">
        <v>10</v>
      </c>
      <c r="F4" s="13">
        <f>if(F3="30yr fixed", 360,if(F3="25yr fixed", 300,if(F3="20yr fixed",240,if(F3="15yr fixed", 180,if(F3="10yr fixed", 120)))))</f>
        <v>360</v>
      </c>
      <c r="G4" s="2"/>
      <c r="H4" s="12" t="s">
        <v>10</v>
      </c>
      <c r="I4" s="13">
        <f>if(I3="30yr fixed", 360,if(I3="25yr fixed", 300,if(I3="20yr fixed",240,if(I3="15yr fixed", 180,if(I3="10yr fixed", 120)))))</f>
        <v>360</v>
      </c>
      <c r="J4" s="2"/>
      <c r="K4" s="12" t="s">
        <v>10</v>
      </c>
      <c r="L4" s="13">
        <f>if(L3="30yr fixed", 360,if(L3="25yr fixed", 300,if(L3="20yr fixed",240,if(L3="15yr fixed", 180,if(L3="10yr fixed", 120)))))</f>
        <v>360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2"/>
      <c r="C5" s="2"/>
      <c r="D5" s="2"/>
      <c r="E5" s="14" t="s">
        <v>11</v>
      </c>
      <c r="F5" s="15">
        <v>360000.0</v>
      </c>
      <c r="G5" s="16"/>
      <c r="H5" s="17" t="s">
        <v>11</v>
      </c>
      <c r="I5" s="18">
        <f>F5</f>
        <v>360000</v>
      </c>
      <c r="J5" s="16"/>
      <c r="K5" s="17" t="s">
        <v>11</v>
      </c>
      <c r="L5" s="18">
        <v>460000.0</v>
      </c>
      <c r="N5" s="19">
        <f>L5*0.8</f>
        <v>368000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12</v>
      </c>
      <c r="B6" s="2"/>
      <c r="C6" s="2"/>
      <c r="D6" s="2"/>
      <c r="E6" s="20" t="s">
        <v>13</v>
      </c>
      <c r="F6" s="21">
        <v>0.0</v>
      </c>
      <c r="H6" s="22" t="s">
        <v>13</v>
      </c>
      <c r="I6" s="23">
        <v>0.0</v>
      </c>
      <c r="K6" s="22" t="s">
        <v>13</v>
      </c>
      <c r="L6" s="24">
        <f t="shared" ref="L6:L7" si="1">I6</f>
        <v>0</v>
      </c>
      <c r="N6" s="2">
        <f>330000/460000</f>
        <v>0.7173913043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5" t="s">
        <v>14</v>
      </c>
      <c r="B7" s="2"/>
      <c r="C7" s="1" t="s">
        <v>15</v>
      </c>
      <c r="D7" s="2"/>
      <c r="E7" s="10" t="s">
        <v>16</v>
      </c>
      <c r="F7" s="26">
        <f>F5-(F5*F6)</f>
        <v>360000</v>
      </c>
      <c r="G7" s="2"/>
      <c r="H7" s="10" t="s">
        <v>16</v>
      </c>
      <c r="I7" s="26">
        <f>I5</f>
        <v>360000</v>
      </c>
      <c r="J7" s="2"/>
      <c r="K7" s="10" t="s">
        <v>16</v>
      </c>
      <c r="L7" s="26">
        <f t="shared" si="1"/>
        <v>360000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 t="s">
        <v>17</v>
      </c>
      <c r="B8" s="27">
        <f>F7</f>
        <v>360000</v>
      </c>
      <c r="C8" s="2"/>
      <c r="D8" s="2"/>
      <c r="E8" s="17" t="s">
        <v>18</v>
      </c>
      <c r="F8" s="28">
        <f>F5*F6</f>
        <v>0</v>
      </c>
      <c r="H8" s="22" t="s">
        <v>18</v>
      </c>
      <c r="I8" s="29">
        <f>I5*I6</f>
        <v>0</v>
      </c>
      <c r="K8" s="22" t="s">
        <v>18</v>
      </c>
      <c r="L8" s="29">
        <f>L5*L6</f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 t="s">
        <v>19</v>
      </c>
      <c r="B9" s="27">
        <f>F5</f>
        <v>360000</v>
      </c>
      <c r="C9" s="30"/>
      <c r="D9" s="2"/>
      <c r="E9" s="31" t="s">
        <v>20</v>
      </c>
      <c r="F9" s="32">
        <v>0.07</v>
      </c>
      <c r="G9" s="2"/>
      <c r="H9" s="33" t="s">
        <v>20</v>
      </c>
      <c r="I9" s="32">
        <v>0.07</v>
      </c>
      <c r="J9" s="2"/>
      <c r="K9" s="33" t="s">
        <v>20</v>
      </c>
      <c r="L9" s="32">
        <v>0.05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4" t="s">
        <v>21</v>
      </c>
      <c r="B10" s="35">
        <f>B8/B9</f>
        <v>1</v>
      </c>
      <c r="D10" s="2"/>
      <c r="E10" s="36" t="s">
        <v>22</v>
      </c>
      <c r="F10" s="37">
        <v>0.0</v>
      </c>
      <c r="G10" s="2"/>
      <c r="H10" s="38" t="str">
        <f t="shared" ref="H10:H11" si="2">E10</f>
        <v>Lender Credit/Points</v>
      </c>
      <c r="I10" s="37">
        <v>0.0</v>
      </c>
      <c r="J10" s="2"/>
      <c r="K10" s="38" t="str">
        <f t="shared" ref="K10:K11" si="3">H10</f>
        <v>Lender Credit/Points</v>
      </c>
      <c r="L10" s="37">
        <v>0.0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 t="s">
        <v>23</v>
      </c>
      <c r="B11" s="27">
        <v>0.0</v>
      </c>
      <c r="C11" s="27">
        <v>385000.0</v>
      </c>
      <c r="D11" s="2"/>
      <c r="E11" s="39" t="s">
        <v>24</v>
      </c>
      <c r="F11" s="40">
        <f>PMT(F9/12,F4,F7)*(-1)</f>
        <v>2395.088983</v>
      </c>
      <c r="G11" s="2"/>
      <c r="H11" s="5" t="str">
        <f t="shared" si="2"/>
        <v>Principal &amp; Interest</v>
      </c>
      <c r="I11" s="40">
        <f>PMT(I9/12,I4,I7)*(-1)</f>
        <v>2395.088983</v>
      </c>
      <c r="J11" s="2"/>
      <c r="K11" s="5" t="str">
        <f t="shared" si="3"/>
        <v>Principal &amp; Interest</v>
      </c>
      <c r="L11" s="40">
        <f>PMT(L9/12,L4,L7)*(-1)</f>
        <v>1932.557843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 t="s">
        <v>25</v>
      </c>
      <c r="B12" s="27">
        <v>0.0</v>
      </c>
      <c r="C12" s="27">
        <f>C11-B8</f>
        <v>25000</v>
      </c>
      <c r="D12" s="2"/>
      <c r="E12" s="39"/>
      <c r="F12" s="41"/>
      <c r="G12" s="2"/>
      <c r="H12" s="5"/>
      <c r="I12" s="41"/>
      <c r="J12" s="2"/>
      <c r="K12" s="5"/>
      <c r="L12" s="4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4" t="s">
        <v>26</v>
      </c>
      <c r="B13" s="42">
        <f>C13-C16</f>
        <v>1062.856667</v>
      </c>
      <c r="C13" s="7">
        <v>1527.94</v>
      </c>
      <c r="D13" s="43" t="s">
        <v>27</v>
      </c>
      <c r="E13" s="10" t="s">
        <v>28</v>
      </c>
      <c r="F13" s="44">
        <v>1495.0</v>
      </c>
      <c r="G13" s="2"/>
      <c r="H13" s="12" t="str">
        <f t="shared" ref="H13:I13" si="4">E13</f>
        <v>Origination Fee</v>
      </c>
      <c r="I13" s="26">
        <f t="shared" si="4"/>
        <v>1495</v>
      </c>
      <c r="J13" s="2"/>
      <c r="K13" s="12" t="str">
        <f t="shared" ref="K13:L13" si="5">H13</f>
        <v>Origination Fee</v>
      </c>
      <c r="L13" s="26">
        <f t="shared" si="5"/>
        <v>1495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5" t="s">
        <v>29</v>
      </c>
      <c r="D14" s="2"/>
      <c r="E14" s="46" t="s">
        <v>30</v>
      </c>
      <c r="F14" s="44">
        <f>F5*0.02</f>
        <v>7200</v>
      </c>
      <c r="G14" s="2"/>
      <c r="H14" s="47" t="str">
        <f t="shared" ref="H14:I14" si="6">E14</f>
        <v>Closing Est</v>
      </c>
      <c r="I14" s="26">
        <f t="shared" si="6"/>
        <v>7200</v>
      </c>
      <c r="J14" s="2"/>
      <c r="K14" s="47" t="str">
        <f t="shared" ref="K14:L14" si="7">H14</f>
        <v>Closing Est</v>
      </c>
      <c r="L14" s="26">
        <f t="shared" si="7"/>
        <v>7200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 t="s">
        <v>31</v>
      </c>
      <c r="B15" s="19">
        <f>F11</f>
        <v>2395.088983</v>
      </c>
      <c r="C15" s="19"/>
      <c r="D15" s="2"/>
      <c r="E15" s="39" t="s">
        <v>32</v>
      </c>
      <c r="F15" s="44">
        <v>685.0</v>
      </c>
      <c r="G15" s="2"/>
      <c r="H15" s="5" t="str">
        <f t="shared" ref="H15:I15" si="8">E15</f>
        <v>Appraisal (if needed)</v>
      </c>
      <c r="I15" s="26">
        <f t="shared" si="8"/>
        <v>685</v>
      </c>
      <c r="J15" s="2"/>
      <c r="K15" s="5" t="str">
        <f t="shared" ref="K15:L15" si="9">H15</f>
        <v>Appraisal (if needed)</v>
      </c>
      <c r="L15" s="26">
        <f t="shared" si="9"/>
        <v>685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s">
        <v>33</v>
      </c>
      <c r="B16" s="48"/>
      <c r="C16" s="19">
        <f>C17+C18</f>
        <v>465.0833333</v>
      </c>
      <c r="D16" s="2"/>
      <c r="E16" s="36" t="s">
        <v>34</v>
      </c>
      <c r="F16" s="49">
        <f>F15+F14+F13+F10+F8</f>
        <v>9380</v>
      </c>
      <c r="G16" s="2"/>
      <c r="H16" s="38" t="s">
        <v>34</v>
      </c>
      <c r="I16" s="49">
        <f>I15+I14+I13+I10+I8</f>
        <v>9380</v>
      </c>
      <c r="J16" s="2"/>
      <c r="K16" s="38" t="s">
        <v>34</v>
      </c>
      <c r="L16" s="49">
        <f>L15+L14+L13+L10+L8</f>
        <v>9380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s">
        <v>35</v>
      </c>
      <c r="B17" s="50">
        <v>4181.0</v>
      </c>
      <c r="C17" s="51">
        <f t="shared" ref="C17:C18" si="10">B17/12</f>
        <v>348.4166667</v>
      </c>
      <c r="E17" s="2"/>
      <c r="F17" s="2"/>
      <c r="G17" s="2"/>
      <c r="H17" s="2"/>
      <c r="I17" s="2"/>
      <c r="J17" s="2"/>
      <c r="K17" s="2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2" t="s">
        <v>36</v>
      </c>
      <c r="B18" s="53">
        <v>1400.0</v>
      </c>
      <c r="C18" s="51">
        <f t="shared" si="10"/>
        <v>116.6666667</v>
      </c>
      <c r="D18" s="19">
        <f>B19/3</f>
        <v>0</v>
      </c>
      <c r="E18" s="1" t="s">
        <v>37</v>
      </c>
      <c r="F18" s="54">
        <f>F11+C16+B20</f>
        <v>2860.172316</v>
      </c>
      <c r="G18" s="1"/>
      <c r="H18" s="1" t="s">
        <v>37</v>
      </c>
      <c r="I18" s="54">
        <f>I11+C16+B19</f>
        <v>2860.172316</v>
      </c>
      <c r="J18" s="1"/>
      <c r="K18" s="1" t="s">
        <v>37</v>
      </c>
      <c r="L18" s="54">
        <f>L11+C16+B20</f>
        <v>2397.641176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 t="s">
        <v>38</v>
      </c>
      <c r="B19" s="55">
        <v>0.0</v>
      </c>
      <c r="C19" s="55" t="s">
        <v>39</v>
      </c>
      <c r="E19" s="55" t="s">
        <v>40</v>
      </c>
      <c r="F19" s="48">
        <f>F11+C16+B19</f>
        <v>2860.172316</v>
      </c>
      <c r="G19" s="2"/>
      <c r="H19" s="19"/>
      <c r="I19" s="27"/>
      <c r="J19" s="2"/>
      <c r="K19" s="19"/>
      <c r="L19" s="2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6" t="s">
        <v>41</v>
      </c>
      <c r="B20" s="57"/>
      <c r="C20" s="56"/>
      <c r="F20" s="58"/>
      <c r="G20" s="48"/>
      <c r="H20" s="2"/>
      <c r="I20" s="2"/>
      <c r="J20" s="27"/>
      <c r="K20" s="19"/>
      <c r="L20" s="19"/>
      <c r="M20" s="5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60"/>
      <c r="B22" s="61"/>
      <c r="C22" s="61"/>
      <c r="D22" s="61"/>
      <c r="E22" s="61"/>
      <c r="F22" s="6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62"/>
      <c r="B23" s="61"/>
      <c r="C23" s="61"/>
      <c r="D23" s="61"/>
      <c r="E23" s="61"/>
      <c r="F23" s="6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62"/>
      <c r="B24" s="61"/>
      <c r="C24" s="61"/>
      <c r="D24" s="61"/>
      <c r="E24" s="61"/>
      <c r="F24" s="6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63"/>
      <c r="B25" s="61"/>
      <c r="C25" s="61"/>
      <c r="D25" s="61"/>
      <c r="E25" s="61"/>
      <c r="F25" s="6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0"/>
      <c r="B26" s="61"/>
      <c r="C26" s="64"/>
      <c r="D26" s="61"/>
      <c r="E26" s="61"/>
      <c r="F26" s="6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60"/>
      <c r="B27" s="61"/>
      <c r="C27" s="65"/>
      <c r="D27" s="66"/>
      <c r="E27" s="61"/>
      <c r="F27" s="6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67"/>
      <c r="B28" s="61"/>
      <c r="C28" s="61"/>
      <c r="D28" s="61"/>
      <c r="E28" s="61"/>
      <c r="F28" s="6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67"/>
      <c r="B29" s="61"/>
      <c r="C29" s="61"/>
      <c r="D29" s="61"/>
      <c r="E29" s="61"/>
      <c r="F29" s="6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67"/>
      <c r="B30" s="61"/>
      <c r="C30" s="61"/>
      <c r="D30" s="61"/>
      <c r="E30" s="61"/>
      <c r="F30" s="6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61"/>
      <c r="B31" s="61"/>
      <c r="C31" s="61"/>
      <c r="D31" s="61"/>
      <c r="E31" s="61"/>
      <c r="F31" s="6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61"/>
      <c r="B32" s="61"/>
      <c r="C32" s="61"/>
      <c r="D32" s="61"/>
      <c r="E32" s="61"/>
      <c r="F32" s="6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68"/>
      <c r="B33" s="61"/>
      <c r="C33" s="61"/>
      <c r="D33" s="61"/>
      <c r="E33" s="60"/>
      <c r="F33" s="6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69"/>
      <c r="B34" s="61"/>
      <c r="C34" s="61"/>
      <c r="D34" s="61"/>
      <c r="E34" s="61"/>
      <c r="F34" s="6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62"/>
      <c r="B35" s="61"/>
      <c r="C35" s="61"/>
      <c r="D35" s="61"/>
      <c r="E35" s="67"/>
      <c r="F35" s="6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62"/>
      <c r="B36" s="61"/>
      <c r="C36" s="61"/>
      <c r="D36" s="61"/>
      <c r="E36" s="61"/>
      <c r="F36" s="6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62"/>
      <c r="B37" s="61"/>
      <c r="C37" s="61"/>
      <c r="D37" s="61"/>
      <c r="E37" s="61"/>
      <c r="F37" s="6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62"/>
      <c r="B38" s="61"/>
      <c r="C38" s="61"/>
      <c r="D38" s="61"/>
      <c r="E38" s="61"/>
      <c r="F38" s="6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62"/>
      <c r="B39" s="61"/>
      <c r="C39" s="61"/>
      <c r="D39" s="61"/>
      <c r="E39" s="61"/>
      <c r="F39" s="6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62"/>
      <c r="B40" s="61"/>
      <c r="C40" s="61"/>
      <c r="D40" s="61"/>
      <c r="E40" s="61"/>
      <c r="F40" s="6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62"/>
      <c r="B41" s="61"/>
      <c r="C41" s="61"/>
      <c r="D41" s="61"/>
      <c r="E41" s="61"/>
      <c r="F41" s="6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62"/>
      <c r="B42" s="61"/>
      <c r="C42" s="61"/>
      <c r="D42" s="61"/>
      <c r="E42" s="61"/>
      <c r="F42" s="6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61"/>
      <c r="B43" s="61"/>
      <c r="C43" s="61"/>
      <c r="D43" s="61"/>
      <c r="E43" s="61"/>
      <c r="F43" s="6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68"/>
      <c r="B44" s="61"/>
      <c r="C44" s="61"/>
      <c r="D44" s="61"/>
      <c r="E44" s="61"/>
      <c r="F44" s="6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68"/>
      <c r="B45" s="61"/>
      <c r="C45" s="61"/>
      <c r="D45" s="61"/>
      <c r="E45" s="61"/>
      <c r="F45" s="6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62"/>
      <c r="B46" s="61"/>
      <c r="C46" s="61"/>
      <c r="D46" s="61"/>
      <c r="E46" s="61"/>
      <c r="F46" s="6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62"/>
      <c r="B47" s="61"/>
      <c r="C47" s="61"/>
      <c r="D47" s="61"/>
      <c r="E47" s="61"/>
      <c r="F47" s="6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62"/>
      <c r="B48" s="61"/>
      <c r="C48" s="61"/>
      <c r="D48" s="61"/>
      <c r="E48" s="61"/>
      <c r="F48" s="6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61"/>
      <c r="B49" s="61"/>
      <c r="C49" s="61"/>
      <c r="D49" s="61"/>
      <c r="E49" s="61"/>
      <c r="F49" s="6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61"/>
      <c r="B50" s="61"/>
      <c r="C50" s="61"/>
      <c r="D50" s="61"/>
      <c r="E50" s="61"/>
      <c r="F50" s="6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63"/>
      <c r="B51" s="61"/>
      <c r="C51" s="61"/>
      <c r="D51" s="61"/>
      <c r="E51" s="61"/>
      <c r="F51" s="6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67"/>
      <c r="B52" s="61"/>
      <c r="C52" s="61"/>
      <c r="D52" s="61"/>
      <c r="E52" s="61"/>
      <c r="F52" s="6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67"/>
      <c r="B53" s="61"/>
      <c r="C53" s="61"/>
      <c r="D53" s="61"/>
      <c r="E53" s="61"/>
      <c r="F53" s="6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67"/>
      <c r="B54" s="61"/>
      <c r="C54" s="61"/>
      <c r="D54" s="61"/>
      <c r="E54" s="61"/>
      <c r="F54" s="6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67"/>
      <c r="B55" s="61"/>
      <c r="C55" s="61"/>
      <c r="D55" s="61"/>
      <c r="E55" s="61"/>
      <c r="F55" s="6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61"/>
      <c r="B56" s="66"/>
      <c r="C56" s="61"/>
      <c r="D56" s="61"/>
      <c r="E56" s="61"/>
      <c r="F56" s="6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61"/>
      <c r="B57" s="66"/>
      <c r="C57" s="61"/>
      <c r="D57" s="61"/>
      <c r="E57" s="61"/>
      <c r="F57" s="6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61"/>
      <c r="B58" s="66"/>
      <c r="C58" s="61"/>
      <c r="D58" s="61"/>
      <c r="E58" s="61"/>
      <c r="F58" s="6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61"/>
      <c r="B59" s="61"/>
      <c r="C59" s="61"/>
      <c r="D59" s="61"/>
      <c r="E59" s="61"/>
      <c r="F59" s="6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68"/>
      <c r="B60" s="61"/>
      <c r="C60" s="61"/>
      <c r="D60" s="61"/>
      <c r="E60" s="61"/>
      <c r="F60" s="6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70"/>
      <c r="B61" s="61"/>
      <c r="C61" s="61"/>
      <c r="D61" s="61"/>
      <c r="E61" s="61"/>
      <c r="F61" s="6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62"/>
      <c r="B62" s="61"/>
      <c r="C62" s="61"/>
      <c r="D62" s="61"/>
      <c r="E62" s="61"/>
      <c r="F62" s="6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62"/>
      <c r="B63" s="61"/>
      <c r="C63" s="61"/>
      <c r="D63" s="61"/>
      <c r="E63" s="61"/>
      <c r="F63" s="6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62"/>
      <c r="B64" s="61"/>
      <c r="C64" s="61"/>
      <c r="D64" s="61"/>
      <c r="E64" s="61"/>
      <c r="F64" s="6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62"/>
      <c r="B65" s="61"/>
      <c r="C65" s="61"/>
      <c r="D65" s="61"/>
      <c r="E65" s="61"/>
      <c r="F65" s="6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62"/>
      <c r="B66" s="61"/>
      <c r="C66" s="61"/>
      <c r="D66" s="61"/>
      <c r="E66" s="61"/>
      <c r="F66" s="6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68"/>
      <c r="B67" s="61"/>
      <c r="C67" s="61"/>
      <c r="D67" s="61"/>
      <c r="E67" s="61"/>
      <c r="F67" s="6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62"/>
      <c r="B68" s="61"/>
      <c r="C68" s="61"/>
      <c r="D68" s="61"/>
      <c r="E68" s="61"/>
      <c r="F68" s="6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62"/>
      <c r="B69" s="61"/>
      <c r="C69" s="61"/>
      <c r="D69" s="61"/>
      <c r="E69" s="61"/>
      <c r="F69" s="6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62"/>
      <c r="B70" s="61"/>
      <c r="C70" s="61"/>
      <c r="D70" s="61"/>
      <c r="E70" s="61"/>
      <c r="F70" s="6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61"/>
      <c r="B71" s="61"/>
      <c r="C71" s="61"/>
      <c r="D71" s="61"/>
      <c r="E71" s="61"/>
      <c r="F71" s="6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68"/>
      <c r="B72" s="61"/>
      <c r="C72" s="61"/>
      <c r="D72" s="61"/>
      <c r="E72" s="61"/>
      <c r="F72" s="6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70"/>
      <c r="B73" s="61"/>
      <c r="C73" s="61"/>
      <c r="D73" s="61"/>
      <c r="E73" s="61"/>
      <c r="F73" s="6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62"/>
      <c r="B74" s="61"/>
      <c r="C74" s="61"/>
      <c r="D74" s="61"/>
      <c r="E74" s="61"/>
      <c r="F74" s="6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62"/>
      <c r="B75" s="61"/>
      <c r="C75" s="61"/>
      <c r="D75" s="61"/>
      <c r="E75" s="61"/>
      <c r="F75" s="6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62"/>
      <c r="B76" s="61"/>
      <c r="C76" s="61"/>
      <c r="D76" s="61"/>
      <c r="E76" s="61"/>
      <c r="F76" s="6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62"/>
      <c r="B77" s="61"/>
      <c r="C77" s="61"/>
      <c r="D77" s="61"/>
      <c r="E77" s="61"/>
      <c r="F77" s="6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62"/>
      <c r="B78" s="61"/>
      <c r="C78" s="61"/>
      <c r="D78" s="61"/>
      <c r="E78" s="61"/>
      <c r="F78" s="6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62"/>
      <c r="B79" s="61"/>
      <c r="C79" s="61"/>
      <c r="D79" s="61"/>
      <c r="E79" s="61"/>
      <c r="F79" s="6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61"/>
      <c r="B80" s="61"/>
      <c r="C80" s="61"/>
      <c r="D80" s="61"/>
      <c r="E80" s="61"/>
      <c r="F80" s="6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71"/>
      <c r="B81" s="61"/>
      <c r="C81" s="61"/>
      <c r="D81" s="61"/>
      <c r="E81" s="61"/>
      <c r="F81" s="6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68"/>
      <c r="B82" s="61"/>
      <c r="C82" s="61"/>
      <c r="D82" s="61"/>
      <c r="E82" s="61"/>
      <c r="F82" s="6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62"/>
      <c r="B83" s="61"/>
      <c r="C83" s="61"/>
      <c r="D83" s="61"/>
      <c r="E83" s="61"/>
      <c r="F83" s="6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62"/>
      <c r="B84" s="61"/>
      <c r="C84" s="61"/>
      <c r="D84" s="61"/>
      <c r="E84" s="61"/>
      <c r="F84" s="6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68"/>
      <c r="B85" s="61"/>
      <c r="C85" s="61"/>
      <c r="D85" s="61"/>
      <c r="E85" s="61"/>
      <c r="F85" s="6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62"/>
      <c r="B86" s="61"/>
      <c r="C86" s="61"/>
      <c r="D86" s="61"/>
      <c r="E86" s="61"/>
      <c r="F86" s="6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62"/>
      <c r="B87" s="61"/>
      <c r="C87" s="61"/>
      <c r="D87" s="61"/>
      <c r="E87" s="61"/>
      <c r="F87" s="6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61"/>
      <c r="B88" s="61"/>
      <c r="C88" s="61"/>
      <c r="D88" s="61"/>
      <c r="E88" s="61"/>
      <c r="F88" s="6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68"/>
      <c r="B89" s="61"/>
      <c r="C89" s="61"/>
      <c r="D89" s="61"/>
      <c r="E89" s="61"/>
      <c r="F89" s="6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62"/>
      <c r="B90" s="61"/>
      <c r="C90" s="61"/>
      <c r="D90" s="61"/>
      <c r="E90" s="61"/>
      <c r="F90" s="6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62"/>
      <c r="B91" s="61"/>
      <c r="C91" s="61"/>
      <c r="D91" s="61"/>
      <c r="E91" s="61"/>
      <c r="F91" s="6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62"/>
      <c r="B92" s="61"/>
      <c r="C92" s="61"/>
      <c r="D92" s="61"/>
      <c r="E92" s="61"/>
      <c r="F92" s="6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62"/>
      <c r="B93" s="61"/>
      <c r="C93" s="61"/>
      <c r="D93" s="61"/>
      <c r="E93" s="61"/>
      <c r="F93" s="6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62"/>
      <c r="B94" s="61"/>
      <c r="C94" s="61"/>
      <c r="D94" s="61"/>
      <c r="E94" s="61"/>
      <c r="F94" s="6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62"/>
      <c r="B95" s="61"/>
      <c r="C95" s="61"/>
      <c r="D95" s="61"/>
      <c r="E95" s="61"/>
      <c r="F95" s="6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62"/>
      <c r="B96" s="61"/>
      <c r="C96" s="61"/>
      <c r="D96" s="61"/>
      <c r="E96" s="61"/>
      <c r="F96" s="6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67"/>
      <c r="B97" s="61"/>
      <c r="C97" s="61"/>
      <c r="D97" s="61"/>
      <c r="E97" s="61"/>
      <c r="F97" s="6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61"/>
      <c r="B98" s="61"/>
      <c r="C98" s="61"/>
      <c r="D98" s="61"/>
      <c r="E98" s="61"/>
      <c r="F98" s="6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61"/>
      <c r="B99" s="61"/>
      <c r="C99" s="61"/>
      <c r="D99" s="61"/>
      <c r="E99" s="61"/>
      <c r="F99" s="6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61"/>
      <c r="B100" s="61"/>
      <c r="C100" s="61"/>
      <c r="D100" s="61"/>
      <c r="E100" s="61"/>
      <c r="F100" s="6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61"/>
      <c r="B101" s="61"/>
      <c r="C101" s="61"/>
      <c r="D101" s="61"/>
      <c r="E101" s="61"/>
      <c r="F101" s="6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68"/>
      <c r="B102" s="61"/>
      <c r="C102" s="61"/>
      <c r="D102" s="61"/>
      <c r="E102" s="61"/>
      <c r="F102" s="6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62"/>
      <c r="B103" s="61"/>
      <c r="C103" s="61"/>
      <c r="D103" s="61"/>
      <c r="E103" s="61"/>
      <c r="F103" s="6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62"/>
      <c r="B104" s="61"/>
      <c r="C104" s="61"/>
      <c r="D104" s="61"/>
      <c r="E104" s="61"/>
      <c r="F104" s="6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62"/>
      <c r="B105" s="61"/>
      <c r="C105" s="61"/>
      <c r="D105" s="61"/>
      <c r="E105" s="61"/>
      <c r="F105" s="6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68"/>
      <c r="B106" s="61"/>
      <c r="C106" s="61"/>
      <c r="D106" s="61"/>
      <c r="E106" s="61"/>
      <c r="F106" s="6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68"/>
      <c r="B107" s="61"/>
      <c r="C107" s="61"/>
      <c r="D107" s="61"/>
      <c r="E107" s="61"/>
      <c r="F107" s="6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61"/>
      <c r="B108" s="61"/>
      <c r="C108" s="61"/>
      <c r="D108" s="61"/>
      <c r="E108" s="61"/>
      <c r="F108" s="6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61"/>
      <c r="B109" s="61"/>
      <c r="C109" s="61"/>
      <c r="D109" s="61"/>
      <c r="E109" s="61"/>
      <c r="F109" s="6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72"/>
      <c r="B110" s="72"/>
      <c r="C110" s="72"/>
      <c r="D110" s="72"/>
      <c r="E110" s="72"/>
      <c r="F110" s="7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72"/>
      <c r="B111" s="72"/>
      <c r="C111" s="72"/>
      <c r="D111" s="72"/>
      <c r="E111" s="72"/>
      <c r="F111" s="7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72"/>
      <c r="B112" s="72"/>
      <c r="C112" s="72"/>
      <c r="D112" s="72"/>
      <c r="E112" s="72"/>
      <c r="F112" s="7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72"/>
      <c r="B113" s="72"/>
      <c r="C113" s="72"/>
      <c r="D113" s="72"/>
      <c r="E113" s="72"/>
      <c r="F113" s="7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72"/>
      <c r="B114" s="72"/>
      <c r="C114" s="72"/>
      <c r="D114" s="72"/>
      <c r="E114" s="72"/>
      <c r="F114" s="7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72"/>
      <c r="B115" s="72"/>
      <c r="C115" s="72"/>
      <c r="D115" s="72"/>
      <c r="E115" s="72"/>
      <c r="F115" s="7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63"/>
      <c r="B116" s="61"/>
      <c r="C116" s="61"/>
      <c r="D116" s="61"/>
      <c r="E116" s="61"/>
      <c r="F116" s="6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61"/>
      <c r="B117" s="61"/>
      <c r="C117" s="61"/>
      <c r="D117" s="61"/>
      <c r="E117" s="61"/>
      <c r="F117" s="6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61"/>
      <c r="B118" s="61"/>
      <c r="C118" s="61"/>
      <c r="D118" s="61"/>
      <c r="E118" s="61"/>
      <c r="F118" s="6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61"/>
      <c r="B119" s="61"/>
      <c r="C119" s="61"/>
      <c r="D119" s="61"/>
      <c r="E119" s="61"/>
      <c r="F119" s="6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61"/>
      <c r="B120" s="61"/>
      <c r="C120" s="61"/>
      <c r="D120" s="61"/>
      <c r="E120" s="61"/>
      <c r="F120" s="6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61"/>
      <c r="B121" s="61"/>
      <c r="C121" s="61"/>
      <c r="D121" s="61"/>
      <c r="E121" s="61"/>
      <c r="F121" s="6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61"/>
      <c r="B122" s="61"/>
      <c r="C122" s="61"/>
      <c r="D122" s="61"/>
      <c r="E122" s="61"/>
      <c r="F122" s="6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61"/>
      <c r="B123" s="61"/>
      <c r="C123" s="61"/>
      <c r="D123" s="61"/>
      <c r="E123" s="61"/>
      <c r="F123" s="6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61"/>
      <c r="B124" s="61"/>
      <c r="C124" s="61"/>
      <c r="D124" s="61"/>
      <c r="E124" s="61"/>
      <c r="F124" s="6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61"/>
      <c r="B125" s="61"/>
      <c r="C125" s="61"/>
      <c r="D125" s="61"/>
      <c r="E125" s="61"/>
      <c r="F125" s="6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61"/>
      <c r="B126" s="61"/>
      <c r="C126" s="61"/>
      <c r="D126" s="61"/>
      <c r="E126" s="61"/>
      <c r="F126" s="6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61"/>
      <c r="B127" s="61"/>
      <c r="C127" s="61"/>
      <c r="D127" s="61"/>
      <c r="E127" s="61"/>
      <c r="F127" s="6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61"/>
      <c r="B128" s="61"/>
      <c r="C128" s="61"/>
      <c r="D128" s="61"/>
      <c r="E128" s="61"/>
      <c r="F128" s="6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61"/>
      <c r="B129" s="61"/>
      <c r="C129" s="61"/>
      <c r="D129" s="61"/>
      <c r="E129" s="61"/>
      <c r="F129" s="6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61"/>
      <c r="B130" s="61"/>
      <c r="C130" s="61"/>
      <c r="D130" s="61"/>
      <c r="E130" s="61"/>
      <c r="F130" s="6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61"/>
      <c r="B131" s="61"/>
      <c r="C131" s="61"/>
      <c r="D131" s="61"/>
      <c r="E131" s="61"/>
      <c r="F131" s="6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61"/>
      <c r="B132" s="61"/>
      <c r="C132" s="61"/>
      <c r="D132" s="61"/>
      <c r="E132" s="61"/>
      <c r="F132" s="6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61"/>
      <c r="B133" s="61"/>
      <c r="C133" s="61"/>
      <c r="D133" s="61"/>
      <c r="E133" s="61"/>
      <c r="F133" s="6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61"/>
      <c r="B134" s="61"/>
      <c r="C134" s="61"/>
      <c r="D134" s="61"/>
      <c r="E134" s="61"/>
      <c r="F134" s="6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61"/>
      <c r="B135" s="61"/>
      <c r="C135" s="61"/>
      <c r="D135" s="61"/>
      <c r="E135" s="61"/>
      <c r="F135" s="6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61"/>
      <c r="B136" s="61"/>
      <c r="C136" s="61"/>
      <c r="D136" s="61"/>
      <c r="E136" s="61"/>
      <c r="F136" s="6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61"/>
      <c r="B137" s="61"/>
      <c r="C137" s="61"/>
      <c r="D137" s="61"/>
      <c r="E137" s="61"/>
      <c r="F137" s="6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3">
    <mergeCell ref="E2:F2"/>
    <mergeCell ref="H2:I2"/>
    <mergeCell ref="K2:L2"/>
  </mergeCells>
  <dataValidations>
    <dataValidation type="list" allowBlank="1" sqref="F3 I3 L3">
      <formula1>"30yr fixed,25yr fixed,20yr fixed,15yr fixed,10yr fixed"</formula1>
    </dataValidation>
    <dataValidation type="list" allowBlank="1" sqref="C7">
      <formula1>"Single Fam,Condo,Townhouse"</formula1>
    </dataValidation>
  </dataValidations>
  <drawing r:id="rId1"/>
</worksheet>
</file>