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45" windowWidth="19395" windowHeight="8685"/>
  </bookViews>
  <sheets>
    <sheet name="Miniaturization TV" sheetId="2" r:id="rId1"/>
  </sheets>
  <calcPr calcId="144525"/>
</workbook>
</file>

<file path=xl/calcChain.xml><?xml version="1.0" encoding="utf-8"?>
<calcChain xmlns="http://schemas.openxmlformats.org/spreadsheetml/2006/main">
  <c r="U21" i="2" l="1"/>
  <c r="R21" i="2" l="1"/>
  <c r="R19" i="2"/>
  <c r="T19" i="2" s="1"/>
  <c r="R18" i="2"/>
  <c r="T18" i="2" s="1"/>
  <c r="R17" i="2"/>
  <c r="T17" i="2" s="1"/>
  <c r="R16" i="2"/>
  <c r="T16" i="2" s="1"/>
  <c r="R15" i="2"/>
  <c r="T15" i="2" s="1"/>
  <c r="R14" i="2"/>
  <c r="T14" i="2" s="1"/>
  <c r="R13" i="2"/>
  <c r="R12" i="2"/>
  <c r="R11" i="2"/>
  <c r="R10" i="2"/>
  <c r="R9" i="2"/>
  <c r="R8" i="2"/>
  <c r="R7" i="2"/>
  <c r="R6" i="2"/>
  <c r="T11" i="2" l="1"/>
  <c r="U11" i="2" s="1"/>
  <c r="T13" i="2"/>
  <c r="U13" i="2" s="1"/>
  <c r="T12" i="2"/>
  <c r="U12" i="2" s="1"/>
  <c r="T10" i="2"/>
  <c r="U10" i="2" s="1"/>
  <c r="U17" i="2"/>
  <c r="U14" i="2"/>
  <c r="U18" i="2"/>
  <c r="U15" i="2"/>
  <c r="U19" i="2"/>
  <c r="U16" i="2"/>
  <c r="I21" i="2" l="1"/>
  <c r="I19" i="2"/>
  <c r="I18" i="2"/>
  <c r="I17" i="2"/>
  <c r="I16" i="2"/>
  <c r="I15" i="2"/>
  <c r="I14" i="2"/>
  <c r="I13" i="2"/>
  <c r="I12" i="2"/>
  <c r="I11" i="2"/>
  <c r="I10" i="2"/>
  <c r="I9" i="2"/>
  <c r="T9" i="2" s="1"/>
  <c r="U9" i="2" s="1"/>
  <c r="I8" i="2"/>
  <c r="T8" i="2" s="1"/>
  <c r="U8" i="2" s="1"/>
  <c r="I7" i="2"/>
  <c r="T7" i="2" s="1"/>
  <c r="U7" i="2" s="1"/>
  <c r="I6" i="2"/>
  <c r="T6" i="2" s="1"/>
  <c r="U6" i="2" s="1"/>
  <c r="T21" i="2"/>
  <c r="U22" i="2" l="1"/>
  <c r="U23" i="2" s="1"/>
  <c r="U26" i="2" s="1"/>
  <c r="Q21" i="2"/>
  <c r="Q19" i="2"/>
  <c r="Q18" i="2"/>
  <c r="Q7" i="2"/>
  <c r="H21" i="2" l="1"/>
  <c r="J21" i="2" s="1"/>
  <c r="K21" i="2" s="1"/>
  <c r="H19" i="2"/>
  <c r="J19" i="2" s="1"/>
  <c r="K19" i="2" s="1"/>
  <c r="H18" i="2"/>
  <c r="J18" i="2" s="1"/>
  <c r="K18" i="2" s="1"/>
  <c r="H7" i="2"/>
  <c r="J7" i="2" s="1"/>
  <c r="K7" i="2" s="1"/>
  <c r="Q17" i="2"/>
  <c r="H17" i="2"/>
  <c r="J17" i="2" s="1"/>
  <c r="K17" i="2" s="1"/>
  <c r="Q16" i="2"/>
  <c r="H16" i="2"/>
  <c r="J16" i="2" s="1"/>
  <c r="K16" i="2" s="1"/>
  <c r="Q15" i="2"/>
  <c r="H15" i="2"/>
  <c r="J15" i="2" s="1"/>
  <c r="K15" i="2" s="1"/>
  <c r="Q14" i="2"/>
  <c r="H14" i="2"/>
  <c r="J14" i="2" s="1"/>
  <c r="K14" i="2" s="1"/>
  <c r="Q13" i="2"/>
  <c r="H13" i="2"/>
  <c r="J13" i="2" s="1"/>
  <c r="K13" i="2" s="1"/>
  <c r="Q12" i="2"/>
  <c r="H12" i="2"/>
  <c r="J12" i="2" s="1"/>
  <c r="K12" i="2" s="1"/>
  <c r="Q11" i="2"/>
  <c r="H11" i="2"/>
  <c r="Q10" i="2"/>
  <c r="H10" i="2"/>
  <c r="J10" i="2" s="1"/>
  <c r="K10" i="2" s="1"/>
  <c r="Q9" i="2"/>
  <c r="H9" i="2"/>
  <c r="J9" i="2" s="1"/>
  <c r="K9" i="2" s="1"/>
  <c r="Q8" i="2"/>
  <c r="H8" i="2"/>
  <c r="J8" i="2" s="1"/>
  <c r="K8" i="2" s="1"/>
  <c r="Q6" i="2"/>
  <c r="H6" i="2"/>
  <c r="J6" i="2" l="1"/>
  <c r="H22" i="2"/>
  <c r="J11" i="2"/>
  <c r="K11" i="2" s="1"/>
  <c r="Q22" i="2"/>
  <c r="U27" i="2" s="1"/>
  <c r="K6" i="2" l="1"/>
  <c r="H24" i="2" s="1"/>
  <c r="H23" i="2"/>
</calcChain>
</file>

<file path=xl/comments1.xml><?xml version="1.0" encoding="utf-8"?>
<comments xmlns="http://schemas.openxmlformats.org/spreadsheetml/2006/main">
  <authors>
    <author>Chrys Shea</author>
  </authors>
  <commentList>
    <comment ref="T5" authorId="0">
      <text>
        <r>
          <rPr>
            <b/>
            <sz val="9"/>
            <color indexed="81"/>
            <rFont val="Tahoma"/>
            <family val="2"/>
          </rPr>
          <t>Chrys Shea:</t>
        </r>
        <r>
          <rPr>
            <sz val="9"/>
            <color indexed="81"/>
            <rFont val="Tahoma"/>
            <family val="2"/>
          </rPr>
          <t xml:space="preserve">
Formulas are different for tray parts vs reel parts</t>
        </r>
      </text>
    </comment>
    <comment ref="U5" authorId="0">
      <text>
        <r>
          <rPr>
            <b/>
            <sz val="9"/>
            <color indexed="81"/>
            <rFont val="Tahoma"/>
            <family val="2"/>
          </rPr>
          <t>Chrys Shea:</t>
        </r>
        <r>
          <rPr>
            <sz val="9"/>
            <color indexed="81"/>
            <rFont val="Tahoma"/>
            <family val="2"/>
          </rPr>
          <t xml:space="preserve">
Includes tray break charge of $8
</t>
        </r>
      </text>
    </comment>
  </commentList>
</comments>
</file>

<file path=xl/sharedStrings.xml><?xml version="1.0" encoding="utf-8"?>
<sst xmlns="http://schemas.openxmlformats.org/spreadsheetml/2006/main" count="132" uniqueCount="78">
  <si>
    <t>0.4mm</t>
  </si>
  <si>
    <t>Pitch</t>
  </si>
  <si>
    <t>I/O</t>
  </si>
  <si>
    <t>Body Size</t>
  </si>
  <si>
    <t>Type</t>
  </si>
  <si>
    <t>Practical Item #</t>
  </si>
  <si>
    <t>Cost Each</t>
  </si>
  <si>
    <t>BGA/LGA</t>
  </si>
  <si>
    <t>0.5mm</t>
  </si>
  <si>
    <t>12mm</t>
  </si>
  <si>
    <t>Tray</t>
  </si>
  <si>
    <t>A-CTBGA228-.5mm-12mm-DC-LF-305</t>
  </si>
  <si>
    <t xml:space="preserve">ChipArray - Very Thin </t>
  </si>
  <si>
    <t>Qty per board</t>
  </si>
  <si>
    <t>Single Row MLF</t>
  </si>
  <si>
    <t>A-MLF100-12mm-.4mm-DC-Sn-T</t>
  </si>
  <si>
    <t>T&amp;R</t>
  </si>
  <si>
    <t>0 Ohm Resistor</t>
  </si>
  <si>
    <t>1206SMR-PA-5K-Sn-0</t>
  </si>
  <si>
    <t>Capacitor</t>
  </si>
  <si>
    <t>1206SMC-PL-4K-LF</t>
  </si>
  <si>
    <t>0603</t>
  </si>
  <si>
    <t>0603-SMR-PA-5K-Sn-0</t>
  </si>
  <si>
    <t>0603SMC-PA-4K-LF</t>
  </si>
  <si>
    <t>0402SMC-PA-10K-LF</t>
  </si>
  <si>
    <t>0402</t>
  </si>
  <si>
    <t>0201</t>
  </si>
  <si>
    <t>0201SMC-PA-15K-LF-M</t>
  </si>
  <si>
    <t>Cost/board</t>
  </si>
  <si>
    <t>Unit</t>
  </si>
  <si>
    <t>Unit Qty</t>
  </si>
  <si>
    <t>Unit Cost</t>
  </si>
  <si>
    <t>Total Paste Deposits per board</t>
  </si>
  <si>
    <t>Total Component Cost per board</t>
  </si>
  <si>
    <t>0.3mm</t>
  </si>
  <si>
    <t>8mm</t>
  </si>
  <si>
    <t>MLF/
QFN</t>
  </si>
  <si>
    <t>Thru Mold Via PoP</t>
  </si>
  <si>
    <t>01005</t>
  </si>
  <si>
    <t>008004</t>
  </si>
  <si>
    <t>A-CVBGA368-.3MM-8MM-DC-LF-305</t>
  </si>
  <si>
    <t>Y</t>
  </si>
  <si>
    <t>N</t>
  </si>
  <si>
    <t>14mm</t>
  </si>
  <si>
    <t>A-TMV620-.4mm-14mm-DC-LF-125</t>
  </si>
  <si>
    <t>Kit Cost</t>
  </si>
  <si>
    <t>Unit Break?</t>
  </si>
  <si>
    <t>Resistor is not available at this time</t>
  </si>
  <si>
    <t>Kit Cost with 008004</t>
  </si>
  <si>
    <t>Kit Cost w/o 008004</t>
  </si>
  <si>
    <t># of components</t>
  </si>
  <si>
    <t># paste deposits/print</t>
  </si>
  <si>
    <t># reflowed joints/run</t>
  </si>
  <si>
    <t>Opportunity Count</t>
  </si>
  <si>
    <t>Reflow Qty</t>
  </si>
  <si>
    <t>Comp 
Type</t>
  </si>
  <si>
    <t>Total Solder Joints per run</t>
  </si>
  <si>
    <t>Total Opportunities per run</t>
  </si>
  <si>
    <t>per board</t>
  </si>
  <si>
    <t>* Reels of 01005s are $500 for 5K parts</t>
  </si>
  <si>
    <t>Kit excl 01005 and 008004</t>
  </si>
  <si>
    <t>Board excl 01005 and 008004</t>
  </si>
  <si>
    <t>Reels of 008004s are $2,000 for 5K parts</t>
  </si>
  <si>
    <t xml:space="preserve">   </t>
  </si>
  <si>
    <t>008004SMC-5K-LF</t>
  </si>
  <si>
    <t>0402SMR-PA-10K-Sn-0</t>
  </si>
  <si>
    <t>0201SMR-PA-15K-Sn-0-P</t>
  </si>
  <si>
    <t>01005SMR-PA-TRB-LF-0</t>
  </si>
  <si>
    <t>01005SMC-PL-TRB-LF</t>
  </si>
  <si>
    <t>Set up Qty</t>
  </si>
  <si>
    <t>reel</t>
  </si>
  <si>
    <t># Components 
or Reels</t>
  </si>
  <si>
    <t>Kit Configurator for Miniaturization Test Board</t>
  </si>
  <si>
    <t xml:space="preserve">Enter number of boards to populate in each of 10 print runs:  </t>
  </si>
  <si>
    <t>Practical Components Description/
Component Name in ODB++ BOM</t>
  </si>
  <si>
    <t>per run</t>
  </si>
  <si>
    <t>per  run</t>
  </si>
  <si>
    <r>
      <rPr>
        <b/>
        <sz val="12"/>
        <color theme="0"/>
        <rFont val="Calibri"/>
        <family val="2"/>
        <scheme val="minor"/>
      </rPr>
      <t>Discretes</t>
    </r>
    <r>
      <rPr>
        <sz val="11"/>
        <color theme="0"/>
        <rFont val="Calibri"/>
        <family val="2"/>
        <scheme val="minor"/>
      </rPr>
      <t xml:space="preserve">
For overall defect rate, use capacitors
For solderball analysis use resistors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</si>
</sst>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22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3" borderId="0" applyNumberFormat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44" fontId="0" fillId="0" borderId="2" xfId="0" applyNumberForma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44" fontId="0" fillId="0" borderId="4" xfId="1" applyFont="1" applyBorder="1"/>
    <xf numFmtId="4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44" fontId="0" fillId="0" borderId="12" xfId="1" applyFont="1" applyBorder="1" applyAlignment="1">
      <alignment vertical="center"/>
    </xf>
    <xf numFmtId="44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4" fontId="6" fillId="0" borderId="2" xfId="1" applyNumberFormat="1" applyFont="1" applyBorder="1"/>
    <xf numFmtId="44" fontId="6" fillId="0" borderId="2" xfId="1" applyFont="1" applyBorder="1"/>
    <xf numFmtId="44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1" applyNumberFormat="1" applyFont="1" applyBorder="1"/>
    <xf numFmtId="44" fontId="6" fillId="0" borderId="1" xfId="1" applyFont="1" applyBorder="1"/>
    <xf numFmtId="44" fontId="6" fillId="0" borderId="1" xfId="0" applyNumberFormat="1" applyFont="1" applyBorder="1"/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1" applyNumberFormat="1" applyFont="1" applyBorder="1"/>
    <xf numFmtId="44" fontId="6" fillId="0" borderId="0" xfId="1" applyFont="1" applyBorder="1"/>
    <xf numFmtId="44" fontId="6" fillId="0" borderId="0" xfId="0" applyNumberFormat="1" applyFont="1" applyBorder="1"/>
    <xf numFmtId="164" fontId="6" fillId="0" borderId="1" xfId="0" applyNumberFormat="1" applyFont="1" applyBorder="1"/>
    <xf numFmtId="164" fontId="6" fillId="0" borderId="0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164" fontId="6" fillId="0" borderId="14" xfId="0" applyNumberFormat="1" applyFont="1" applyBorder="1"/>
    <xf numFmtId="44" fontId="6" fillId="0" borderId="14" xfId="1" applyFont="1" applyBorder="1"/>
    <xf numFmtId="44" fontId="6" fillId="0" borderId="14" xfId="0" applyNumberFormat="1" applyFont="1" applyBorder="1"/>
    <xf numFmtId="0" fontId="6" fillId="0" borderId="1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quotePrefix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64" fontId="6" fillId="0" borderId="4" xfId="0" applyNumberFormat="1" applyFont="1" applyFill="1" applyBorder="1"/>
    <xf numFmtId="0" fontId="6" fillId="0" borderId="4" xfId="0" applyFont="1" applyFill="1" applyBorder="1"/>
    <xf numFmtId="44" fontId="6" fillId="0" borderId="4" xfId="1" applyFont="1" applyFill="1" applyBorder="1"/>
    <xf numFmtId="44" fontId="0" fillId="0" borderId="2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164" fontId="6" fillId="0" borderId="14" xfId="0" applyNumberFormat="1" applyFont="1" applyFill="1" applyBorder="1"/>
    <xf numFmtId="0" fontId="6" fillId="0" borderId="14" xfId="0" applyFont="1" applyFill="1" applyBorder="1"/>
    <xf numFmtId="44" fontId="6" fillId="0" borderId="14" xfId="1" applyFont="1" applyFill="1" applyBorder="1"/>
    <xf numFmtId="44" fontId="6" fillId="0" borderId="14" xfId="0" applyNumberFormat="1" applyFont="1" applyFill="1" applyBorder="1"/>
    <xf numFmtId="164" fontId="6" fillId="0" borderId="1" xfId="0" applyNumberFormat="1" applyFont="1" applyFill="1" applyBorder="1"/>
    <xf numFmtId="0" fontId="6" fillId="0" borderId="1" xfId="0" applyFont="1" applyFill="1" applyBorder="1"/>
    <xf numFmtId="44" fontId="6" fillId="0" borderId="1" xfId="1" applyFont="1" applyFill="1" applyBorder="1"/>
    <xf numFmtId="44" fontId="6" fillId="0" borderId="1" xfId="0" applyNumberFormat="1" applyFont="1" applyFill="1" applyBorder="1"/>
    <xf numFmtId="44" fontId="6" fillId="0" borderId="4" xfId="0" applyNumberFormat="1" applyFont="1" applyFill="1" applyBorder="1"/>
    <xf numFmtId="44" fontId="0" fillId="0" borderId="12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6" fillId="0" borderId="14" xfId="1" applyFont="1" applyBorder="1" applyAlignment="1">
      <alignment horizontal="center"/>
    </xf>
    <xf numFmtId="44" fontId="6" fillId="0" borderId="14" xfId="1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44" fontId="0" fillId="0" borderId="22" xfId="1" applyFont="1" applyFill="1" applyBorder="1"/>
    <xf numFmtId="44" fontId="0" fillId="0" borderId="22" xfId="1" applyFont="1" applyFill="1" applyBorder="1" applyAlignment="1">
      <alignment horizontal="center"/>
    </xf>
    <xf numFmtId="44" fontId="0" fillId="0" borderId="22" xfId="0" applyNumberFormat="1" applyBorder="1"/>
    <xf numFmtId="44" fontId="0" fillId="0" borderId="22" xfId="1" applyFont="1" applyBorder="1"/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0" fontId="9" fillId="0" borderId="28" xfId="2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 vertical="center"/>
    </xf>
    <xf numFmtId="0" fontId="0" fillId="0" borderId="18" xfId="0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5" fillId="0" borderId="0" xfId="0" applyFont="1" applyBorder="1" applyAlignment="1">
      <alignment horizontal="right"/>
    </xf>
    <xf numFmtId="44" fontId="8" fillId="0" borderId="0" xfId="0" applyNumberFormat="1" applyFont="1" applyBorder="1"/>
    <xf numFmtId="44" fontId="8" fillId="0" borderId="0" xfId="1" applyFont="1" applyBorder="1"/>
    <xf numFmtId="0" fontId="5" fillId="0" borderId="0" xfId="0" applyFont="1" applyBorder="1" applyAlignment="1">
      <alignment horizontal="left"/>
    </xf>
    <xf numFmtId="0" fontId="0" fillId="0" borderId="17" xfId="0" applyBorder="1"/>
    <xf numFmtId="0" fontId="0" fillId="0" borderId="0" xfId="0" applyBorder="1" applyAlignment="1">
      <alignment vertical="center"/>
    </xf>
    <xf numFmtId="1" fontId="0" fillId="0" borderId="2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44" fontId="0" fillId="0" borderId="0" xfId="1" applyFont="1" applyBorder="1"/>
    <xf numFmtId="1" fontId="0" fillId="0" borderId="29" xfId="0" applyNumberForma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3" fillId="0" borderId="24" xfId="0" applyFont="1" applyBorder="1"/>
    <xf numFmtId="0" fontId="3" fillId="0" borderId="5" xfId="0" applyFont="1" applyBorder="1"/>
    <xf numFmtId="0" fontId="3" fillId="0" borderId="13" xfId="0" applyFont="1" applyBorder="1" applyAlignment="1">
      <alignment vertical="center"/>
    </xf>
    <xf numFmtId="0" fontId="7" fillId="0" borderId="3" xfId="0" applyFont="1" applyBorder="1"/>
    <xf numFmtId="0" fontId="7" fillId="0" borderId="10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15" xfId="0" applyFont="1" applyFill="1" applyBorder="1"/>
    <xf numFmtId="0" fontId="7" fillId="0" borderId="10" xfId="0" applyFont="1" applyFill="1" applyBorder="1"/>
    <xf numFmtId="0" fontId="0" fillId="0" borderId="6" xfId="0" applyBorder="1" applyAlignment="1">
      <alignment horizontal="right"/>
    </xf>
    <xf numFmtId="2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right"/>
    </xf>
    <xf numFmtId="44" fontId="8" fillId="0" borderId="4" xfId="0" applyNumberFormat="1" applyFont="1" applyBorder="1"/>
    <xf numFmtId="0" fontId="5" fillId="0" borderId="4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right" vertical="center"/>
    </xf>
    <xf numFmtId="0" fontId="0" fillId="0" borderId="21" xfId="0" applyBorder="1"/>
    <xf numFmtId="0" fontId="14" fillId="4" borderId="2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textRotation="90" wrapText="1"/>
    </xf>
    <xf numFmtId="0" fontId="9" fillId="5" borderId="0" xfId="2" applyNumberFormat="1" applyFont="1" applyFill="1" applyBorder="1" applyAlignment="1">
      <alignment horizontal="center"/>
    </xf>
    <xf numFmtId="0" fontId="9" fillId="5" borderId="28" xfId="2" applyNumberFormat="1" applyFont="1" applyFill="1" applyBorder="1" applyAlignment="1">
      <alignment horizontal="center"/>
    </xf>
    <xf numFmtId="0" fontId="17" fillId="5" borderId="20" xfId="3" applyFont="1" applyFill="1" applyBorder="1" applyAlignment="1">
      <alignment horizontal="center"/>
    </xf>
    <xf numFmtId="0" fontId="17" fillId="5" borderId="14" xfId="3" applyFont="1" applyFill="1" applyBorder="1"/>
    <xf numFmtId="44" fontId="18" fillId="5" borderId="25" xfId="3" applyNumberFormat="1" applyFont="1" applyFill="1" applyBorder="1" applyAlignment="1">
      <alignment horizontal="right"/>
    </xf>
    <xf numFmtId="0" fontId="17" fillId="5" borderId="19" xfId="3" applyFont="1" applyFill="1" applyBorder="1" applyAlignment="1">
      <alignment horizontal="center"/>
    </xf>
    <xf numFmtId="0" fontId="17" fillId="5" borderId="1" xfId="3" applyFont="1" applyFill="1" applyBorder="1"/>
    <xf numFmtId="0" fontId="18" fillId="5" borderId="26" xfId="3" quotePrefix="1" applyFont="1" applyFill="1" applyBorder="1" applyAlignment="1">
      <alignment horizontal="right"/>
    </xf>
    <xf numFmtId="0" fontId="11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164" fontId="6" fillId="7" borderId="0" xfId="0" applyNumberFormat="1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44" fontId="6" fillId="7" borderId="0" xfId="1" applyFont="1" applyFill="1" applyBorder="1" applyAlignment="1">
      <alignment vertical="center"/>
    </xf>
    <xf numFmtId="44" fontId="6" fillId="7" borderId="0" xfId="1" applyFont="1" applyFill="1" applyBorder="1" applyAlignment="1">
      <alignment horizontal="center" vertical="center"/>
    </xf>
    <xf numFmtId="44" fontId="6" fillId="7" borderId="0" xfId="0" applyNumberFormat="1" applyFont="1" applyFill="1" applyBorder="1" applyAlignment="1">
      <alignment vertical="center"/>
    </xf>
    <xf numFmtId="1" fontId="0" fillId="7" borderId="0" xfId="0" applyNumberFormat="1" applyFont="1" applyFill="1" applyBorder="1" applyAlignment="1">
      <alignment vertical="center"/>
    </xf>
    <xf numFmtId="1" fontId="0" fillId="7" borderId="0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center" vertical="center"/>
    </xf>
    <xf numFmtId="0" fontId="0" fillId="5" borderId="18" xfId="0" applyFill="1" applyBorder="1"/>
    <xf numFmtId="0" fontId="5" fillId="5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" fontId="9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textRotation="90"/>
    </xf>
    <xf numFmtId="0" fontId="14" fillId="6" borderId="8" xfId="0" applyFont="1" applyFill="1" applyBorder="1" applyAlignment="1">
      <alignment horizontal="center" vertical="center" textRotation="90"/>
    </xf>
    <xf numFmtId="0" fontId="14" fillId="6" borderId="9" xfId="0" applyFont="1" applyFill="1" applyBorder="1" applyAlignment="1">
      <alignment horizontal="center" vertical="center" textRotation="90"/>
    </xf>
    <xf numFmtId="0" fontId="15" fillId="6" borderId="7" xfId="0" applyFont="1" applyFill="1" applyBorder="1" applyAlignment="1">
      <alignment horizontal="center" vertical="center" textRotation="90" wrapText="1"/>
    </xf>
    <xf numFmtId="0" fontId="15" fillId="6" borderId="8" xfId="0" applyFont="1" applyFill="1" applyBorder="1" applyAlignment="1">
      <alignment horizontal="center" vertical="center" textRotation="90"/>
    </xf>
    <xf numFmtId="0" fontId="15" fillId="6" borderId="9" xfId="0" applyFont="1" applyFill="1" applyBorder="1" applyAlignment="1">
      <alignment horizontal="center" vertical="center" textRotation="90"/>
    </xf>
  </cellXfs>
  <cellStyles count="4">
    <cellStyle name="Bad" xfId="3" builtinId="27"/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190518</xdr:colOff>
      <xdr:row>0</xdr:row>
      <xdr:rowOff>125016</xdr:rowOff>
    </xdr:from>
    <xdr:to>
      <xdr:col>18</xdr:col>
      <xdr:colOff>424547</xdr:colOff>
      <xdr:row>1</xdr:row>
      <xdr:rowOff>59531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003" y="125016"/>
          <a:ext cx="463338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MTA">
      <a:dk1>
        <a:srgbClr val="000000"/>
      </a:dk1>
      <a:lt1>
        <a:srgbClr val="FFFFFF"/>
      </a:lt1>
      <a:dk2>
        <a:srgbClr val="000000"/>
      </a:dk2>
      <a:lt2>
        <a:srgbClr val="040450"/>
      </a:lt2>
      <a:accent1>
        <a:srgbClr val="8990D7"/>
      </a:accent1>
      <a:accent2>
        <a:srgbClr val="009999"/>
      </a:accent2>
      <a:accent3>
        <a:srgbClr val="B7FFFF"/>
      </a:accent3>
      <a:accent4>
        <a:srgbClr val="006666"/>
      </a:accent4>
      <a:accent5>
        <a:srgbClr val="B6C3FC"/>
      </a:accent5>
      <a:accent6>
        <a:srgbClr val="040450"/>
      </a:accent6>
      <a:hlink>
        <a:srgbClr val="040450"/>
      </a:hlink>
      <a:folHlink>
        <a:srgbClr val="F2F2F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 x14ac:dyDescent="0.45"/>
  <cols>
    <col min="1" max="1" width="1" customWidth="1"/>
    <col min="4" max="5" width="8.86328125" style="1" customWidth="1"/>
    <col min="6" max="6" width="17.1328125" customWidth="1"/>
    <col min="7" max="7" width="10.9296875" style="1" customWidth="1"/>
    <col min="8" max="8" width="13.796875" customWidth="1"/>
    <col min="9" max="9" width="11.73046875" style="1" customWidth="1"/>
    <col min="10" max="10" width="12.06640625" hidden="1" customWidth="1"/>
    <col min="11" max="11" width="13.1328125" hidden="1" customWidth="1"/>
    <col min="12" max="12" width="8.59765625" customWidth="1"/>
    <col min="13" max="13" width="9.86328125" customWidth="1"/>
    <col min="14" max="14" width="9.796875" style="1" hidden="1" customWidth="1"/>
    <col min="15" max="15" width="11.59765625" hidden="1" customWidth="1"/>
    <col min="16" max="16" width="9.59765625" hidden="1" customWidth="1"/>
    <col min="17" max="17" width="10.06640625" customWidth="1"/>
    <col min="18" max="18" width="7.53125" customWidth="1"/>
    <col min="19" max="19" width="7.06640625" customWidth="1"/>
    <col min="20" max="20" width="13.1328125" style="1" customWidth="1"/>
    <col min="21" max="21" width="9.9296875" bestFit="1" customWidth="1"/>
    <col min="22" max="22" width="9.265625" customWidth="1"/>
    <col min="23" max="23" width="34.53125" customWidth="1"/>
    <col min="24" max="24" width="4.53125" customWidth="1"/>
    <col min="26" max="26" width="0" hidden="1" customWidth="1"/>
  </cols>
  <sheetData>
    <row r="1" spans="1:26" ht="76.8" customHeight="1" x14ac:dyDescent="0.55000000000000004"/>
    <row r="2" spans="1:26" s="21" customFormat="1" ht="37.799999999999997" customHeight="1" thickBot="1" x14ac:dyDescent="0.5">
      <c r="A2" s="109"/>
      <c r="B2" s="168" t="s">
        <v>72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09"/>
      <c r="Y2" s="109"/>
    </row>
    <row r="3" spans="1:26" ht="23.65" thickBot="1" x14ac:dyDescent="0.75">
      <c r="A3" s="3"/>
      <c r="B3" s="132"/>
      <c r="C3" s="17"/>
      <c r="D3" s="16"/>
      <c r="E3" s="16"/>
      <c r="F3" s="131" t="s">
        <v>73</v>
      </c>
      <c r="G3" s="157">
        <v>5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3"/>
    </row>
    <row r="4" spans="1:26" ht="14.75" thickBot="1" x14ac:dyDescent="0.6">
      <c r="A4" s="3"/>
      <c r="B4" s="3"/>
      <c r="C4" s="3"/>
      <c r="D4" s="2"/>
      <c r="E4" s="2"/>
      <c r="F4" s="3"/>
      <c r="G4" s="2"/>
      <c r="H4" s="3"/>
      <c r="I4" s="2"/>
      <c r="J4" s="3"/>
      <c r="K4" s="3"/>
      <c r="L4" s="3"/>
      <c r="M4" s="3"/>
      <c r="N4" s="2"/>
      <c r="O4" s="3"/>
      <c r="P4" s="3"/>
      <c r="Q4" s="3"/>
      <c r="R4" s="3"/>
      <c r="S4" s="3"/>
      <c r="T4" s="2"/>
      <c r="U4" s="3"/>
      <c r="V4" s="3"/>
      <c r="W4" s="3"/>
      <c r="X4" s="3"/>
      <c r="Y4" s="3"/>
    </row>
    <row r="5" spans="1:26" s="79" customFormat="1" ht="30.75" customHeight="1" thickBot="1" x14ac:dyDescent="0.5">
      <c r="A5" s="102"/>
      <c r="B5" s="133" t="s">
        <v>55</v>
      </c>
      <c r="C5" s="134" t="s">
        <v>1</v>
      </c>
      <c r="D5" s="134" t="s">
        <v>2</v>
      </c>
      <c r="E5" s="134" t="s">
        <v>3</v>
      </c>
      <c r="F5" s="134" t="s">
        <v>4</v>
      </c>
      <c r="G5" s="135" t="s">
        <v>13</v>
      </c>
      <c r="H5" s="135" t="s">
        <v>51</v>
      </c>
      <c r="I5" s="135" t="s">
        <v>50</v>
      </c>
      <c r="J5" s="135" t="s">
        <v>52</v>
      </c>
      <c r="K5" s="135" t="s">
        <v>53</v>
      </c>
      <c r="L5" s="134" t="s">
        <v>29</v>
      </c>
      <c r="M5" s="134" t="s">
        <v>6</v>
      </c>
      <c r="N5" s="134" t="s">
        <v>30</v>
      </c>
      <c r="O5" s="134" t="s">
        <v>31</v>
      </c>
      <c r="P5" s="134" t="s">
        <v>46</v>
      </c>
      <c r="Q5" s="134" t="s">
        <v>28</v>
      </c>
      <c r="R5" s="135" t="s">
        <v>54</v>
      </c>
      <c r="S5" s="135" t="s">
        <v>69</v>
      </c>
      <c r="T5" s="135" t="s">
        <v>71</v>
      </c>
      <c r="U5" s="134" t="s">
        <v>45</v>
      </c>
      <c r="V5" s="135" t="s">
        <v>5</v>
      </c>
      <c r="W5" s="136" t="s">
        <v>74</v>
      </c>
      <c r="X5" s="102"/>
      <c r="Y5" s="102"/>
    </row>
    <row r="6" spans="1:26" ht="17.100000000000001" customHeight="1" x14ac:dyDescent="0.45">
      <c r="A6" s="3"/>
      <c r="B6" s="169" t="s">
        <v>7</v>
      </c>
      <c r="C6" s="90" t="s">
        <v>34</v>
      </c>
      <c r="D6" s="5">
        <v>368</v>
      </c>
      <c r="E6" s="5" t="s">
        <v>35</v>
      </c>
      <c r="F6" s="6" t="s">
        <v>12</v>
      </c>
      <c r="G6" s="5">
        <v>8</v>
      </c>
      <c r="H6" s="5">
        <f t="shared" ref="H6:H19" si="0">G6*D6</f>
        <v>2944</v>
      </c>
      <c r="I6" s="5">
        <f>$G$3*G6</f>
        <v>40</v>
      </c>
      <c r="J6" s="5">
        <f>$G$3*H6</f>
        <v>14720</v>
      </c>
      <c r="K6" s="5">
        <f>J6+I6</f>
        <v>14760</v>
      </c>
      <c r="L6" s="5" t="s">
        <v>10</v>
      </c>
      <c r="M6" s="7">
        <v>8.9499999999999993</v>
      </c>
      <c r="N6" s="6">
        <v>260</v>
      </c>
      <c r="O6" s="7">
        <v>2327</v>
      </c>
      <c r="P6" s="56" t="s">
        <v>41</v>
      </c>
      <c r="Q6" s="8">
        <f t="shared" ref="Q6:Q19" si="1">G6*M6</f>
        <v>71.599999999999994</v>
      </c>
      <c r="R6" s="110">
        <f t="shared" ref="R6:R19" si="2">$G$3</f>
        <v>5</v>
      </c>
      <c r="S6" s="110">
        <v>12</v>
      </c>
      <c r="T6" s="110">
        <f>(I6+S6)</f>
        <v>52</v>
      </c>
      <c r="U6" s="7">
        <f>(T6*M6)+8</f>
        <v>473.4</v>
      </c>
      <c r="V6" s="5">
        <v>31610</v>
      </c>
      <c r="W6" s="9" t="s">
        <v>40</v>
      </c>
      <c r="X6" s="3" t="s">
        <v>63</v>
      </c>
      <c r="Y6" s="3"/>
    </row>
    <row r="7" spans="1:26" ht="17.100000000000001" customHeight="1" x14ac:dyDescent="0.5">
      <c r="A7" s="3"/>
      <c r="B7" s="170"/>
      <c r="C7" s="91" t="s">
        <v>0</v>
      </c>
      <c r="D7" s="83">
        <v>620</v>
      </c>
      <c r="E7" s="84" t="s">
        <v>43</v>
      </c>
      <c r="F7" s="85" t="s">
        <v>37</v>
      </c>
      <c r="G7" s="84">
        <v>9</v>
      </c>
      <c r="H7" s="83">
        <f t="shared" si="0"/>
        <v>5580</v>
      </c>
      <c r="I7" s="84">
        <f t="shared" ref="I7:I21" si="3">$G$3*G7</f>
        <v>45</v>
      </c>
      <c r="J7" s="84">
        <f t="shared" ref="J7:J21" si="4">$G$3*H7</f>
        <v>27900</v>
      </c>
      <c r="K7" s="84">
        <f t="shared" ref="K7:K21" si="5">J7+I7</f>
        <v>27945</v>
      </c>
      <c r="L7" s="84" t="s">
        <v>10</v>
      </c>
      <c r="M7" s="86">
        <v>12.75</v>
      </c>
      <c r="N7" s="85">
        <v>119</v>
      </c>
      <c r="O7" s="86">
        <v>1517.25</v>
      </c>
      <c r="P7" s="87" t="s">
        <v>41</v>
      </c>
      <c r="Q7" s="88">
        <f t="shared" si="1"/>
        <v>114.75</v>
      </c>
      <c r="R7" s="111">
        <f t="shared" si="2"/>
        <v>5</v>
      </c>
      <c r="S7" s="111">
        <v>12</v>
      </c>
      <c r="T7" s="111">
        <f t="shared" ref="T7:T9" si="6">(I7+S7)</f>
        <v>57</v>
      </c>
      <c r="U7" s="89">
        <f t="shared" ref="U7:U9" si="7">(T7*M7)+8</f>
        <v>734.75</v>
      </c>
      <c r="V7" s="83">
        <v>31558</v>
      </c>
      <c r="W7" s="117" t="s">
        <v>44</v>
      </c>
      <c r="X7" s="3"/>
      <c r="Y7" s="3"/>
    </row>
    <row r="8" spans="1:26" ht="16.149999999999999" thickBot="1" x14ac:dyDescent="0.55000000000000004">
      <c r="A8" s="3"/>
      <c r="B8" s="171"/>
      <c r="C8" s="92" t="s">
        <v>8</v>
      </c>
      <c r="D8" s="10">
        <v>228</v>
      </c>
      <c r="E8" s="10" t="s">
        <v>9</v>
      </c>
      <c r="F8" s="11" t="s">
        <v>12</v>
      </c>
      <c r="G8" s="10">
        <v>10</v>
      </c>
      <c r="H8" s="10">
        <f t="shared" si="0"/>
        <v>2280</v>
      </c>
      <c r="I8" s="10">
        <f t="shared" si="3"/>
        <v>50</v>
      </c>
      <c r="J8" s="10">
        <f t="shared" si="4"/>
        <v>11400</v>
      </c>
      <c r="K8" s="10">
        <f t="shared" si="5"/>
        <v>11450</v>
      </c>
      <c r="L8" s="10" t="s">
        <v>10</v>
      </c>
      <c r="M8" s="12">
        <v>4.5</v>
      </c>
      <c r="N8" s="11">
        <v>189</v>
      </c>
      <c r="O8" s="12">
        <v>850.5</v>
      </c>
      <c r="P8" s="57" t="s">
        <v>41</v>
      </c>
      <c r="Q8" s="13">
        <f t="shared" si="1"/>
        <v>45</v>
      </c>
      <c r="R8" s="112">
        <f t="shared" si="2"/>
        <v>5</v>
      </c>
      <c r="S8" s="112">
        <v>12</v>
      </c>
      <c r="T8" s="113">
        <f t="shared" si="6"/>
        <v>62</v>
      </c>
      <c r="U8" s="114">
        <f t="shared" si="7"/>
        <v>287</v>
      </c>
      <c r="V8" s="80">
        <v>31329</v>
      </c>
      <c r="W8" s="118" t="s">
        <v>11</v>
      </c>
      <c r="X8" s="3"/>
      <c r="Y8" s="3"/>
    </row>
    <row r="9" spans="1:26" s="21" customFormat="1" ht="35.1" customHeight="1" thickBot="1" x14ac:dyDescent="0.5">
      <c r="A9" s="109"/>
      <c r="B9" s="137" t="s">
        <v>36</v>
      </c>
      <c r="C9" s="16" t="s">
        <v>0</v>
      </c>
      <c r="D9" s="16">
        <v>100</v>
      </c>
      <c r="E9" s="16" t="s">
        <v>9</v>
      </c>
      <c r="F9" s="17" t="s">
        <v>14</v>
      </c>
      <c r="G9" s="16">
        <v>10</v>
      </c>
      <c r="H9" s="16">
        <f t="shared" si="0"/>
        <v>1000</v>
      </c>
      <c r="I9" s="16">
        <f t="shared" si="3"/>
        <v>50</v>
      </c>
      <c r="J9" s="16">
        <f t="shared" si="4"/>
        <v>5000</v>
      </c>
      <c r="K9" s="16">
        <f t="shared" si="5"/>
        <v>5050</v>
      </c>
      <c r="L9" s="16" t="s">
        <v>10</v>
      </c>
      <c r="M9" s="18">
        <v>2.9</v>
      </c>
      <c r="N9" s="17">
        <v>152</v>
      </c>
      <c r="O9" s="18">
        <v>440.8</v>
      </c>
      <c r="P9" s="67" t="s">
        <v>41</v>
      </c>
      <c r="Q9" s="19">
        <f t="shared" si="1"/>
        <v>29</v>
      </c>
      <c r="R9" s="99">
        <f t="shared" si="2"/>
        <v>5</v>
      </c>
      <c r="S9" s="99">
        <v>12</v>
      </c>
      <c r="T9" s="115">
        <f t="shared" si="6"/>
        <v>62</v>
      </c>
      <c r="U9" s="116">
        <f t="shared" si="7"/>
        <v>187.79999999999998</v>
      </c>
      <c r="V9" s="16">
        <v>32202</v>
      </c>
      <c r="W9" s="119" t="s">
        <v>15</v>
      </c>
      <c r="X9" s="109"/>
      <c r="Y9" s="109"/>
      <c r="Z9" s="20"/>
    </row>
    <row r="10" spans="1:26" ht="17.100000000000001" customHeight="1" x14ac:dyDescent="0.5">
      <c r="A10" s="3"/>
      <c r="B10" s="172" t="s">
        <v>77</v>
      </c>
      <c r="C10" s="22">
        <v>1206</v>
      </c>
      <c r="D10" s="22">
        <v>2</v>
      </c>
      <c r="E10" s="22"/>
      <c r="F10" s="23" t="s">
        <v>17</v>
      </c>
      <c r="G10" s="22">
        <v>50</v>
      </c>
      <c r="H10" s="22">
        <f t="shared" si="0"/>
        <v>100</v>
      </c>
      <c r="I10" s="82">
        <f t="shared" si="3"/>
        <v>250</v>
      </c>
      <c r="J10" s="82">
        <f t="shared" si="4"/>
        <v>500</v>
      </c>
      <c r="K10" s="82">
        <f t="shared" si="5"/>
        <v>750</v>
      </c>
      <c r="L10" s="22" t="s">
        <v>16</v>
      </c>
      <c r="M10" s="24">
        <v>0.01</v>
      </c>
      <c r="N10" s="23">
        <v>5000</v>
      </c>
      <c r="O10" s="25">
        <v>50</v>
      </c>
      <c r="P10" s="68" t="s">
        <v>42</v>
      </c>
      <c r="Q10" s="26">
        <f t="shared" si="1"/>
        <v>0.5</v>
      </c>
      <c r="R10" s="93">
        <f t="shared" si="2"/>
        <v>5</v>
      </c>
      <c r="S10" s="93" t="s">
        <v>70</v>
      </c>
      <c r="T10" s="93">
        <f t="shared" ref="T10:T17" si="8">IF(ROUNDUP((R10*G10)/N10,0)&lt;1,1,ROUNDUP((R10*G10)/N10,0))</f>
        <v>1</v>
      </c>
      <c r="U10" s="25">
        <f>T10*O10</f>
        <v>50</v>
      </c>
      <c r="V10" s="22">
        <v>16047</v>
      </c>
      <c r="W10" s="120" t="s">
        <v>18</v>
      </c>
      <c r="X10" s="3"/>
      <c r="Y10" s="3"/>
    </row>
    <row r="11" spans="1:26" ht="17.100000000000001" customHeight="1" x14ac:dyDescent="0.5">
      <c r="A11" s="3"/>
      <c r="B11" s="173"/>
      <c r="C11" s="27">
        <v>1206</v>
      </c>
      <c r="D11" s="27">
        <v>2</v>
      </c>
      <c r="E11" s="27"/>
      <c r="F11" s="28" t="s">
        <v>19</v>
      </c>
      <c r="G11" s="27">
        <v>50</v>
      </c>
      <c r="H11" s="27">
        <f t="shared" si="0"/>
        <v>100</v>
      </c>
      <c r="I11" s="77">
        <f t="shared" si="3"/>
        <v>250</v>
      </c>
      <c r="J11" s="77">
        <f t="shared" si="4"/>
        <v>500</v>
      </c>
      <c r="K11" s="77">
        <f t="shared" si="5"/>
        <v>750</v>
      </c>
      <c r="L11" s="27" t="s">
        <v>16</v>
      </c>
      <c r="M11" s="29">
        <v>0.03</v>
      </c>
      <c r="N11" s="28">
        <v>4000</v>
      </c>
      <c r="O11" s="30">
        <v>120</v>
      </c>
      <c r="P11" s="69" t="s">
        <v>42</v>
      </c>
      <c r="Q11" s="31">
        <f t="shared" si="1"/>
        <v>1.5</v>
      </c>
      <c r="R11" s="94">
        <f t="shared" si="2"/>
        <v>5</v>
      </c>
      <c r="S11" s="94" t="s">
        <v>70</v>
      </c>
      <c r="T11" s="94">
        <f t="shared" si="8"/>
        <v>1</v>
      </c>
      <c r="U11" s="30">
        <f t="shared" ref="U11:U14" si="9">T11*O11</f>
        <v>120</v>
      </c>
      <c r="V11" s="27">
        <v>16604</v>
      </c>
      <c r="W11" s="121" t="s">
        <v>20</v>
      </c>
      <c r="X11" s="3"/>
      <c r="Y11" s="3"/>
    </row>
    <row r="12" spans="1:26" ht="17.100000000000001" customHeight="1" x14ac:dyDescent="0.5">
      <c r="A12" s="3"/>
      <c r="B12" s="173"/>
      <c r="C12" s="32" t="s">
        <v>21</v>
      </c>
      <c r="D12" s="33">
        <v>2</v>
      </c>
      <c r="E12" s="33"/>
      <c r="F12" s="34" t="s">
        <v>17</v>
      </c>
      <c r="G12" s="33">
        <v>50</v>
      </c>
      <c r="H12" s="33">
        <f t="shared" si="0"/>
        <v>100</v>
      </c>
      <c r="I12" s="78">
        <f t="shared" si="3"/>
        <v>250</v>
      </c>
      <c r="J12" s="78">
        <f t="shared" si="4"/>
        <v>500</v>
      </c>
      <c r="K12" s="78">
        <f t="shared" si="5"/>
        <v>750</v>
      </c>
      <c r="L12" s="33" t="s">
        <v>16</v>
      </c>
      <c r="M12" s="35">
        <v>0.01</v>
      </c>
      <c r="N12" s="34">
        <v>5000</v>
      </c>
      <c r="O12" s="36">
        <v>50</v>
      </c>
      <c r="P12" s="70" t="s">
        <v>42</v>
      </c>
      <c r="Q12" s="37">
        <f t="shared" si="1"/>
        <v>0.5</v>
      </c>
      <c r="R12" s="95">
        <f t="shared" si="2"/>
        <v>5</v>
      </c>
      <c r="S12" s="95" t="s">
        <v>70</v>
      </c>
      <c r="T12" s="95">
        <f t="shared" si="8"/>
        <v>1</v>
      </c>
      <c r="U12" s="36">
        <f t="shared" si="9"/>
        <v>50</v>
      </c>
      <c r="V12" s="33">
        <v>16070</v>
      </c>
      <c r="W12" s="122" t="s">
        <v>22</v>
      </c>
      <c r="X12" s="3"/>
      <c r="Y12" s="3"/>
    </row>
    <row r="13" spans="1:26" ht="17.100000000000001" customHeight="1" x14ac:dyDescent="0.5">
      <c r="A13" s="3"/>
      <c r="B13" s="173"/>
      <c r="C13" s="32" t="s">
        <v>21</v>
      </c>
      <c r="D13" s="33">
        <v>2</v>
      </c>
      <c r="E13" s="33"/>
      <c r="F13" s="34" t="s">
        <v>19</v>
      </c>
      <c r="G13" s="33">
        <v>50</v>
      </c>
      <c r="H13" s="33">
        <f t="shared" si="0"/>
        <v>100</v>
      </c>
      <c r="I13" s="78">
        <f t="shared" si="3"/>
        <v>250</v>
      </c>
      <c r="J13" s="78">
        <f t="shared" si="4"/>
        <v>500</v>
      </c>
      <c r="K13" s="78">
        <f t="shared" si="5"/>
        <v>750</v>
      </c>
      <c r="L13" s="33" t="s">
        <v>16</v>
      </c>
      <c r="M13" s="39">
        <v>4.0000000000000002E-4</v>
      </c>
      <c r="N13" s="34">
        <v>4000</v>
      </c>
      <c r="O13" s="36">
        <v>16</v>
      </c>
      <c r="P13" s="70" t="s">
        <v>42</v>
      </c>
      <c r="Q13" s="37">
        <f t="shared" si="1"/>
        <v>0.02</v>
      </c>
      <c r="R13" s="95">
        <f t="shared" si="2"/>
        <v>5</v>
      </c>
      <c r="S13" s="95" t="s">
        <v>70</v>
      </c>
      <c r="T13" s="95">
        <f t="shared" si="8"/>
        <v>1</v>
      </c>
      <c r="U13" s="36">
        <f t="shared" si="9"/>
        <v>16</v>
      </c>
      <c r="V13" s="33">
        <v>16602</v>
      </c>
      <c r="W13" s="122" t="s">
        <v>23</v>
      </c>
      <c r="X13" s="3"/>
      <c r="Y13" s="3"/>
    </row>
    <row r="14" spans="1:26" ht="17.100000000000001" customHeight="1" x14ac:dyDescent="0.5">
      <c r="A14" s="3"/>
      <c r="B14" s="173"/>
      <c r="C14" s="75" t="s">
        <v>25</v>
      </c>
      <c r="D14" s="40">
        <v>2</v>
      </c>
      <c r="E14" s="40"/>
      <c r="F14" s="41" t="s">
        <v>17</v>
      </c>
      <c r="G14" s="40">
        <v>400</v>
      </c>
      <c r="H14" s="40">
        <f t="shared" si="0"/>
        <v>800</v>
      </c>
      <c r="I14" s="81">
        <f t="shared" si="3"/>
        <v>2000</v>
      </c>
      <c r="J14" s="81">
        <f t="shared" si="4"/>
        <v>4000</v>
      </c>
      <c r="K14" s="81">
        <f t="shared" si="5"/>
        <v>6000</v>
      </c>
      <c r="L14" s="40" t="s">
        <v>16</v>
      </c>
      <c r="M14" s="42">
        <v>0.01</v>
      </c>
      <c r="N14" s="41">
        <v>10000</v>
      </c>
      <c r="O14" s="43">
        <v>100</v>
      </c>
      <c r="P14" s="71" t="s">
        <v>42</v>
      </c>
      <c r="Q14" s="44">
        <f t="shared" si="1"/>
        <v>4</v>
      </c>
      <c r="R14" s="96">
        <f t="shared" si="2"/>
        <v>5</v>
      </c>
      <c r="S14" s="96" t="s">
        <v>70</v>
      </c>
      <c r="T14" s="96">
        <f t="shared" si="8"/>
        <v>1</v>
      </c>
      <c r="U14" s="43">
        <f t="shared" si="9"/>
        <v>100</v>
      </c>
      <c r="V14" s="40">
        <v>16069</v>
      </c>
      <c r="W14" s="123" t="s">
        <v>65</v>
      </c>
      <c r="X14" s="3"/>
      <c r="Y14" s="3"/>
    </row>
    <row r="15" spans="1:26" ht="17.100000000000001" customHeight="1" x14ac:dyDescent="0.5">
      <c r="A15" s="3"/>
      <c r="B15" s="173"/>
      <c r="C15" s="76" t="s">
        <v>25</v>
      </c>
      <c r="D15" s="27">
        <v>2</v>
      </c>
      <c r="E15" s="27"/>
      <c r="F15" s="28" t="s">
        <v>19</v>
      </c>
      <c r="G15" s="27">
        <v>400</v>
      </c>
      <c r="H15" s="27">
        <f t="shared" si="0"/>
        <v>800</v>
      </c>
      <c r="I15" s="77">
        <f t="shared" si="3"/>
        <v>2000</v>
      </c>
      <c r="J15" s="77">
        <f t="shared" si="4"/>
        <v>4000</v>
      </c>
      <c r="K15" s="77">
        <f t="shared" si="5"/>
        <v>6000</v>
      </c>
      <c r="L15" s="27" t="s">
        <v>16</v>
      </c>
      <c r="M15" s="38">
        <v>4.0000000000000001E-3</v>
      </c>
      <c r="N15" s="28">
        <v>10000</v>
      </c>
      <c r="O15" s="30">
        <v>40</v>
      </c>
      <c r="P15" s="69" t="s">
        <v>42</v>
      </c>
      <c r="Q15" s="31">
        <f t="shared" si="1"/>
        <v>1.6</v>
      </c>
      <c r="R15" s="94">
        <f t="shared" si="2"/>
        <v>5</v>
      </c>
      <c r="S15" s="94" t="s">
        <v>70</v>
      </c>
      <c r="T15" s="94">
        <f t="shared" si="8"/>
        <v>1</v>
      </c>
      <c r="U15" s="30">
        <f t="shared" ref="U15:U19" si="10">T15*O15</f>
        <v>40</v>
      </c>
      <c r="V15" s="27">
        <v>16601</v>
      </c>
      <c r="W15" s="121" t="s">
        <v>24</v>
      </c>
      <c r="X15" s="3"/>
      <c r="Y15" s="3"/>
    </row>
    <row r="16" spans="1:26" ht="17.100000000000001" customHeight="1" x14ac:dyDescent="0.5">
      <c r="A16" s="3"/>
      <c r="B16" s="173"/>
      <c r="C16" s="32" t="s">
        <v>26</v>
      </c>
      <c r="D16" s="33">
        <v>2</v>
      </c>
      <c r="E16" s="33"/>
      <c r="F16" s="34" t="s">
        <v>17</v>
      </c>
      <c r="G16" s="33">
        <v>400</v>
      </c>
      <c r="H16" s="33">
        <f t="shared" si="0"/>
        <v>800</v>
      </c>
      <c r="I16" s="78">
        <f t="shared" si="3"/>
        <v>2000</v>
      </c>
      <c r="J16" s="78">
        <f t="shared" si="4"/>
        <v>4000</v>
      </c>
      <c r="K16" s="78">
        <f t="shared" si="5"/>
        <v>6000</v>
      </c>
      <c r="L16" s="33" t="s">
        <v>16</v>
      </c>
      <c r="M16" s="39">
        <v>0.01</v>
      </c>
      <c r="N16" s="34">
        <v>15000</v>
      </c>
      <c r="O16" s="36">
        <v>150</v>
      </c>
      <c r="P16" s="70" t="s">
        <v>42</v>
      </c>
      <c r="Q16" s="37">
        <f t="shared" si="1"/>
        <v>4</v>
      </c>
      <c r="R16" s="95">
        <f t="shared" si="2"/>
        <v>5</v>
      </c>
      <c r="S16" s="95" t="s">
        <v>70</v>
      </c>
      <c r="T16" s="95">
        <f t="shared" si="8"/>
        <v>1</v>
      </c>
      <c r="U16" s="36">
        <f t="shared" si="10"/>
        <v>150</v>
      </c>
      <c r="V16" s="33">
        <v>19865</v>
      </c>
      <c r="W16" s="122" t="s">
        <v>66</v>
      </c>
      <c r="X16" s="3"/>
      <c r="Y16" s="3"/>
    </row>
    <row r="17" spans="1:25" ht="17.100000000000001" customHeight="1" x14ac:dyDescent="0.5">
      <c r="A17" s="3"/>
      <c r="B17" s="173"/>
      <c r="C17" s="32" t="s">
        <v>26</v>
      </c>
      <c r="D17" s="33">
        <v>2</v>
      </c>
      <c r="E17" s="33"/>
      <c r="F17" s="34" t="s">
        <v>19</v>
      </c>
      <c r="G17" s="33">
        <v>400</v>
      </c>
      <c r="H17" s="33">
        <f t="shared" si="0"/>
        <v>800</v>
      </c>
      <c r="I17" s="78">
        <f t="shared" si="3"/>
        <v>2000</v>
      </c>
      <c r="J17" s="78">
        <f t="shared" si="4"/>
        <v>4000</v>
      </c>
      <c r="K17" s="78">
        <f t="shared" si="5"/>
        <v>6000</v>
      </c>
      <c r="L17" s="33" t="s">
        <v>16</v>
      </c>
      <c r="M17" s="39">
        <v>8.0000000000000002E-3</v>
      </c>
      <c r="N17" s="34">
        <v>15000</v>
      </c>
      <c r="O17" s="36">
        <v>120</v>
      </c>
      <c r="P17" s="70" t="s">
        <v>42</v>
      </c>
      <c r="Q17" s="37">
        <f t="shared" si="1"/>
        <v>3.2</v>
      </c>
      <c r="R17" s="95">
        <f t="shared" si="2"/>
        <v>5</v>
      </c>
      <c r="S17" s="95" t="s">
        <v>70</v>
      </c>
      <c r="T17" s="95">
        <f t="shared" si="8"/>
        <v>1</v>
      </c>
      <c r="U17" s="36">
        <f t="shared" si="10"/>
        <v>120</v>
      </c>
      <c r="V17" s="33">
        <v>11710</v>
      </c>
      <c r="W17" s="122" t="s">
        <v>27</v>
      </c>
      <c r="X17" s="3"/>
      <c r="Y17" s="3"/>
    </row>
    <row r="18" spans="1:25" ht="17.100000000000001" customHeight="1" x14ac:dyDescent="0.5">
      <c r="A18" s="3"/>
      <c r="B18" s="173"/>
      <c r="C18" s="75" t="s">
        <v>38</v>
      </c>
      <c r="D18" s="45">
        <v>2</v>
      </c>
      <c r="E18" s="40"/>
      <c r="F18" s="41" t="s">
        <v>17</v>
      </c>
      <c r="G18" s="40">
        <v>400</v>
      </c>
      <c r="H18" s="40">
        <f t="shared" si="0"/>
        <v>800</v>
      </c>
      <c r="I18" s="81">
        <f t="shared" si="3"/>
        <v>2000</v>
      </c>
      <c r="J18" s="81">
        <f t="shared" si="4"/>
        <v>4000</v>
      </c>
      <c r="K18" s="81">
        <f t="shared" si="5"/>
        <v>6000</v>
      </c>
      <c r="L18" s="40" t="s">
        <v>16</v>
      </c>
      <c r="M18" s="58">
        <v>0.1</v>
      </c>
      <c r="N18" s="59">
        <v>5000</v>
      </c>
      <c r="O18" s="60">
        <v>500</v>
      </c>
      <c r="P18" s="72" t="s">
        <v>42</v>
      </c>
      <c r="Q18" s="61">
        <f t="shared" si="1"/>
        <v>40</v>
      </c>
      <c r="R18" s="96">
        <f t="shared" si="2"/>
        <v>5</v>
      </c>
      <c r="S18" s="96" t="s">
        <v>70</v>
      </c>
      <c r="T18" s="96">
        <f>IF(ROUNDUP((R18*G18)/N18,0)&lt;1,1,ROUNDUP((R18*G18)/N18,0))</f>
        <v>1</v>
      </c>
      <c r="U18" s="60">
        <f t="shared" si="10"/>
        <v>500</v>
      </c>
      <c r="V18" s="45">
        <v>19921</v>
      </c>
      <c r="W18" s="124" t="s">
        <v>67</v>
      </c>
      <c r="X18" s="3"/>
      <c r="Y18" s="3"/>
    </row>
    <row r="19" spans="1:25" ht="17.100000000000001" customHeight="1" x14ac:dyDescent="0.5">
      <c r="A19" s="3"/>
      <c r="B19" s="173"/>
      <c r="C19" s="76" t="s">
        <v>38</v>
      </c>
      <c r="D19" s="46">
        <v>2</v>
      </c>
      <c r="E19" s="27"/>
      <c r="F19" s="28" t="s">
        <v>19</v>
      </c>
      <c r="G19" s="27">
        <v>400</v>
      </c>
      <c r="H19" s="27">
        <f t="shared" si="0"/>
        <v>800</v>
      </c>
      <c r="I19" s="77">
        <f t="shared" si="3"/>
        <v>2000</v>
      </c>
      <c r="J19" s="77">
        <f t="shared" si="4"/>
        <v>4000</v>
      </c>
      <c r="K19" s="77">
        <f t="shared" si="5"/>
        <v>6000</v>
      </c>
      <c r="L19" s="27" t="s">
        <v>16</v>
      </c>
      <c r="M19" s="62">
        <v>0.1</v>
      </c>
      <c r="N19" s="63">
        <v>5000</v>
      </c>
      <c r="O19" s="64">
        <v>500</v>
      </c>
      <c r="P19" s="73" t="s">
        <v>42</v>
      </c>
      <c r="Q19" s="65">
        <f t="shared" si="1"/>
        <v>40</v>
      </c>
      <c r="R19" s="94">
        <f t="shared" si="2"/>
        <v>5</v>
      </c>
      <c r="S19" s="94" t="s">
        <v>70</v>
      </c>
      <c r="T19" s="94">
        <f t="shared" ref="T19" si="11">IF(ROUNDUP((R19*G19)/N19,0)&lt;1,1,ROUNDUP((R19*G19)/N19,0))</f>
        <v>1</v>
      </c>
      <c r="U19" s="64">
        <f t="shared" si="10"/>
        <v>500</v>
      </c>
      <c r="V19" s="46">
        <v>19481</v>
      </c>
      <c r="W19" s="125" t="s">
        <v>68</v>
      </c>
      <c r="X19" s="3"/>
    </row>
    <row r="20" spans="1:25" ht="17.100000000000001" customHeight="1" x14ac:dyDescent="0.45">
      <c r="A20" s="3"/>
      <c r="B20" s="173"/>
      <c r="C20" s="32" t="s">
        <v>39</v>
      </c>
      <c r="D20" s="47">
        <v>2</v>
      </c>
      <c r="E20" s="33"/>
      <c r="F20" s="146" t="s">
        <v>47</v>
      </c>
      <c r="G20" s="147"/>
      <c r="H20" s="147"/>
      <c r="I20" s="148"/>
      <c r="J20" s="148"/>
      <c r="K20" s="148"/>
      <c r="L20" s="147"/>
      <c r="M20" s="149"/>
      <c r="N20" s="150"/>
      <c r="O20" s="151"/>
      <c r="P20" s="152"/>
      <c r="Q20" s="153"/>
      <c r="R20" s="154"/>
      <c r="S20" s="154"/>
      <c r="T20" s="155"/>
      <c r="U20" s="151"/>
      <c r="V20" s="147"/>
      <c r="W20" s="156"/>
      <c r="X20" s="3"/>
    </row>
    <row r="21" spans="1:25" ht="17.100000000000001" customHeight="1" thickBot="1" x14ac:dyDescent="0.5">
      <c r="A21" s="3"/>
      <c r="B21" s="174"/>
      <c r="C21" s="49" t="s">
        <v>39</v>
      </c>
      <c r="D21" s="50">
        <v>2</v>
      </c>
      <c r="E21" s="51"/>
      <c r="F21" s="52" t="s">
        <v>19</v>
      </c>
      <c r="G21" s="51">
        <v>400</v>
      </c>
      <c r="H21" s="51">
        <f>G21*D21</f>
        <v>800</v>
      </c>
      <c r="I21" s="163">
        <f t="shared" si="3"/>
        <v>2000</v>
      </c>
      <c r="J21" s="163">
        <f t="shared" si="4"/>
        <v>4000</v>
      </c>
      <c r="K21" s="163">
        <f t="shared" si="5"/>
        <v>6000</v>
      </c>
      <c r="L21" s="51" t="s">
        <v>16</v>
      </c>
      <c r="M21" s="53">
        <v>0.4</v>
      </c>
      <c r="N21" s="54">
        <v>5000</v>
      </c>
      <c r="O21" s="55">
        <v>2000</v>
      </c>
      <c r="P21" s="74" t="s">
        <v>42</v>
      </c>
      <c r="Q21" s="66">
        <f>G21*M21</f>
        <v>160</v>
      </c>
      <c r="R21" s="97">
        <f>$G$3</f>
        <v>5</v>
      </c>
      <c r="S21" s="97" t="s">
        <v>70</v>
      </c>
      <c r="T21" s="97">
        <f>R21*G21</f>
        <v>2000</v>
      </c>
      <c r="U21" s="55">
        <f>O21</f>
        <v>2000</v>
      </c>
      <c r="V21" s="51">
        <v>19220</v>
      </c>
      <c r="W21" s="48" t="s">
        <v>64</v>
      </c>
      <c r="X21" s="3"/>
      <c r="Y21" s="3"/>
    </row>
    <row r="22" spans="1:25" x14ac:dyDescent="0.45">
      <c r="A22" s="3"/>
      <c r="B22" s="100"/>
      <c r="C22" s="103"/>
      <c r="D22" s="103"/>
      <c r="E22" s="2"/>
      <c r="F22" s="158"/>
      <c r="G22" s="159" t="s">
        <v>32</v>
      </c>
      <c r="H22" s="138">
        <f>SUM(H6:H21)</f>
        <v>17804</v>
      </c>
      <c r="I22" s="160"/>
      <c r="J22" s="161"/>
      <c r="K22" s="162"/>
      <c r="L22" s="161"/>
      <c r="M22" s="2"/>
      <c r="N22" s="3"/>
      <c r="O22" s="3"/>
      <c r="P22" s="104" t="s">
        <v>33</v>
      </c>
      <c r="Q22" s="105">
        <f>SUM(Q6:Q21)</f>
        <v>515.67000000000007</v>
      </c>
      <c r="R22" s="3"/>
      <c r="S22" s="3"/>
      <c r="T22" s="104" t="s">
        <v>48</v>
      </c>
      <c r="U22" s="106">
        <f>SUM(U6:U21)</f>
        <v>5328.95</v>
      </c>
      <c r="V22" s="107" t="s">
        <v>75</v>
      </c>
      <c r="W22" s="15"/>
      <c r="X22" s="3"/>
      <c r="Y22" s="3"/>
    </row>
    <row r="23" spans="1:25" x14ac:dyDescent="0.45">
      <c r="A23" s="3"/>
      <c r="B23" s="100"/>
      <c r="C23" s="3"/>
      <c r="D23" s="2"/>
      <c r="E23" s="2"/>
      <c r="F23" s="164" t="s">
        <v>56</v>
      </c>
      <c r="G23" s="165"/>
      <c r="H23" s="98">
        <f>SUM(J6:J21)</f>
        <v>89020</v>
      </c>
      <c r="I23" s="2"/>
      <c r="J23" s="3"/>
      <c r="K23" s="3"/>
      <c r="L23" s="3"/>
      <c r="M23" s="3"/>
      <c r="N23" s="2"/>
      <c r="O23" s="3"/>
      <c r="P23" s="4"/>
      <c r="Q23" s="3"/>
      <c r="R23" s="105"/>
      <c r="S23" s="105"/>
      <c r="T23" s="104" t="s">
        <v>49</v>
      </c>
      <c r="U23" s="105">
        <f>U22-U21</f>
        <v>3328.95</v>
      </c>
      <c r="V23" s="107" t="s">
        <v>76</v>
      </c>
      <c r="W23" s="15"/>
      <c r="X23" s="3"/>
      <c r="Y23" s="3"/>
    </row>
    <row r="24" spans="1:25" x14ac:dyDescent="0.45">
      <c r="A24" s="3"/>
      <c r="B24" s="100"/>
      <c r="C24" s="3"/>
      <c r="D24" s="2"/>
      <c r="E24" s="2"/>
      <c r="F24" s="166" t="s">
        <v>57</v>
      </c>
      <c r="G24" s="167"/>
      <c r="H24" s="139">
        <f>SUM(K6:K21)+1</f>
        <v>104206</v>
      </c>
      <c r="I24" s="2"/>
      <c r="J24" s="3"/>
      <c r="K24" s="3"/>
      <c r="L24" s="3"/>
      <c r="M24" s="3"/>
      <c r="N24" s="2"/>
      <c r="O24" s="3"/>
      <c r="P24" s="3"/>
      <c r="Q24" s="3"/>
      <c r="R24" s="3"/>
      <c r="S24" s="3"/>
      <c r="T24" s="140"/>
      <c r="U24" s="141"/>
      <c r="V24" s="142" t="s">
        <v>59</v>
      </c>
      <c r="W24" s="126"/>
      <c r="X24" s="3"/>
      <c r="Y24" s="3"/>
    </row>
    <row r="25" spans="1:25" x14ac:dyDescent="0.45">
      <c r="A25" s="3"/>
      <c r="B25" s="100"/>
      <c r="C25" s="3"/>
      <c r="D25" s="2"/>
      <c r="E25" s="2"/>
      <c r="F25" s="3"/>
      <c r="G25" s="2"/>
      <c r="H25" s="3"/>
      <c r="I25" s="2"/>
      <c r="J25" s="3"/>
      <c r="K25" s="3"/>
      <c r="L25" s="3"/>
      <c r="M25" s="3"/>
      <c r="N25" s="2"/>
      <c r="O25" s="3"/>
      <c r="P25" s="3"/>
      <c r="Q25" s="3"/>
      <c r="R25" s="3"/>
      <c r="S25" s="3"/>
      <c r="T25" s="143"/>
      <c r="U25" s="144"/>
      <c r="V25" s="145" t="s">
        <v>62</v>
      </c>
      <c r="W25" s="126"/>
      <c r="X25" s="3"/>
      <c r="Y25" s="3"/>
    </row>
    <row r="26" spans="1:25" ht="14.45" x14ac:dyDescent="0.55000000000000004">
      <c r="A26" s="3"/>
      <c r="B26" s="100"/>
      <c r="C26" s="3"/>
      <c r="D26" s="2"/>
      <c r="E26" s="2"/>
      <c r="F26" s="3"/>
      <c r="G26" s="2"/>
      <c r="H26" s="3"/>
      <c r="I26" s="2"/>
      <c r="J26" s="3"/>
      <c r="K26" s="3"/>
      <c r="L26" s="3"/>
      <c r="M26" s="3"/>
      <c r="N26" s="2"/>
      <c r="O26" s="3"/>
      <c r="P26" s="3"/>
      <c r="Q26" s="3"/>
      <c r="R26" s="3"/>
      <c r="S26" s="3"/>
      <c r="T26" s="104" t="s">
        <v>60</v>
      </c>
      <c r="U26" s="105">
        <f>U23-U19-U18</f>
        <v>2328.9499999999998</v>
      </c>
      <c r="V26" s="107" t="s">
        <v>76</v>
      </c>
      <c r="W26" s="15"/>
      <c r="X26" s="3"/>
      <c r="Y26" s="3"/>
    </row>
    <row r="27" spans="1:25" ht="14.75" thickBot="1" x14ac:dyDescent="0.6">
      <c r="A27" s="3"/>
      <c r="B27" s="108"/>
      <c r="C27" s="11"/>
      <c r="D27" s="10"/>
      <c r="E27" s="10"/>
      <c r="F27" s="11"/>
      <c r="G27" s="10"/>
      <c r="H27" s="11"/>
      <c r="I27" s="10"/>
      <c r="J27" s="11"/>
      <c r="K27" s="11"/>
      <c r="L27" s="11"/>
      <c r="M27" s="11"/>
      <c r="N27" s="127"/>
      <c r="O27" s="11"/>
      <c r="P27" s="11"/>
      <c r="Q27" s="11"/>
      <c r="R27" s="11"/>
      <c r="S27" s="11"/>
      <c r="T27" s="128" t="s">
        <v>61</v>
      </c>
      <c r="U27" s="129">
        <f>Q22-Q21-Q19-Q18</f>
        <v>275.67000000000007</v>
      </c>
      <c r="V27" s="130" t="s">
        <v>58</v>
      </c>
      <c r="W27" s="14"/>
      <c r="X27" s="3"/>
      <c r="Y27" s="3"/>
    </row>
    <row r="28" spans="1:25" ht="14.45" x14ac:dyDescent="0.55000000000000004">
      <c r="A28" s="3"/>
      <c r="B28" s="3"/>
      <c r="C28" s="3"/>
      <c r="D28" s="2"/>
      <c r="E28" s="2"/>
      <c r="F28" s="3"/>
      <c r="G28" s="2"/>
      <c r="H28" s="3"/>
      <c r="I28" s="2"/>
      <c r="J28" s="3"/>
      <c r="K28" s="3"/>
      <c r="L28" s="3"/>
      <c r="M28" s="3"/>
      <c r="N28" s="2"/>
      <c r="O28" s="3"/>
      <c r="P28" s="3"/>
      <c r="Q28" s="3"/>
      <c r="R28" s="3"/>
      <c r="S28" s="3"/>
      <c r="T28" s="2"/>
      <c r="U28" s="3"/>
      <c r="V28" s="3"/>
      <c r="W28" s="3"/>
      <c r="X28" s="3"/>
      <c r="Y28" s="3"/>
    </row>
    <row r="29" spans="1:25" ht="14.45" x14ac:dyDescent="0.55000000000000004">
      <c r="E29" s="2"/>
      <c r="F29" s="3"/>
      <c r="G29" s="2"/>
      <c r="H29" s="3"/>
      <c r="I29" s="2"/>
      <c r="J29" s="3"/>
      <c r="K29" s="3"/>
      <c r="L29" s="3"/>
      <c r="M29" s="3"/>
      <c r="N29" s="2"/>
      <c r="O29" s="3"/>
      <c r="P29" s="3"/>
      <c r="Q29" s="3"/>
      <c r="R29" s="3"/>
      <c r="S29" s="3"/>
      <c r="T29" s="2"/>
      <c r="U29" s="3"/>
      <c r="V29" s="3"/>
      <c r="W29" s="3"/>
      <c r="X29" s="3"/>
    </row>
  </sheetData>
  <mergeCells count="5">
    <mergeCell ref="F23:G23"/>
    <mergeCell ref="F24:G24"/>
    <mergeCell ref="B2:W2"/>
    <mergeCell ref="B6:B8"/>
    <mergeCell ref="B10:B21"/>
  </mergeCells>
  <pageMargins left="0.7" right="0.7" top="0.75" bottom="0.75" header="0.3" footer="0.3"/>
  <pageSetup scale="60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Miniaturization TV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 Shea</dc:creator>
  <cp:lastModifiedBy>Chrys Shea</cp:lastModifiedBy>
  <cp:lastPrinted>2018-03-22T14:10:51Z</cp:lastPrinted>
  <dcterms:created xsi:type="dcterms:W3CDTF">2017-05-10T11:04:43Z</dcterms:created>
  <dcterms:modified xsi:type="dcterms:W3CDTF">2019-05-28T20:26:47Z</dcterms:modified>
</cp:coreProperties>
</file>