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F8451811-B3BF-464E-A8B0-5FD9149757D4}" xr6:coauthVersionLast="45" xr6:coauthVersionMax="45" xr10:uidLastSave="{00000000-0000-0000-0000-000000000000}"/>
  <bookViews>
    <workbookView xWindow="-110" yWindow="-110" windowWidth="38620" windowHeight="21220" tabRatio="692" activeTab="2" xr2:uid="{00000000-000D-0000-FFFF-FFFF00000000}"/>
  </bookViews>
  <sheets>
    <sheet name="REVENUE" sheetId="4" r:id="rId1"/>
    <sheet name="COST OF GOODS SOLD" sheetId="9" r:id="rId2"/>
    <sheet name="SALARIES" sheetId="3" r:id="rId3"/>
    <sheet name="CAPITAL " sheetId="2" r:id="rId4"/>
    <sheet name="PROFIT and LOSS " sheetId="6" r:id="rId5"/>
  </sheets>
  <definedNames>
    <definedName name="_Toc323502221" localSheetId="1">'COST OF GOODS SOLD'!#REF!</definedName>
    <definedName name="_Toc323502221" localSheetId="0">REVENUE!#REF!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3" l="1"/>
  <c r="H19" i="3" s="1"/>
  <c r="I19" i="3" s="1"/>
  <c r="J19" i="3" s="1"/>
  <c r="G18" i="3"/>
  <c r="H18" i="3" s="1"/>
  <c r="I18" i="3" s="1"/>
  <c r="J18" i="3" s="1"/>
  <c r="G17" i="3"/>
  <c r="H17" i="3" s="1"/>
  <c r="I17" i="3" s="1"/>
  <c r="J17" i="3" s="1"/>
  <c r="G14" i="3"/>
  <c r="H14" i="3" s="1"/>
  <c r="I14" i="3" s="1"/>
  <c r="J14" i="3" s="1"/>
  <c r="G13" i="3"/>
  <c r="H13" i="3" s="1"/>
  <c r="I13" i="3" s="1"/>
  <c r="J13" i="3" s="1"/>
  <c r="G12" i="3"/>
  <c r="H12" i="3" s="1"/>
  <c r="I12" i="3" s="1"/>
  <c r="J12" i="3" s="1"/>
  <c r="G9" i="3"/>
  <c r="H9" i="3" s="1"/>
  <c r="I9" i="3" s="1"/>
  <c r="J9" i="3" s="1"/>
  <c r="G8" i="3"/>
  <c r="H8" i="3" s="1"/>
  <c r="I8" i="3" s="1"/>
  <c r="J8" i="3" s="1"/>
  <c r="C7" i="9"/>
  <c r="C11" i="9"/>
  <c r="D39" i="9"/>
  <c r="C39" i="9"/>
  <c r="C27" i="9"/>
  <c r="D36" i="9"/>
  <c r="E36" i="9"/>
  <c r="F36" i="9"/>
  <c r="G36" i="9" s="1"/>
  <c r="C35" i="9"/>
  <c r="D34" i="9"/>
  <c r="E34" i="9" s="1"/>
  <c r="F34" i="9" s="1"/>
  <c r="G34" i="9" s="1"/>
  <c r="D33" i="9"/>
  <c r="D32" i="9"/>
  <c r="E32" i="9"/>
  <c r="E35" i="9" s="1"/>
  <c r="D24" i="9"/>
  <c r="E24" i="9"/>
  <c r="F24" i="9"/>
  <c r="G24" i="9" s="1"/>
  <c r="C23" i="9"/>
  <c r="D22" i="9"/>
  <c r="E22" i="9" s="1"/>
  <c r="F22" i="9" s="1"/>
  <c r="G22" i="9" s="1"/>
  <c r="D21" i="9"/>
  <c r="E21" i="9"/>
  <c r="F21" i="9" s="1"/>
  <c r="G21" i="9" s="1"/>
  <c r="D20" i="9"/>
  <c r="D23" i="9" s="1"/>
  <c r="C15" i="9"/>
  <c r="C14" i="9"/>
  <c r="C8" i="9"/>
  <c r="D7" i="9"/>
  <c r="D15" i="9" s="1"/>
  <c r="D8" i="9"/>
  <c r="F22" i="3"/>
  <c r="F29" i="3" s="1"/>
  <c r="E50" i="2"/>
  <c r="G11" i="3"/>
  <c r="H11" i="3" s="1"/>
  <c r="I11" i="3" s="1"/>
  <c r="J11" i="3" s="1"/>
  <c r="E2" i="6"/>
  <c r="G28" i="6" s="1"/>
  <c r="H28" i="6" s="1"/>
  <c r="I28" i="6" s="1"/>
  <c r="J28" i="6" s="1"/>
  <c r="C18" i="4"/>
  <c r="D16" i="4"/>
  <c r="E16" i="4" s="1"/>
  <c r="D17" i="4"/>
  <c r="E17" i="4" s="1"/>
  <c r="F17" i="4" s="1"/>
  <c r="G17" i="4" s="1"/>
  <c r="C13" i="4"/>
  <c r="D11" i="4"/>
  <c r="D13" i="4" s="1"/>
  <c r="E11" i="4"/>
  <c r="E27" i="9" s="1"/>
  <c r="F26" i="6"/>
  <c r="F19" i="6"/>
  <c r="F21" i="3"/>
  <c r="F32" i="3" s="1"/>
  <c r="D12" i="4"/>
  <c r="G6" i="3"/>
  <c r="H6" i="3" s="1"/>
  <c r="I6" i="3" s="1"/>
  <c r="J6" i="3" s="1"/>
  <c r="G16" i="3"/>
  <c r="H16" i="3" s="1"/>
  <c r="I16" i="3" s="1"/>
  <c r="J16" i="3" s="1"/>
  <c r="G7" i="3"/>
  <c r="H7" i="3" s="1"/>
  <c r="E7" i="2"/>
  <c r="E11" i="2" s="1"/>
  <c r="F11" i="2" s="1"/>
  <c r="G11" i="2" s="1"/>
  <c r="H11" i="2" s="1"/>
  <c r="I11" i="2" s="1"/>
  <c r="E22" i="2"/>
  <c r="E26" i="2" s="1"/>
  <c r="H28" i="3"/>
  <c r="G29" i="3"/>
  <c r="I28" i="3"/>
  <c r="J29" i="3"/>
  <c r="D11" i="9"/>
  <c r="C20" i="4"/>
  <c r="F4" i="6" s="1"/>
  <c r="E12" i="4"/>
  <c r="F12" i="4" s="1"/>
  <c r="G12" i="4" s="1"/>
  <c r="D35" i="9"/>
  <c r="E33" i="9"/>
  <c r="F33" i="9" s="1"/>
  <c r="G33" i="9" s="1"/>
  <c r="D9" i="9"/>
  <c r="D14" i="9"/>
  <c r="E7" i="9"/>
  <c r="E9" i="9" s="1"/>
  <c r="C10" i="9"/>
  <c r="C16" i="9"/>
  <c r="C25" i="9" s="1"/>
  <c r="C9" i="9"/>
  <c r="D10" i="9"/>
  <c r="C37" i="9"/>
  <c r="C38" i="9" s="1"/>
  <c r="C40" i="9" s="1"/>
  <c r="E14" i="9"/>
  <c r="E10" i="9"/>
  <c r="E15" i="9"/>
  <c r="E11" i="9"/>
  <c r="E8" i="9"/>
  <c r="F7" i="9"/>
  <c r="F15" i="9" s="1"/>
  <c r="F8" i="9"/>
  <c r="F9" i="9"/>
  <c r="F11" i="9"/>
  <c r="F14" i="9"/>
  <c r="G7" i="9"/>
  <c r="G15" i="9" s="1"/>
  <c r="F10" i="9"/>
  <c r="J28" i="3"/>
  <c r="H29" i="3"/>
  <c r="I29" i="3"/>
  <c r="G28" i="3"/>
  <c r="G39" i="6"/>
  <c r="H39" i="6" s="1"/>
  <c r="I39" i="6" s="1"/>
  <c r="J39" i="6" s="1"/>
  <c r="G29" i="6"/>
  <c r="G9" i="6"/>
  <c r="H9" i="6" s="1"/>
  <c r="I9" i="6" s="1"/>
  <c r="J9" i="6" s="1"/>
  <c r="G33" i="6"/>
  <c r="H33" i="6" s="1"/>
  <c r="I33" i="6" s="1"/>
  <c r="J33" i="6" s="1"/>
  <c r="G17" i="6"/>
  <c r="H17" i="6" s="1"/>
  <c r="I17" i="6" s="1"/>
  <c r="J17" i="6" s="1"/>
  <c r="G10" i="6"/>
  <c r="H10" i="6" s="1"/>
  <c r="I10" i="6" s="1"/>
  <c r="J10" i="6" s="1"/>
  <c r="G21" i="6"/>
  <c r="G38" i="6"/>
  <c r="H38" i="6" s="1"/>
  <c r="I38" i="6" s="1"/>
  <c r="J38" i="6" s="1"/>
  <c r="G35" i="6"/>
  <c r="H35" i="6"/>
  <c r="I35" i="6" s="1"/>
  <c r="J35" i="6" s="1"/>
  <c r="H29" i="6"/>
  <c r="I29" i="6" s="1"/>
  <c r="J29" i="6" s="1"/>
  <c r="G42" i="6"/>
  <c r="H42" i="6" s="1"/>
  <c r="I42" i="6" s="1"/>
  <c r="J42" i="6" s="1"/>
  <c r="G24" i="6"/>
  <c r="H24" i="6"/>
  <c r="I24" i="6" s="1"/>
  <c r="J24" i="6" s="1"/>
  <c r="G31" i="6"/>
  <c r="H31" i="6" s="1"/>
  <c r="I31" i="6" s="1"/>
  <c r="J31" i="6" s="1"/>
  <c r="G16" i="6"/>
  <c r="H16" i="6" s="1"/>
  <c r="I16" i="6" s="1"/>
  <c r="J16" i="6" s="1"/>
  <c r="G25" i="6"/>
  <c r="H25" i="6" s="1"/>
  <c r="I25" i="6" s="1"/>
  <c r="J25" i="6" s="1"/>
  <c r="G27" i="6"/>
  <c r="H27" i="6" s="1"/>
  <c r="I27" i="6" s="1"/>
  <c r="J27" i="6" s="1"/>
  <c r="G13" i="6"/>
  <c r="G41" i="6"/>
  <c r="H41" i="6" s="1"/>
  <c r="I41" i="6" s="1"/>
  <c r="J41" i="6" s="1"/>
  <c r="G14" i="6"/>
  <c r="H14" i="6" s="1"/>
  <c r="I14" i="6" s="1"/>
  <c r="J14" i="6" s="1"/>
  <c r="G30" i="6"/>
  <c r="H30" i="6" s="1"/>
  <c r="I30" i="6" s="1"/>
  <c r="J30" i="6" s="1"/>
  <c r="G18" i="6"/>
  <c r="H18" i="6" s="1"/>
  <c r="I18" i="6" s="1"/>
  <c r="J18" i="6" s="1"/>
  <c r="H21" i="6"/>
  <c r="E39" i="9" l="1"/>
  <c r="F16" i="4"/>
  <c r="E18" i="4"/>
  <c r="E16" i="9"/>
  <c r="D20" i="4"/>
  <c r="G4" i="6" s="1"/>
  <c r="G40" i="6" s="1"/>
  <c r="E20" i="9"/>
  <c r="G23" i="6"/>
  <c r="H23" i="6" s="1"/>
  <c r="I23" i="6" s="1"/>
  <c r="J23" i="6" s="1"/>
  <c r="G12" i="6"/>
  <c r="H12" i="6" s="1"/>
  <c r="G9" i="9"/>
  <c r="F32" i="9"/>
  <c r="D16" i="9"/>
  <c r="C42" i="9"/>
  <c r="E34" i="2" s="1"/>
  <c r="G10" i="9"/>
  <c r="D18" i="4"/>
  <c r="G37" i="6"/>
  <c r="H37" i="6" s="1"/>
  <c r="I37" i="6" s="1"/>
  <c r="J37" i="6" s="1"/>
  <c r="G14" i="9"/>
  <c r="E13" i="4"/>
  <c r="E20" i="4" s="1"/>
  <c r="H4" i="6" s="1"/>
  <c r="H40" i="6" s="1"/>
  <c r="D27" i="9"/>
  <c r="C26" i="9"/>
  <c r="C28" i="9" s="1"/>
  <c r="C43" i="9" s="1"/>
  <c r="C45" i="9" s="1"/>
  <c r="F11" i="4"/>
  <c r="G11" i="9"/>
  <c r="G16" i="9"/>
  <c r="G25" i="9" s="1"/>
  <c r="G8" i="9"/>
  <c r="F16" i="9"/>
  <c r="D25" i="9"/>
  <c r="D26" i="9" s="1"/>
  <c r="D37" i="9"/>
  <c r="D38" i="9" s="1"/>
  <c r="D40" i="9" s="1"/>
  <c r="F25" i="9"/>
  <c r="F37" i="9"/>
  <c r="D42" i="9"/>
  <c r="F27" i="3"/>
  <c r="F26" i="3"/>
  <c r="F33" i="3"/>
  <c r="F28" i="3"/>
  <c r="I7" i="3"/>
  <c r="H21" i="3"/>
  <c r="G21" i="3"/>
  <c r="F40" i="6"/>
  <c r="H26" i="6"/>
  <c r="G19" i="6"/>
  <c r="I12" i="6"/>
  <c r="H13" i="6"/>
  <c r="I13" i="6" s="1"/>
  <c r="J13" i="6" s="1"/>
  <c r="I21" i="6"/>
  <c r="F26" i="2"/>
  <c r="F45" i="6"/>
  <c r="E27" i="2"/>
  <c r="F35" i="9" l="1"/>
  <c r="G32" i="9"/>
  <c r="G35" i="9" s="1"/>
  <c r="E37" i="9"/>
  <c r="E38" i="9" s="1"/>
  <c r="E40" i="9" s="1"/>
  <c r="E25" i="9"/>
  <c r="F20" i="9"/>
  <c r="E23" i="9"/>
  <c r="E42" i="9" s="1"/>
  <c r="F38" i="9"/>
  <c r="F40" i="9" s="1"/>
  <c r="F5" i="6"/>
  <c r="F6" i="6" s="1"/>
  <c r="F27" i="9"/>
  <c r="F13" i="4"/>
  <c r="F20" i="4" s="1"/>
  <c r="I4" i="6" s="1"/>
  <c r="I40" i="6" s="1"/>
  <c r="G11" i="4"/>
  <c r="G37" i="9"/>
  <c r="G38" i="9" s="1"/>
  <c r="G16" i="4"/>
  <c r="F18" i="4"/>
  <c r="F39" i="9"/>
  <c r="D28" i="9"/>
  <c r="G26" i="6"/>
  <c r="D43" i="9"/>
  <c r="G5" i="6" s="1"/>
  <c r="G6" i="6" s="1"/>
  <c r="D45" i="9"/>
  <c r="F30" i="3"/>
  <c r="F34" i="3" s="1"/>
  <c r="F8" i="6" s="1"/>
  <c r="H33" i="3"/>
  <c r="H27" i="3"/>
  <c r="H26" i="3"/>
  <c r="H32" i="3"/>
  <c r="G33" i="3"/>
  <c r="G27" i="3"/>
  <c r="G32" i="3"/>
  <c r="G26" i="3"/>
  <c r="I21" i="3"/>
  <c r="J7" i="3"/>
  <c r="J21" i="3" s="1"/>
  <c r="H19" i="6"/>
  <c r="J12" i="6"/>
  <c r="J19" i="6" s="1"/>
  <c r="I19" i="6"/>
  <c r="I26" i="6"/>
  <c r="J21" i="6"/>
  <c r="J26" i="6" s="1"/>
  <c r="F27" i="2"/>
  <c r="F32" i="6"/>
  <c r="G45" i="6"/>
  <c r="G26" i="2"/>
  <c r="F23" i="9" l="1"/>
  <c r="F26" i="9" s="1"/>
  <c r="F28" i="9" s="1"/>
  <c r="F43" i="9" s="1"/>
  <c r="G20" i="9"/>
  <c r="G23" i="9" s="1"/>
  <c r="G26" i="9" s="1"/>
  <c r="E26" i="9"/>
  <c r="E28" i="9" s="1"/>
  <c r="E43" i="9" s="1"/>
  <c r="G39" i="9"/>
  <c r="G18" i="4"/>
  <c r="G40" i="9"/>
  <c r="G27" i="9"/>
  <c r="G42" i="9" s="1"/>
  <c r="G13" i="4"/>
  <c r="G20" i="4" s="1"/>
  <c r="F45" i="9"/>
  <c r="I5" i="6"/>
  <c r="I6" i="6" s="1"/>
  <c r="H30" i="3"/>
  <c r="H34" i="3" s="1"/>
  <c r="H8" i="6" s="1"/>
  <c r="F43" i="6"/>
  <c r="J26" i="3"/>
  <c r="J32" i="3"/>
  <c r="J27" i="3"/>
  <c r="J33" i="3"/>
  <c r="I33" i="3"/>
  <c r="I32" i="3"/>
  <c r="I26" i="3"/>
  <c r="I27" i="3"/>
  <c r="G30" i="3"/>
  <c r="G34" i="3" s="1"/>
  <c r="G8" i="6" s="1"/>
  <c r="H45" i="6"/>
  <c r="H26" i="2"/>
  <c r="E37" i="2"/>
  <c r="E41" i="2" s="1"/>
  <c r="F44" i="6"/>
  <c r="F46" i="6" s="1"/>
  <c r="F47" i="6" s="1"/>
  <c r="G27" i="2"/>
  <c r="G32" i="6"/>
  <c r="J4" i="6" l="1"/>
  <c r="J40" i="6" s="1"/>
  <c r="H5" i="6"/>
  <c r="H6" i="6" s="1"/>
  <c r="E45" i="9"/>
  <c r="G28" i="9"/>
  <c r="G43" i="9" s="1"/>
  <c r="F42" i="9"/>
  <c r="G43" i="6"/>
  <c r="G44" i="6" s="1"/>
  <c r="G46" i="6" s="1"/>
  <c r="G47" i="6" s="1"/>
  <c r="I30" i="3"/>
  <c r="I34" i="3" s="1"/>
  <c r="I8" i="6" s="1"/>
  <c r="J30" i="3"/>
  <c r="J34" i="3" s="1"/>
  <c r="J8" i="6" s="1"/>
  <c r="H27" i="2"/>
  <c r="H32" i="6"/>
  <c r="H43" i="6" s="1"/>
  <c r="H44" i="6" s="1"/>
  <c r="H46" i="6" s="1"/>
  <c r="F48" i="6"/>
  <c r="I45" i="6"/>
  <c r="I26" i="2"/>
  <c r="J45" i="6" s="1"/>
  <c r="J5" i="6" l="1"/>
  <c r="J6" i="6" s="1"/>
  <c r="G45" i="9"/>
  <c r="G48" i="6"/>
  <c r="G49" i="6" s="1"/>
  <c r="H47" i="6"/>
  <c r="H48" i="6"/>
  <c r="F49" i="6"/>
  <c r="I27" i="2"/>
  <c r="J32" i="6" s="1"/>
  <c r="J43" i="6" s="1"/>
  <c r="J44" i="6" s="1"/>
  <c r="J46" i="6" s="1"/>
  <c r="I32" i="6"/>
  <c r="I43" i="6" s="1"/>
  <c r="I44" i="6" s="1"/>
  <c r="I46" i="6" s="1"/>
  <c r="J47" i="6" l="1"/>
  <c r="J48" i="6"/>
  <c r="I48" i="6"/>
  <c r="I47" i="6"/>
  <c r="H49" i="6"/>
  <c r="I49" i="6" l="1"/>
  <c r="J49" i="6"/>
</calcChain>
</file>

<file path=xl/sharedStrings.xml><?xml version="1.0" encoding="utf-8"?>
<sst xmlns="http://schemas.openxmlformats.org/spreadsheetml/2006/main" count="272" uniqueCount="194">
  <si>
    <t>Year 1</t>
  </si>
  <si>
    <t>Year 2</t>
  </si>
  <si>
    <t>Year 3</t>
  </si>
  <si>
    <t>Year 4</t>
  </si>
  <si>
    <t>Year 5</t>
  </si>
  <si>
    <t>GROSS PROFIT</t>
  </si>
  <si>
    <t>OVERHEAD</t>
  </si>
  <si>
    <t xml:space="preserve"> </t>
  </si>
  <si>
    <t>EQUIPMENT and VEHICLES</t>
  </si>
  <si>
    <t>MARKETING</t>
  </si>
  <si>
    <t xml:space="preserve">Year 1  </t>
  </si>
  <si>
    <t xml:space="preserve">Year 2 </t>
  </si>
  <si>
    <t xml:space="preserve">Year  3 </t>
  </si>
  <si>
    <t xml:space="preserve">Year  4 </t>
  </si>
  <si>
    <t xml:space="preserve">Year 5 </t>
  </si>
  <si>
    <t xml:space="preserve">Number of Years Depreciated  </t>
  </si>
  <si>
    <t>Amount of Annual Depreciation</t>
  </si>
  <si>
    <t>Salesperson # 1</t>
  </si>
  <si>
    <t>GENERAL MANAGEMENT</t>
  </si>
  <si>
    <t>OPERATIONS</t>
  </si>
  <si>
    <t>Benefits</t>
  </si>
  <si>
    <t>Workers Comp</t>
  </si>
  <si>
    <t>TOTAL VARIABLE LABOR EXPENSE</t>
  </si>
  <si>
    <t>Medicare (1.45% with no limit)</t>
  </si>
  <si>
    <t>TOTAL SALARIES</t>
  </si>
  <si>
    <t>TOTAL EXPENSE: SALARIED EMPLOYEES</t>
  </si>
  <si>
    <t>TOTAL EQUIPMENT and VEHICLES</t>
  </si>
  <si>
    <t xml:space="preserve">Facilities Depreciation </t>
  </si>
  <si>
    <t>Equipment Depreciation</t>
  </si>
  <si>
    <t>Trade Show Booth</t>
  </si>
  <si>
    <t>OFFICE SUPPLIES</t>
  </si>
  <si>
    <t>PAYROLL SERVICE</t>
  </si>
  <si>
    <t>COMPUTER REPAIRS</t>
  </si>
  <si>
    <t>POSTAGE and FREIGHT</t>
  </si>
  <si>
    <t>OFFICE EXPENSE</t>
  </si>
  <si>
    <t>NET PROFIT BEFORE TAXES</t>
  </si>
  <si>
    <t>TOTAL OVERHEAD</t>
  </si>
  <si>
    <t>Inflation Escalator</t>
  </si>
  <si>
    <t>Inflation Price Escalator</t>
  </si>
  <si>
    <t>REVENUE</t>
  </si>
  <si>
    <t xml:space="preserve">REVENUE </t>
  </si>
  <si>
    <t>Salesperson # 2</t>
  </si>
  <si>
    <t>Salesperson # 3</t>
  </si>
  <si>
    <t>SALARIES, Incl. Taxes and Benefits</t>
  </si>
  <si>
    <t>PROPERTY TAXES (Equip.)</t>
  </si>
  <si>
    <t>Cost of Goods Sold, Including Labor</t>
  </si>
  <si>
    <t>DEPRECIATION (SEE "Capital")</t>
  </si>
  <si>
    <t>Annual Sales Growth Escalator</t>
  </si>
  <si>
    <t xml:space="preserve">EBITDA </t>
  </si>
  <si>
    <t>Amount Needed to Cover Expenses</t>
  </si>
  <si>
    <t>COMPUTERS and OFFICE EQUIP.</t>
  </si>
  <si>
    <t xml:space="preserve">   Subtotal Payroll Taxes………………</t>
  </si>
  <si>
    <t>TRAVEL (Excluding Mileage)</t>
  </si>
  <si>
    <t>Federal Corporation Tax</t>
  </si>
  <si>
    <t>State Corporation Tax</t>
  </si>
  <si>
    <t>LEGAL FEES</t>
  </si>
  <si>
    <t>NET PROFIT AFTER TAXES</t>
  </si>
  <si>
    <t>BAD DEBT EXPENSE</t>
  </si>
  <si>
    <t>TRAVEL (Mileage)</t>
  </si>
  <si>
    <t xml:space="preserve">  ENTER DATA IN BLUE FIELDS ONLY.  White boxes computed</t>
  </si>
  <si>
    <t xml:space="preserve">   Subtotal Office Expense</t>
  </si>
  <si>
    <t xml:space="preserve">TELEPHONE </t>
  </si>
  <si>
    <t>INTERNET CONNECTION</t>
  </si>
  <si>
    <t>ACCOUNTING SERVICES</t>
  </si>
  <si>
    <t xml:space="preserve">OTHER OUTSIDE SERVICES  </t>
  </si>
  <si>
    <t>INTEREST ON BUSINESS  LOAN</t>
  </si>
  <si>
    <t xml:space="preserve">INSURANCE: Property </t>
  </si>
  <si>
    <t>INSURANCE: Liability</t>
  </si>
  <si>
    <t>INSURANCE: Business Vehicles</t>
  </si>
  <si>
    <t xml:space="preserve">CONTINGENCY </t>
  </si>
  <si>
    <t xml:space="preserve">OTHER  </t>
  </si>
  <si>
    <t>Web Site Hosting</t>
  </si>
  <si>
    <t>Web Site URL Purchase</t>
  </si>
  <si>
    <t>Trade Show Signage</t>
  </si>
  <si>
    <t>Direct Mail ($1 ea. Incl. postage)</t>
  </si>
  <si>
    <t xml:space="preserve">Cost of a letter and envelope or a full-color 5.5"x8.5" postcard.  </t>
  </si>
  <si>
    <t>Lists are sold by recipient, but usually with a $250 minimum.</t>
  </si>
  <si>
    <t>Consider printing as needed on a color printer or color copier versus using a commercial printer.</t>
  </si>
  <si>
    <t>Flyers</t>
  </si>
  <si>
    <t xml:space="preserve">  Subtotal Marketing Expense</t>
  </si>
  <si>
    <t>Purchase of Prospect Lists</t>
  </si>
  <si>
    <t>PT/FT</t>
  </si>
  <si>
    <t>CEO</t>
  </si>
  <si>
    <t>P/T</t>
  </si>
  <si>
    <t xml:space="preserve">Bookkeeper  </t>
  </si>
  <si>
    <t>CMO</t>
  </si>
  <si>
    <t>CTO</t>
  </si>
  <si>
    <t>COO</t>
  </si>
  <si>
    <t xml:space="preserve">    Component A</t>
  </si>
  <si>
    <t xml:space="preserve">Unit Sales                          </t>
  </si>
  <si>
    <t>Retail Price per Unit</t>
  </si>
  <si>
    <t xml:space="preserve">Cost per Unit </t>
  </si>
  <si>
    <t xml:space="preserve">    Component B</t>
  </si>
  <si>
    <t xml:space="preserve">    Component C</t>
  </si>
  <si>
    <t>Product Group 1</t>
  </si>
  <si>
    <t>Product Group 2</t>
  </si>
  <si>
    <t>$</t>
  </si>
  <si>
    <t>%</t>
  </si>
  <si>
    <t xml:space="preserve"> #</t>
  </si>
  <si>
    <t>TOTAL SALES</t>
  </si>
  <si>
    <t>TOTAL COST OF GOODS SOLD</t>
  </si>
  <si>
    <r>
      <t>Grand Total Sales</t>
    </r>
    <r>
      <rPr>
        <sz val="10"/>
        <rFont val="Arial"/>
        <family val="2"/>
      </rPr>
      <t>…………………</t>
    </r>
  </si>
  <si>
    <t xml:space="preserve">   Component A</t>
  </si>
  <si>
    <t xml:space="preserve">   Component B</t>
  </si>
  <si>
    <t xml:space="preserve">   Component C</t>
  </si>
  <si>
    <t xml:space="preserve">   Hours of Labor Needed to Produce    </t>
  </si>
  <si>
    <t xml:space="preserve">  #   </t>
  </si>
  <si>
    <t>Wage Rate per Hour</t>
  </si>
  <si>
    <t xml:space="preserve">SUTA (4.2% on first $15,000 )  </t>
  </si>
  <si>
    <t>RENT</t>
  </si>
  <si>
    <t>UTILITIES</t>
  </si>
  <si>
    <t>TOTAL FACILITIES CAPITAL COSTS</t>
  </si>
  <si>
    <t>Land Purchases</t>
  </si>
  <si>
    <t>Architectural Drawings</t>
  </si>
  <si>
    <t>Number of Years Depreciated</t>
  </si>
  <si>
    <t>PURCHASED PHYSICAL FACILITIES</t>
  </si>
  <si>
    <t>Building Purchases and Fit-Out</t>
  </si>
  <si>
    <t xml:space="preserve">   TOTAL COST Per Product (Matl. and Labor)</t>
  </si>
  <si>
    <t xml:space="preserve">      LABOR COST PER PRODUCT</t>
  </si>
  <si>
    <t xml:space="preserve">      MATERIAL COST PER PRODUCT</t>
  </si>
  <si>
    <t>Number of Months of Material on Hand</t>
  </si>
  <si>
    <t>Cost of Initial Supply of Materials</t>
  </si>
  <si>
    <t>NOTE:  the amount of capital required should at least equal the projected losses for the first year</t>
  </si>
  <si>
    <t xml:space="preserve">       (before depreciation) plus the cost of capital equipment and leasehold improvements.</t>
  </si>
  <si>
    <t>the first 12-18 months of operations.</t>
  </si>
  <si>
    <t>A more reliable method of determining capital requirements is to create a Cash Flow analysis for</t>
  </si>
  <si>
    <t>Initial Inventory</t>
  </si>
  <si>
    <t xml:space="preserve">TOTAL CAPITAL REQUIRED </t>
  </si>
  <si>
    <t>Deposits</t>
  </si>
  <si>
    <t>SOURCE OF FUNDS</t>
  </si>
  <si>
    <t>Savings</t>
  </si>
  <si>
    <t>Credit Card Debt</t>
  </si>
  <si>
    <t>Friends and Family</t>
  </si>
  <si>
    <t>Competitions</t>
  </si>
  <si>
    <t>TOTAL CAPITAL SOURCES</t>
  </si>
  <si>
    <t>Financial Forecast</t>
  </si>
  <si>
    <t>Business Name __________________________</t>
  </si>
  <si>
    <t>Number of Salaried Employees</t>
  </si>
  <si>
    <t xml:space="preserve">  If you plan to add employees in years other than year 1, copy and paste the formula for the successive years.</t>
  </si>
  <si>
    <t>COST of GOODS SOLD</t>
  </si>
  <si>
    <t>TOTAL UNIT SALES Product Group 1</t>
  </si>
  <si>
    <t>TOTAL UNIT SALES Product Group 2</t>
  </si>
  <si>
    <t>Grand Total Cost of Goods Sold</t>
  </si>
  <si>
    <t xml:space="preserve"> Total Cost per unit (Material and Labor) x  Number of Units Produced and Sold </t>
  </si>
  <si>
    <t xml:space="preserve">Gross Profit </t>
  </si>
  <si>
    <t xml:space="preserve"> Revenue Less Cost of Goods Sold</t>
  </si>
  <si>
    <t>Rate</t>
  </si>
  <si>
    <t>3-Printer</t>
  </si>
  <si>
    <t>Months of Operating Expenses on Hand</t>
  </si>
  <si>
    <t xml:space="preserve">ANNUALIZED RATE </t>
  </si>
  <si>
    <t>Picked up from "Salaries" Schedule tab</t>
  </si>
  <si>
    <t>Picked up from "Revenue" Schedule tab</t>
  </si>
  <si>
    <t>Picked up from "Cost of Goods Sold" Schedule tab</t>
  </si>
  <si>
    <t>Computed</t>
  </si>
  <si>
    <t>Picked up from "Capital" Schedule tab</t>
  </si>
  <si>
    <t>Subtotal Materials Cost</t>
  </si>
  <si>
    <t>Crowdfunding</t>
  </si>
  <si>
    <t>State Funding Programs</t>
  </si>
  <si>
    <t xml:space="preserve">SUTA (4.9% on first $15,000 )  </t>
  </si>
  <si>
    <t xml:space="preserve">http://www.irs.gov/Tax-Professionals/Standard-Mileage-Rates   </t>
  </si>
  <si>
    <t xml:space="preserve"> Rate subject to change.  Cost per employee per hour will be less for those earning more than $7,000 per year.</t>
  </si>
  <si>
    <t>Example Company</t>
  </si>
  <si>
    <t>© Entrepreneurship Foundation, Inc.</t>
  </si>
  <si>
    <t>PRODUCTION EQUIP. MAINTENANCE</t>
  </si>
  <si>
    <t>Note: these computations assume there is no raw material or unsold finished goods on hand at end of year.</t>
  </si>
  <si>
    <t>PROFIT and LOSS FORECAST</t>
  </si>
  <si>
    <t xml:space="preserve">STARTUP CAPITAL </t>
  </si>
  <si>
    <t>SALARY SCHEDULE</t>
  </si>
  <si>
    <t>Annual Depreciation</t>
  </si>
  <si>
    <t>Book Value of Initial Equipment, after Depreciation</t>
  </si>
  <si>
    <t>Check local town clerk for personal property tax rates in your municipality.  Equipment value picked up from "Capital" tab.</t>
  </si>
  <si>
    <t>Payroll Taxes and Benefits</t>
  </si>
  <si>
    <t>Office Equipment &amp; Supplies needed to launch</t>
  </si>
  <si>
    <t>(Enter in blue field number of months of operating expenses you would like to have on hand when starting up)</t>
  </si>
  <si>
    <r>
      <t xml:space="preserve">As of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 xml:space="preserve">the allowable IRS deduction for business travel was $58 per mile.  For current rates see </t>
    </r>
  </si>
  <si>
    <t>FICA (6.2% on first $132,900)</t>
  </si>
  <si>
    <r>
      <t xml:space="preserve">  Rate current as of </t>
    </r>
    <r>
      <rPr>
        <b/>
        <i/>
        <sz val="9"/>
        <color rgb="FFFF0000"/>
        <rFont val="Arial"/>
        <family val="2"/>
      </rPr>
      <t>2019.</t>
    </r>
    <r>
      <rPr>
        <i/>
        <sz val="9"/>
        <color theme="1"/>
        <rFont val="Arial"/>
        <family val="2"/>
      </rPr>
      <t xml:space="preserve"> The tax rate has remained steady over the past several years, but the ceiling salary has crept up every year.</t>
    </r>
  </si>
  <si>
    <r>
      <t xml:space="preserve">  Rate current as of </t>
    </r>
    <r>
      <rPr>
        <b/>
        <i/>
        <sz val="9"/>
        <color rgb="FFFF0000"/>
        <rFont val="Arial"/>
        <family val="2"/>
      </rPr>
      <t>2019</t>
    </r>
    <r>
      <rPr>
        <i/>
        <sz val="9"/>
        <color rgb="FFFF0000"/>
        <rFont val="Arial"/>
        <family val="2"/>
      </rPr>
      <t xml:space="preserve">.  </t>
    </r>
  </si>
  <si>
    <t xml:space="preserve">  Check with your insurance agent for rates.</t>
  </si>
  <si>
    <r>
      <t xml:space="preserve">  Rate current as of 2019. </t>
    </r>
    <r>
      <rPr>
        <i/>
        <sz val="9"/>
        <color rgb="FFFF0000"/>
        <rFont val="Arial"/>
        <family val="2"/>
      </rPr>
      <t xml:space="preserve">Cost per employee will be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for individuals earning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than $7,000 per year.</t>
    </r>
  </si>
  <si>
    <t>https://files.taxfoundation.org/20190320103634/TaxFoundation_FF639.pdf</t>
  </si>
  <si>
    <r>
      <t xml:space="preserve">No corp tax if an LLC. 6% is the national average state corp tax.. Check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>rate for your state below</t>
    </r>
  </si>
  <si>
    <r>
      <t xml:space="preserve">Corp tax rate as of </t>
    </r>
    <r>
      <rPr>
        <i/>
        <sz val="11"/>
        <color rgb="FFFF0000"/>
        <rFont val="Calibri"/>
        <family val="2"/>
        <scheme val="minor"/>
      </rPr>
      <t>2019</t>
    </r>
    <r>
      <rPr>
        <i/>
        <sz val="11"/>
        <color theme="1"/>
        <rFont val="Calibri"/>
        <family val="2"/>
        <scheme val="minor"/>
      </rPr>
      <t>. No tax if an LLC. Profits of an LLC are reported on personal tax return</t>
    </r>
  </si>
  <si>
    <t xml:space="preserve">  Health insurance, 401k, etc.</t>
  </si>
  <si>
    <t>Workers Compensation</t>
  </si>
  <si>
    <t xml:space="preserve">      In the SUTA tax table use the "Rate for New Companies."  Your future rate will be based on number of your employees that wind up on </t>
  </si>
  <si>
    <t xml:space="preserve">  Example.  For SUTA rates in your state as of 2017, see..... https://www.taxpolicycenter.org/statistics/state-unemployment-tax-rates</t>
  </si>
  <si>
    <t xml:space="preserve">       In the SUTA tax table use the "Rate for New Companies."  Your future rate will be based on number of your employees that wind up on </t>
  </si>
  <si>
    <t xml:space="preserve">        unemployment and the amount of money they collect.   </t>
  </si>
  <si>
    <t xml:space="preserve">  Check with your insurance agent for rates.  Rate varies, depending on risk of injury on the job.</t>
  </si>
  <si>
    <t xml:space="preserve"> Example.  For SUTA rates in your state as of 2017, see..... https://www.taxpolicycenter.org/statistics/state-unemployment-tax-rates</t>
  </si>
  <si>
    <t xml:space="preserve">      unemployment and the amount of money they collect.    Note: cost per employee per hour will be less for those earning more than the maximum.</t>
  </si>
  <si>
    <r>
      <t>FUTA (</t>
    </r>
    <r>
      <rPr>
        <b/>
        <sz val="11"/>
        <color theme="1"/>
        <rFont val="Arial"/>
        <family val="2"/>
      </rPr>
      <t>.</t>
    </r>
    <r>
      <rPr>
        <sz val="10"/>
        <color theme="1"/>
        <rFont val="Arial"/>
        <family val="2"/>
      </rPr>
      <t>6% of first $7000 of salary)</t>
    </r>
  </si>
  <si>
    <r>
      <t>FUTA (</t>
    </r>
    <r>
      <rPr>
        <b/>
        <sz val="11"/>
        <rFont val="Arial"/>
        <family val="2"/>
      </rPr>
      <t>.</t>
    </r>
    <r>
      <rPr>
        <i/>
        <sz val="10"/>
        <rFont val="Arial"/>
        <family val="2"/>
      </rPr>
      <t>6% of first $7000)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</si>
</sst>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  <numFmt numFmtId="168" formatCode="_(&quot;$&quot;* #,##0.0000_);_(&quot;$&quot;* \(#,##0.0000\);_(&quot;$&quot;* &quot;-&quot;??_);_(@_)"/>
  </numFmts>
  <fonts count="4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.5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11"/>
      <color rgb="FFCC0000"/>
      <name val="Calibri"/>
      <family val="2"/>
      <scheme val="minor"/>
    </font>
    <font>
      <b/>
      <sz val="9"/>
      <color rgb="FFCC0000"/>
      <name val="Arial"/>
      <family val="2"/>
    </font>
    <font>
      <i/>
      <sz val="11"/>
      <color rgb="FFCC0000"/>
      <name val="Calibri"/>
      <family val="2"/>
      <scheme val="minor"/>
    </font>
    <font>
      <sz val="10"/>
      <color rgb="FFCC0000"/>
      <name val="Arial"/>
      <family val="2"/>
    </font>
    <font>
      <i/>
      <sz val="11"/>
      <color theme="1"/>
      <name val="Arial"/>
      <family val="2"/>
    </font>
    <font>
      <b/>
      <sz val="10"/>
      <color rgb="FF008000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rgb="FF7030A0"/>
      <name val="Arial"/>
      <family val="2"/>
    </font>
    <font>
      <b/>
      <sz val="10"/>
      <color rgb="FF0000FF"/>
      <name val="Arial"/>
      <family val="2"/>
    </font>
    <font>
      <b/>
      <i/>
      <sz val="9"/>
      <color rgb="FFFF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i/>
      <sz val="11"/>
      <color rgb="FFFF0000"/>
      <name val="Calibri"/>
      <family val="2"/>
      <scheme val="minor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244">
    <xf numFmtId="0" fontId="0" fillId="0" borderId="0" xfId="0"/>
    <xf numFmtId="0" fontId="15" fillId="0" borderId="0" xfId="0" applyFont="1"/>
    <xf numFmtId="0" fontId="1" fillId="0" borderId="0" xfId="0" applyFont="1" applyBorder="1"/>
    <xf numFmtId="164" fontId="16" fillId="0" borderId="0" xfId="0" applyNumberFormat="1" applyFont="1" applyBorder="1"/>
    <xf numFmtId="0" fontId="0" fillId="0" borderId="0" xfId="0" applyBorder="1"/>
    <xf numFmtId="0" fontId="1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Protection="1">
      <protection locked="0"/>
    </xf>
    <xf numFmtId="9" fontId="16" fillId="3" borderId="0" xfId="4" applyFont="1" applyFill="1" applyBorder="1" applyProtection="1">
      <protection locked="0"/>
    </xf>
    <xf numFmtId="0" fontId="17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64" fontId="15" fillId="0" borderId="0" xfId="1" applyNumberFormat="1" applyFont="1"/>
    <xf numFmtId="0" fontId="18" fillId="0" borderId="0" xfId="0" applyFont="1"/>
    <xf numFmtId="0" fontId="15" fillId="0" borderId="0" xfId="0" applyFont="1" applyAlignment="1">
      <alignment horizontal="center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right"/>
    </xf>
    <xf numFmtId="0" fontId="20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0" xfId="1" applyNumberFormat="1" applyFont="1"/>
    <xf numFmtId="0" fontId="14" fillId="0" borderId="0" xfId="0" applyFont="1"/>
    <xf numFmtId="166" fontId="16" fillId="0" borderId="0" xfId="4" applyNumberFormat="1" applyFont="1" applyFill="1" applyBorder="1" applyProtection="1">
      <protection locked="0"/>
    </xf>
    <xf numFmtId="10" fontId="16" fillId="0" borderId="0" xfId="4" applyNumberFormat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15" fillId="2" borderId="0" xfId="0" applyFont="1" applyFill="1" applyBorder="1"/>
    <xf numFmtId="0" fontId="15" fillId="0" borderId="1" xfId="0" applyFont="1" applyBorder="1" applyAlignment="1">
      <alignment horizontal="center"/>
    </xf>
    <xf numFmtId="0" fontId="0" fillId="0" borderId="0" xfId="0" applyFill="1"/>
    <xf numFmtId="0" fontId="21" fillId="0" borderId="0" xfId="0" applyFont="1"/>
    <xf numFmtId="0" fontId="0" fillId="0" borderId="0" xfId="0" applyAlignment="1">
      <alignment horizontal="left"/>
    </xf>
    <xf numFmtId="164" fontId="15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18" fillId="5" borderId="2" xfId="0" applyFont="1" applyFill="1" applyBorder="1"/>
    <xf numFmtId="0" fontId="15" fillId="5" borderId="3" xfId="0" applyFont="1" applyFill="1" applyBorder="1"/>
    <xf numFmtId="0" fontId="15" fillId="5" borderId="4" xfId="0" applyFont="1" applyFill="1" applyBorder="1"/>
    <xf numFmtId="0" fontId="15" fillId="5" borderId="0" xfId="0" applyFont="1" applyFill="1" applyBorder="1"/>
    <xf numFmtId="0" fontId="15" fillId="5" borderId="0" xfId="0" applyFont="1" applyFill="1" applyBorder="1" applyAlignment="1">
      <alignment horizontal="center"/>
    </xf>
    <xf numFmtId="164" fontId="16" fillId="5" borderId="0" xfId="1" applyNumberFormat="1" applyFont="1" applyFill="1" applyBorder="1"/>
    <xf numFmtId="164" fontId="16" fillId="5" borderId="1" xfId="1" applyNumberFormat="1" applyFont="1" applyFill="1" applyBorder="1"/>
    <xf numFmtId="0" fontId="15" fillId="5" borderId="5" xfId="0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/>
    <xf numFmtId="164" fontId="16" fillId="0" borderId="0" xfId="1" applyNumberFormat="1" applyFont="1"/>
    <xf numFmtId="164" fontId="16" fillId="0" borderId="0" xfId="1" applyNumberFormat="1" applyFont="1" applyBorder="1"/>
    <xf numFmtId="0" fontId="15" fillId="0" borderId="0" xfId="0" applyFont="1" applyFill="1"/>
    <xf numFmtId="166" fontId="15" fillId="0" borderId="0" xfId="4" applyNumberFormat="1" applyFont="1" applyFill="1" applyBorder="1" applyProtection="1">
      <protection locked="0"/>
    </xf>
    <xf numFmtId="10" fontId="15" fillId="0" borderId="0" xfId="4" applyNumberFormat="1" applyFont="1" applyFill="1" applyBorder="1" applyProtection="1">
      <protection locked="0"/>
    </xf>
    <xf numFmtId="165" fontId="15" fillId="0" borderId="0" xfId="2" applyNumberFormat="1" applyFont="1" applyFill="1" applyBorder="1" applyProtection="1">
      <protection locked="0"/>
    </xf>
    <xf numFmtId="9" fontId="15" fillId="3" borderId="0" xfId="4" applyFont="1" applyFill="1" applyBorder="1" applyProtection="1">
      <protection locked="0"/>
    </xf>
    <xf numFmtId="0" fontId="15" fillId="0" borderId="0" xfId="0" applyFont="1" applyFill="1" applyBorder="1" applyAlignment="1">
      <alignment horizontal="center"/>
    </xf>
    <xf numFmtId="164" fontId="23" fillId="0" borderId="0" xfId="1" applyNumberFormat="1" applyFont="1"/>
    <xf numFmtId="164" fontId="16" fillId="5" borderId="3" xfId="1" applyNumberFormat="1" applyFont="1" applyFill="1" applyBorder="1"/>
    <xf numFmtId="164" fontId="16" fillId="0" borderId="0" xfId="1" applyNumberFormat="1" applyFont="1" applyFill="1" applyBorder="1"/>
    <xf numFmtId="164" fontId="23" fillId="0" borderId="0" xfId="1" applyNumberFormat="1" applyFont="1" applyBorder="1"/>
    <xf numFmtId="164" fontId="24" fillId="0" borderId="0" xfId="0" applyNumberFormat="1" applyFont="1" applyBorder="1"/>
    <xf numFmtId="164" fontId="12" fillId="0" borderId="0" xfId="1" applyNumberFormat="1" applyFont="1" applyFill="1"/>
    <xf numFmtId="164" fontId="12" fillId="0" borderId="0" xfId="1" applyNumberFormat="1" applyFont="1" applyFill="1" applyBorder="1"/>
    <xf numFmtId="164" fontId="23" fillId="0" borderId="0" xfId="1" applyNumberFormat="1" applyFont="1" applyFill="1"/>
    <xf numFmtId="0" fontId="6" fillId="6" borderId="0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right"/>
    </xf>
    <xf numFmtId="0" fontId="1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right"/>
    </xf>
    <xf numFmtId="9" fontId="18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/>
    <xf numFmtId="44" fontId="15" fillId="0" borderId="0" xfId="2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44" fontId="16" fillId="0" borderId="0" xfId="2" applyFont="1" applyBorder="1"/>
    <xf numFmtId="44" fontId="16" fillId="0" borderId="1" xfId="2" applyFont="1" applyBorder="1"/>
    <xf numFmtId="9" fontId="15" fillId="3" borderId="0" xfId="0" applyNumberFormat="1" applyFont="1" applyFill="1" applyBorder="1" applyAlignment="1">
      <alignment horizontal="right"/>
    </xf>
    <xf numFmtId="8" fontId="15" fillId="0" borderId="0" xfId="0" applyNumberFormat="1" applyFont="1" applyBorder="1"/>
    <xf numFmtId="43" fontId="23" fillId="0" borderId="0" xfId="0" applyNumberFormat="1" applyFont="1" applyBorder="1"/>
    <xf numFmtId="164" fontId="18" fillId="3" borderId="0" xfId="1" applyNumberFormat="1" applyFont="1" applyFill="1"/>
    <xf numFmtId="164" fontId="18" fillId="3" borderId="1" xfId="1" applyNumberFormat="1" applyFont="1" applyFill="1" applyBorder="1"/>
    <xf numFmtId="164" fontId="18" fillId="0" borderId="0" xfId="1" applyNumberFormat="1" applyFont="1" applyFill="1"/>
    <xf numFmtId="0" fontId="26" fillId="5" borderId="0" xfId="0" applyFont="1" applyFill="1" applyBorder="1" applyAlignment="1">
      <alignment horizontal="center"/>
    </xf>
    <xf numFmtId="165" fontId="23" fillId="0" borderId="0" xfId="2" applyNumberFormat="1" applyFont="1"/>
    <xf numFmtId="164" fontId="25" fillId="0" borderId="0" xfId="1" applyNumberFormat="1" applyFont="1"/>
    <xf numFmtId="165" fontId="23" fillId="0" borderId="0" xfId="2" applyNumberFormat="1" applyFont="1" applyFill="1"/>
    <xf numFmtId="0" fontId="15" fillId="0" borderId="0" xfId="0" applyFont="1" applyFill="1" applyBorder="1"/>
    <xf numFmtId="164" fontId="18" fillId="0" borderId="0" xfId="1" applyNumberFormat="1" applyFont="1" applyFill="1" applyBorder="1"/>
    <xf numFmtId="165" fontId="23" fillId="0" borderId="0" xfId="2" applyNumberFormat="1" applyFont="1" applyFill="1" applyBorder="1"/>
    <xf numFmtId="165" fontId="23" fillId="0" borderId="0" xfId="2" applyNumberFormat="1" applyFont="1" applyBorder="1"/>
    <xf numFmtId="165" fontId="23" fillId="9" borderId="0" xfId="2" applyNumberFormat="1" applyFont="1" applyFill="1"/>
    <xf numFmtId="165" fontId="18" fillId="9" borderId="0" xfId="2" applyNumberFormat="1" applyFont="1" applyFill="1"/>
    <xf numFmtId="165" fontId="23" fillId="9" borderId="7" xfId="2" applyNumberFormat="1" applyFont="1" applyFill="1" applyBorder="1"/>
    <xf numFmtId="0" fontId="15" fillId="0" borderId="4" xfId="0" applyFont="1" applyBorder="1"/>
    <xf numFmtId="0" fontId="0" fillId="0" borderId="4" xfId="0" applyBorder="1"/>
    <xf numFmtId="164" fontId="0" fillId="0" borderId="0" xfId="0" applyNumberFormat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165" fontId="28" fillId="0" borderId="0" xfId="2" applyNumberFormat="1" applyFont="1" applyBorder="1"/>
    <xf numFmtId="0" fontId="29" fillId="0" borderId="0" xfId="0" applyFont="1"/>
    <xf numFmtId="0" fontId="30" fillId="0" borderId="0" xfId="0" applyFont="1" applyAlignment="1">
      <alignment horizontal="left"/>
    </xf>
    <xf numFmtId="0" fontId="0" fillId="0" borderId="0" xfId="0" applyFont="1"/>
    <xf numFmtId="164" fontId="25" fillId="0" borderId="0" xfId="0" applyNumberFormat="1" applyFont="1" applyBorder="1"/>
    <xf numFmtId="10" fontId="22" fillId="0" borderId="0" xfId="0" applyNumberFormat="1" applyFont="1"/>
    <xf numFmtId="0" fontId="25" fillId="0" borderId="0" xfId="0" applyFont="1"/>
    <xf numFmtId="0" fontId="31" fillId="0" borderId="0" xfId="0" applyFont="1"/>
    <xf numFmtId="0" fontId="9" fillId="10" borderId="6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right"/>
    </xf>
    <xf numFmtId="9" fontId="15" fillId="0" borderId="0" xfId="0" applyNumberFormat="1" applyFont="1" applyFill="1" applyBorder="1" applyAlignment="1">
      <alignment horizontal="right"/>
    </xf>
    <xf numFmtId="168" fontId="15" fillId="0" borderId="0" xfId="2" applyNumberFormat="1" applyFont="1" applyFill="1" applyBorder="1" applyAlignment="1">
      <alignment horizontal="right"/>
    </xf>
    <xf numFmtId="164" fontId="32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164" fontId="12" fillId="0" borderId="0" xfId="1" applyNumberFormat="1" applyFont="1"/>
    <xf numFmtId="165" fontId="14" fillId="0" borderId="0" xfId="2" applyNumberFormat="1" applyFont="1"/>
    <xf numFmtId="164" fontId="14" fillId="0" borderId="0" xfId="1" applyNumberFormat="1" applyFont="1"/>
    <xf numFmtId="164" fontId="16" fillId="9" borderId="0" xfId="1" applyNumberFormat="1" applyFont="1" applyFill="1" applyProtection="1">
      <protection locked="0"/>
    </xf>
    <xf numFmtId="164" fontId="16" fillId="3" borderId="0" xfId="1" applyNumberFormat="1" applyFont="1" applyFill="1" applyProtection="1">
      <protection locked="0"/>
    </xf>
    <xf numFmtId="164" fontId="16" fillId="3" borderId="1" xfId="1" applyNumberFormat="1" applyFont="1" applyFill="1" applyBorder="1" applyProtection="1">
      <protection locked="0"/>
    </xf>
    <xf numFmtId="164" fontId="23" fillId="3" borderId="0" xfId="1" applyNumberFormat="1" applyFont="1" applyFill="1" applyProtection="1">
      <protection locked="0"/>
    </xf>
    <xf numFmtId="164" fontId="16" fillId="0" borderId="0" xfId="1" applyNumberFormat="1" applyFont="1" applyFill="1" applyProtection="1">
      <protection locked="0"/>
    </xf>
    <xf numFmtId="164" fontId="23" fillId="0" borderId="0" xfId="1" applyNumberFormat="1" applyFont="1" applyFill="1" applyProtection="1">
      <protection locked="0"/>
    </xf>
    <xf numFmtId="0" fontId="23" fillId="3" borderId="0" xfId="0" applyFont="1" applyFill="1" applyProtection="1">
      <protection locked="0"/>
    </xf>
    <xf numFmtId="0" fontId="0" fillId="0" borderId="0" xfId="0" applyProtection="1">
      <protection locked="0"/>
    </xf>
    <xf numFmtId="166" fontId="33" fillId="3" borderId="0" xfId="0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6" fontId="33" fillId="0" borderId="0" xfId="0" applyNumberFormat="1" applyFont="1" applyFill="1" applyProtection="1">
      <protection locked="0"/>
    </xf>
    <xf numFmtId="164" fontId="23" fillId="0" borderId="0" xfId="1" applyNumberFormat="1" applyFont="1" applyProtection="1"/>
    <xf numFmtId="164" fontId="16" fillId="0" borderId="0" xfId="1" applyNumberFormat="1" applyFont="1" applyProtection="1"/>
    <xf numFmtId="164" fontId="16" fillId="0" borderId="7" xfId="1" applyNumberFormat="1" applyFont="1" applyBorder="1" applyProtection="1"/>
    <xf numFmtId="164" fontId="0" fillId="0" borderId="1" xfId="0" applyNumberFormat="1" applyFill="1" applyBorder="1" applyProtection="1"/>
    <xf numFmtId="164" fontId="0" fillId="0" borderId="0" xfId="0" applyNumberFormat="1" applyFill="1" applyProtection="1"/>
    <xf numFmtId="164" fontId="15" fillId="0" borderId="0" xfId="1" applyNumberFormat="1" applyFont="1" applyBorder="1" applyProtection="1"/>
    <xf numFmtId="164" fontId="33" fillId="0" borderId="0" xfId="0" applyNumberFormat="1" applyFont="1" applyFill="1" applyProtection="1"/>
    <xf numFmtId="164" fontId="16" fillId="0" borderId="0" xfId="1" applyNumberFormat="1" applyFont="1" applyProtection="1">
      <protection locked="0"/>
    </xf>
    <xf numFmtId="0" fontId="16" fillId="0" borderId="0" xfId="0" applyFont="1" applyProtection="1">
      <protection locked="0"/>
    </xf>
    <xf numFmtId="164" fontId="16" fillId="0" borderId="1" xfId="1" applyNumberFormat="1" applyFont="1" applyFill="1" applyBorder="1" applyProtection="1">
      <protection locked="0"/>
    </xf>
    <xf numFmtId="164" fontId="16" fillId="0" borderId="1" xfId="1" applyNumberFormat="1" applyFont="1" applyBorder="1" applyProtection="1">
      <protection locked="0"/>
    </xf>
    <xf numFmtId="164" fontId="23" fillId="0" borderId="0" xfId="1" applyNumberFormat="1" applyFont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164" fontId="18" fillId="3" borderId="0" xfId="1" applyNumberFormat="1" applyFont="1" applyFill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7" fontId="0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9" fontId="15" fillId="3" borderId="0" xfId="0" applyNumberFormat="1" applyFont="1" applyFill="1" applyBorder="1" applyAlignment="1" applyProtection="1">
      <alignment horizontal="right"/>
      <protection locked="0"/>
    </xf>
    <xf numFmtId="164" fontId="34" fillId="3" borderId="0" xfId="1" applyNumberFormat="1" applyFont="1" applyFill="1" applyBorder="1" applyAlignment="1" applyProtection="1">
      <alignment horizontal="right"/>
      <protection locked="0"/>
    </xf>
    <xf numFmtId="164" fontId="34" fillId="0" borderId="0" xfId="1" applyNumberFormat="1" applyFont="1" applyFill="1" applyBorder="1" applyProtection="1">
      <protection locked="0"/>
    </xf>
    <xf numFmtId="44" fontId="15" fillId="3" borderId="0" xfId="2" applyFont="1" applyFill="1" applyBorder="1" applyAlignment="1" applyProtection="1">
      <alignment horizontal="right"/>
      <protection locked="0"/>
    </xf>
    <xf numFmtId="44" fontId="15" fillId="3" borderId="1" xfId="2" applyFont="1" applyFill="1" applyBorder="1" applyAlignment="1" applyProtection="1">
      <alignment horizontal="right"/>
      <protection locked="0"/>
    </xf>
    <xf numFmtId="8" fontId="15" fillId="0" borderId="0" xfId="0" applyNumberFormat="1" applyFont="1" applyBorder="1" applyProtection="1">
      <protection locked="0"/>
    </xf>
    <xf numFmtId="8" fontId="15" fillId="0" borderId="1" xfId="0" applyNumberFormat="1" applyFont="1" applyBorder="1" applyProtection="1">
      <protection locked="0"/>
    </xf>
    <xf numFmtId="43" fontId="35" fillId="3" borderId="0" xfId="1" applyFont="1" applyFill="1" applyBorder="1" applyAlignment="1" applyProtection="1">
      <alignment horizontal="right"/>
      <protection locked="0"/>
    </xf>
    <xf numFmtId="9" fontId="15" fillId="0" borderId="0" xfId="4" applyFont="1" applyAlignment="1" applyProtection="1">
      <alignment horizontal="center"/>
      <protection locked="0"/>
    </xf>
    <xf numFmtId="164" fontId="15" fillId="0" borderId="0" xfId="1" applyNumberFormat="1" applyFont="1" applyProtection="1">
      <protection locked="0"/>
    </xf>
    <xf numFmtId="164" fontId="17" fillId="0" borderId="0" xfId="1" applyNumberFormat="1" applyFont="1" applyAlignment="1" applyProtection="1">
      <alignment horizontal="center" vertical="top"/>
      <protection locked="0"/>
    </xf>
    <xf numFmtId="164" fontId="15" fillId="0" borderId="0" xfId="1" applyNumberFormat="1" applyFont="1" applyFill="1" applyProtection="1">
      <protection locked="0"/>
    </xf>
    <xf numFmtId="164" fontId="15" fillId="0" borderId="1" xfId="1" applyNumberFormat="1" applyFont="1" applyFill="1" applyBorder="1" applyProtection="1">
      <protection locked="0"/>
    </xf>
    <xf numFmtId="164" fontId="18" fillId="0" borderId="0" xfId="0" applyNumberFormat="1" applyFont="1" applyProtection="1">
      <protection locked="0"/>
    </xf>
    <xf numFmtId="164" fontId="15" fillId="0" borderId="0" xfId="0" applyNumberFormat="1" applyFont="1" applyBorder="1" applyProtection="1"/>
    <xf numFmtId="164" fontId="15" fillId="0" borderId="1" xfId="0" applyNumberFormat="1" applyFont="1" applyBorder="1" applyProtection="1"/>
    <xf numFmtId="164" fontId="18" fillId="0" borderId="0" xfId="0" applyNumberFormat="1" applyFont="1" applyBorder="1" applyProtection="1"/>
    <xf numFmtId="164" fontId="18" fillId="0" borderId="1" xfId="0" applyNumberFormat="1" applyFont="1" applyBorder="1" applyProtection="1"/>
    <xf numFmtId="164" fontId="36" fillId="0" borderId="0" xfId="0" applyNumberFormat="1" applyFont="1" applyBorder="1" applyProtection="1"/>
    <xf numFmtId="9" fontId="15" fillId="2" borderId="0" xfId="0" applyNumberFormat="1" applyFont="1" applyFill="1" applyBorder="1" applyProtection="1">
      <protection locked="0"/>
    </xf>
    <xf numFmtId="0" fontId="37" fillId="3" borderId="0" xfId="0" applyFont="1" applyFill="1" applyBorder="1" applyAlignment="1">
      <alignment horizontal="left"/>
    </xf>
    <xf numFmtId="164" fontId="23" fillId="0" borderId="0" xfId="1" applyNumberFormat="1" applyFont="1" applyBorder="1" applyProtection="1">
      <protection locked="0"/>
    </xf>
    <xf numFmtId="0" fontId="21" fillId="0" borderId="0" xfId="0" applyFont="1" applyBorder="1"/>
    <xf numFmtId="0" fontId="16" fillId="0" borderId="0" xfId="0" applyFont="1" applyBorder="1" applyAlignment="1" applyProtection="1">
      <alignment horizontal="left"/>
      <protection locked="0"/>
    </xf>
    <xf numFmtId="164" fontId="16" fillId="0" borderId="0" xfId="1" applyNumberFormat="1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164" fontId="16" fillId="0" borderId="0" xfId="1" applyNumberFormat="1" applyFont="1" applyFill="1" applyBorder="1" applyProtection="1">
      <protection locked="0"/>
    </xf>
    <xf numFmtId="165" fontId="23" fillId="0" borderId="0" xfId="2" applyNumberFormat="1" applyFont="1" applyFill="1" applyProtection="1">
      <protection locked="0"/>
    </xf>
    <xf numFmtId="165" fontId="18" fillId="0" borderId="0" xfId="2" applyNumberFormat="1" applyFont="1" applyProtection="1">
      <protection locked="0"/>
    </xf>
    <xf numFmtId="165" fontId="23" fillId="0" borderId="0" xfId="2" applyNumberFormat="1" applyFont="1" applyProtection="1">
      <protection locked="0"/>
    </xf>
    <xf numFmtId="165" fontId="23" fillId="0" borderId="7" xfId="2" applyNumberFormat="1" applyFont="1" applyFill="1" applyBorder="1" applyProtection="1">
      <protection locked="0"/>
    </xf>
    <xf numFmtId="165" fontId="23" fillId="0" borderId="0" xfId="2" applyNumberFormat="1" applyFont="1" applyBorder="1" applyProtection="1">
      <protection locked="0"/>
    </xf>
    <xf numFmtId="165" fontId="23" fillId="3" borderId="0" xfId="2" applyNumberFormat="1" applyFont="1" applyFill="1" applyBorder="1" applyProtection="1">
      <protection locked="0"/>
    </xf>
    <xf numFmtId="165" fontId="23" fillId="0" borderId="7" xfId="2" applyNumberFormat="1" applyFont="1" applyBorder="1" applyProtection="1">
      <protection locked="0"/>
    </xf>
    <xf numFmtId="9" fontId="13" fillId="0" borderId="0" xfId="3" applyNumberForma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38" fillId="0" borderId="0" xfId="0" applyFont="1"/>
    <xf numFmtId="0" fontId="15" fillId="0" borderId="0" xfId="0" applyFont="1" applyBorder="1"/>
    <xf numFmtId="0" fontId="39" fillId="0" borderId="0" xfId="0" applyFont="1"/>
    <xf numFmtId="44" fontId="15" fillId="0" borderId="0" xfId="2" applyFont="1" applyFill="1" applyBorder="1" applyAlignment="1" applyProtection="1">
      <alignment horizontal="right"/>
      <protection locked="0"/>
    </xf>
    <xf numFmtId="44" fontId="15" fillId="0" borderId="1" xfId="2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Protection="1"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right"/>
    </xf>
    <xf numFmtId="164" fontId="15" fillId="3" borderId="0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Protection="1">
      <protection locked="0"/>
    </xf>
    <xf numFmtId="44" fontId="15" fillId="3" borderId="1" xfId="2" applyFont="1" applyFill="1" applyBorder="1" applyAlignment="1">
      <alignment horizontal="right"/>
    </xf>
    <xf numFmtId="0" fontId="40" fillId="8" borderId="1" xfId="0" applyFont="1" applyFill="1" applyBorder="1"/>
    <xf numFmtId="165" fontId="23" fillId="0" borderId="0" xfId="0" applyNumberFormat="1" applyFont="1" applyBorder="1" applyAlignment="1" applyProtection="1">
      <alignment horizontal="right"/>
      <protection locked="0"/>
    </xf>
    <xf numFmtId="165" fontId="28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43" fontId="35" fillId="0" borderId="0" xfId="0" applyNumberFormat="1" applyFont="1" applyBorder="1" applyAlignment="1" applyProtection="1">
      <alignment horizontal="center"/>
      <protection locked="0"/>
    </xf>
    <xf numFmtId="44" fontId="15" fillId="0" borderId="1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8" fontId="15" fillId="0" borderId="0" xfId="0" applyNumberFormat="1" applyFont="1" applyBorder="1" applyAlignment="1" applyProtection="1">
      <alignment horizontal="center"/>
      <protection locked="0"/>
    </xf>
    <xf numFmtId="8" fontId="15" fillId="0" borderId="1" xfId="0" applyNumberFormat="1" applyFont="1" applyBorder="1" applyAlignment="1" applyProtection="1">
      <alignment horizontal="center"/>
      <protection locked="0"/>
    </xf>
    <xf numFmtId="44" fontId="15" fillId="0" borderId="0" xfId="2" applyFont="1" applyFill="1" applyBorder="1" applyAlignment="1" applyProtection="1">
      <alignment horizontal="center"/>
      <protection locked="0"/>
    </xf>
    <xf numFmtId="164" fontId="15" fillId="3" borderId="8" xfId="1" applyNumberFormat="1" applyFont="1" applyFill="1" applyBorder="1" applyProtection="1">
      <protection locked="0"/>
    </xf>
    <xf numFmtId="164" fontId="17" fillId="0" borderId="8" xfId="1" applyNumberFormat="1" applyFont="1" applyBorder="1" applyAlignment="1" applyProtection="1">
      <alignment vertical="top"/>
      <protection locked="0"/>
    </xf>
    <xf numFmtId="164" fontId="15" fillId="0" borderId="8" xfId="1" applyNumberFormat="1" applyFont="1" applyBorder="1" applyProtection="1">
      <protection locked="0"/>
    </xf>
    <xf numFmtId="0" fontId="20" fillId="11" borderId="1" xfId="0" applyFont="1" applyFill="1" applyBorder="1"/>
    <xf numFmtId="0" fontId="41" fillId="11" borderId="1" xfId="0" applyFont="1" applyFill="1" applyBorder="1"/>
    <xf numFmtId="0" fontId="42" fillId="11" borderId="1" xfId="0" applyFont="1" applyFill="1" applyBorder="1" applyProtection="1">
      <protection locked="0"/>
    </xf>
    <xf numFmtId="0" fontId="19" fillId="11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165" fontId="16" fillId="0" borderId="0" xfId="2" applyNumberFormat="1" applyFont="1" applyFill="1" applyBorder="1" applyProtection="1">
      <protection locked="0"/>
    </xf>
    <xf numFmtId="0" fontId="15" fillId="5" borderId="3" xfId="0" applyFont="1" applyFill="1" applyBorder="1" applyAlignment="1" applyProtection="1">
      <alignment horizontal="center"/>
      <protection locked="0"/>
    </xf>
    <xf numFmtId="164" fontId="16" fillId="5" borderId="3" xfId="1" applyNumberFormat="1" applyFont="1" applyFill="1" applyBorder="1" applyProtection="1">
      <protection locked="0"/>
    </xf>
    <xf numFmtId="164" fontId="16" fillId="5" borderId="3" xfId="1" applyNumberFormat="1" applyFont="1" applyFill="1" applyBorder="1" applyProtection="1"/>
    <xf numFmtId="0" fontId="15" fillId="5" borderId="0" xfId="0" applyFont="1" applyFill="1" applyBorder="1" applyAlignment="1" applyProtection="1">
      <alignment horizontal="center"/>
      <protection locked="0"/>
    </xf>
    <xf numFmtId="164" fontId="25" fillId="5" borderId="0" xfId="1" applyNumberFormat="1" applyFont="1" applyFill="1" applyBorder="1" applyProtection="1">
      <protection locked="0"/>
    </xf>
    <xf numFmtId="164" fontId="25" fillId="5" borderId="0" xfId="1" applyNumberFormat="1" applyFont="1" applyFill="1" applyBorder="1" applyProtection="1"/>
    <xf numFmtId="164" fontId="16" fillId="5" borderId="0" xfId="1" applyNumberFormat="1" applyFont="1" applyFill="1" applyBorder="1" applyProtection="1">
      <protection locked="0"/>
    </xf>
    <xf numFmtId="164" fontId="16" fillId="5" borderId="0" xfId="1" applyNumberFormat="1" applyFont="1" applyFill="1" applyBorder="1" applyProtection="1"/>
    <xf numFmtId="0" fontId="15" fillId="5" borderId="1" xfId="0" applyFont="1" applyFill="1" applyBorder="1" applyAlignment="1" applyProtection="1">
      <alignment horizontal="center"/>
      <protection locked="0"/>
    </xf>
    <xf numFmtId="164" fontId="16" fillId="5" borderId="1" xfId="1" applyNumberFormat="1" applyFont="1" applyFill="1" applyBorder="1" applyProtection="1">
      <protection locked="0"/>
    </xf>
    <xf numFmtId="164" fontId="16" fillId="5" borderId="1" xfId="1" applyNumberFormat="1" applyFont="1" applyFill="1" applyBorder="1" applyProtection="1"/>
    <xf numFmtId="0" fontId="21" fillId="0" borderId="0" xfId="0" applyFont="1" applyFill="1"/>
    <xf numFmtId="164" fontId="44" fillId="0" borderId="0" xfId="0" applyNumberFormat="1" applyFont="1" applyBorder="1"/>
    <xf numFmtId="164" fontId="0" fillId="0" borderId="0" xfId="0" applyNumberFormat="1" applyFill="1" applyBorder="1" applyProtection="1"/>
    <xf numFmtId="9" fontId="0" fillId="0" borderId="0" xfId="4" applyFont="1" applyProtection="1">
      <protection locked="0"/>
    </xf>
    <xf numFmtId="0" fontId="13" fillId="0" borderId="0" xfId="3"/>
    <xf numFmtId="0" fontId="25" fillId="0" borderId="0" xfId="3" applyFont="1"/>
    <xf numFmtId="0" fontId="15" fillId="0" borderId="1" xfId="0" applyFont="1" applyBorder="1"/>
    <xf numFmtId="0" fontId="15" fillId="0" borderId="9" xfId="0" applyFont="1" applyBorder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files.taxfoundation.org/20190320103634/TaxFoundation_FF639.pdf" TargetMode="External"/><Relationship Id="rId1" Type="http://schemas.openxmlformats.org/officeDocument/2006/relationships/hyperlink" Target="http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</sheetPr>
  <dimension ref="A1:J29"/>
  <sheetViews>
    <sheetView topLeftCell="A9" workbookViewId="0">
      <selection activeCell="J21" sqref="J21"/>
    </sheetView>
  </sheetViews>
  <sheetFormatPr defaultRowHeight="14.5" x14ac:dyDescent="0.35"/>
  <cols>
    <col min="1" max="1" width="30.54296875" customWidth="1"/>
    <col min="2" max="2" width="8" customWidth="1"/>
    <col min="3" max="3" width="9.54296875" customWidth="1"/>
    <col min="4" max="4" width="11" customWidth="1"/>
    <col min="5" max="5" width="11.81640625" customWidth="1"/>
    <col min="6" max="6" width="12" customWidth="1"/>
    <col min="7" max="7" width="11.7265625" customWidth="1"/>
  </cols>
  <sheetData>
    <row r="1" spans="1:10" x14ac:dyDescent="0.35">
      <c r="A1" s="113" t="s">
        <v>135</v>
      </c>
      <c r="D1" s="46" t="s">
        <v>136</v>
      </c>
    </row>
    <row r="2" spans="1:10" x14ac:dyDescent="0.35">
      <c r="A2" s="113"/>
      <c r="D2" s="46"/>
    </row>
    <row r="3" spans="1:10" ht="14.25" customHeight="1" x14ac:dyDescent="0.35"/>
    <row r="4" spans="1:10" ht="16" thickBot="1" x14ac:dyDescent="0.4">
      <c r="A4" s="66" t="s">
        <v>39</v>
      </c>
      <c r="B4" s="66"/>
      <c r="C4" s="67" t="s">
        <v>10</v>
      </c>
      <c r="D4" s="67" t="s">
        <v>11</v>
      </c>
      <c r="E4" s="67" t="s">
        <v>12</v>
      </c>
      <c r="F4" s="67" t="s">
        <v>13</v>
      </c>
      <c r="G4" s="67" t="s">
        <v>14</v>
      </c>
      <c r="H4" s="172" t="s">
        <v>59</v>
      </c>
    </row>
    <row r="5" spans="1:10" ht="15.5" x14ac:dyDescent="0.35">
      <c r="A5" s="34"/>
      <c r="B5" s="34"/>
      <c r="C5" s="11"/>
      <c r="D5" s="11"/>
      <c r="E5" s="11"/>
      <c r="F5" s="11"/>
      <c r="G5" s="11"/>
      <c r="H5" s="4"/>
    </row>
    <row r="6" spans="1:10" s="30" customFormat="1" x14ac:dyDescent="0.35">
      <c r="A6" s="12" t="s">
        <v>38</v>
      </c>
      <c r="B6" s="152">
        <v>0.04</v>
      </c>
      <c r="C6"/>
      <c r="D6" s="11"/>
      <c r="E6" s="11"/>
      <c r="F6" s="11"/>
      <c r="G6" s="11"/>
      <c r="H6" s="35"/>
    </row>
    <row r="7" spans="1:10" x14ac:dyDescent="0.35">
      <c r="A7" s="12" t="s">
        <v>47</v>
      </c>
      <c r="B7" s="152">
        <v>0.2</v>
      </c>
      <c r="D7" s="11"/>
      <c r="E7" s="11"/>
      <c r="F7" s="11"/>
      <c r="G7" s="11"/>
      <c r="H7" s="4"/>
    </row>
    <row r="8" spans="1:10" x14ac:dyDescent="0.35">
      <c r="A8" s="12"/>
      <c r="B8" s="116"/>
      <c r="D8" s="11"/>
      <c r="E8" s="11"/>
      <c r="F8" s="11"/>
      <c r="G8" s="11"/>
      <c r="H8" s="4"/>
    </row>
    <row r="9" spans="1:10" x14ac:dyDescent="0.35">
      <c r="B9" s="76"/>
      <c r="C9" s="71"/>
      <c r="D9" s="11"/>
      <c r="E9" s="11"/>
      <c r="F9" s="11"/>
      <c r="G9" s="11"/>
      <c r="H9" s="61"/>
      <c r="I9" s="61"/>
      <c r="J9" s="61"/>
    </row>
    <row r="10" spans="1:10" ht="12" customHeight="1" x14ac:dyDescent="0.35">
      <c r="A10" s="13" t="s">
        <v>94</v>
      </c>
      <c r="B10" s="77"/>
      <c r="C10" s="71"/>
      <c r="D10" s="11"/>
      <c r="E10" s="11"/>
      <c r="F10" s="11"/>
      <c r="G10" s="11"/>
      <c r="H10" s="4"/>
    </row>
    <row r="11" spans="1:10" x14ac:dyDescent="0.35">
      <c r="A11" s="72" t="s">
        <v>89</v>
      </c>
      <c r="B11" s="78" t="s">
        <v>98</v>
      </c>
      <c r="C11" s="153">
        <v>5000</v>
      </c>
      <c r="D11" s="154">
        <f>($B$7*C11)+C11</f>
        <v>6000</v>
      </c>
      <c r="E11" s="154">
        <f>($B$7*D11)+D11</f>
        <v>7200</v>
      </c>
      <c r="F11" s="154">
        <f>($B$7*E11)+E11</f>
        <v>8640</v>
      </c>
      <c r="G11" s="154">
        <f>($B$7*F11)+F11</f>
        <v>10368</v>
      </c>
      <c r="H11" s="4"/>
    </row>
    <row r="12" spans="1:10" x14ac:dyDescent="0.35">
      <c r="A12" s="72" t="s">
        <v>90</v>
      </c>
      <c r="B12" s="78" t="s">
        <v>96</v>
      </c>
      <c r="C12" s="156">
        <v>25</v>
      </c>
      <c r="D12" s="158">
        <f>+($B$6*C12)+C12</f>
        <v>26</v>
      </c>
      <c r="E12" s="158">
        <f>+($B$6*D12)+D12</f>
        <v>27.04</v>
      </c>
      <c r="F12" s="158">
        <f>+($B$6*E12)+E12</f>
        <v>28.121600000000001</v>
      </c>
      <c r="G12" s="158">
        <f>+($B$6*F12)+F12</f>
        <v>29.246464</v>
      </c>
      <c r="H12" s="4"/>
    </row>
    <row r="13" spans="1:10" x14ac:dyDescent="0.35">
      <c r="A13" s="72" t="s">
        <v>99</v>
      </c>
      <c r="B13" s="76"/>
      <c r="C13" s="194">
        <f>+C11*C12</f>
        <v>125000</v>
      </c>
      <c r="D13" s="194">
        <f>+D11*D12</f>
        <v>156000</v>
      </c>
      <c r="E13" s="194">
        <f>+E11*E12</f>
        <v>194688</v>
      </c>
      <c r="F13" s="194">
        <f>+F11*F12</f>
        <v>242970.62400000001</v>
      </c>
      <c r="G13" s="194">
        <f>+G11*G12</f>
        <v>303227.33875200001</v>
      </c>
      <c r="H13" s="4"/>
    </row>
    <row r="14" spans="1:10" x14ac:dyDescent="0.35">
      <c r="A14" s="72"/>
      <c r="B14" s="76"/>
      <c r="C14" s="74"/>
      <c r="D14" s="74"/>
      <c r="E14" s="74"/>
      <c r="F14" s="74"/>
      <c r="G14" s="74"/>
      <c r="H14" s="4"/>
    </row>
    <row r="15" spans="1:10" ht="12" customHeight="1" x14ac:dyDescent="0.35">
      <c r="A15" s="13" t="s">
        <v>95</v>
      </c>
      <c r="B15" s="77"/>
      <c r="C15" s="71"/>
      <c r="D15" s="198"/>
      <c r="E15" s="198"/>
      <c r="F15" s="198"/>
      <c r="G15" s="198"/>
      <c r="H15" s="4"/>
    </row>
    <row r="16" spans="1:10" x14ac:dyDescent="0.35">
      <c r="A16" s="72" t="s">
        <v>89</v>
      </c>
      <c r="B16" s="75" t="s">
        <v>98</v>
      </c>
      <c r="C16" s="199">
        <v>500</v>
      </c>
      <c r="D16" s="200">
        <f>($B$7*C16)+C16</f>
        <v>600</v>
      </c>
      <c r="E16" s="200">
        <f>($B$7*D16)+D16</f>
        <v>720</v>
      </c>
      <c r="F16" s="200">
        <f>($B$7*E16)+E16</f>
        <v>864</v>
      </c>
      <c r="G16" s="200">
        <f>($B$7*F16)+F16</f>
        <v>1036.8</v>
      </c>
      <c r="H16" s="4"/>
    </row>
    <row r="17" spans="1:8" x14ac:dyDescent="0.35">
      <c r="A17" s="72" t="s">
        <v>90</v>
      </c>
      <c r="B17" s="75" t="s">
        <v>96</v>
      </c>
      <c r="C17" s="201">
        <v>30</v>
      </c>
      <c r="D17" s="158">
        <f>+($B$6*C17)+C17</f>
        <v>31.2</v>
      </c>
      <c r="E17" s="158">
        <f>+($B$6*D17)+D17</f>
        <v>32.448</v>
      </c>
      <c r="F17" s="158">
        <f>+($B$6*E17)+E17</f>
        <v>33.745919999999998</v>
      </c>
      <c r="G17" s="158">
        <f>+($B$6*F17)+F17</f>
        <v>35.095756799999997</v>
      </c>
      <c r="H17" s="4"/>
    </row>
    <row r="18" spans="1:8" x14ac:dyDescent="0.35">
      <c r="A18" s="72" t="s">
        <v>99</v>
      </c>
      <c r="B18" s="76"/>
      <c r="C18" s="194">
        <f>+C16*C17</f>
        <v>15000</v>
      </c>
      <c r="D18" s="194">
        <f>+D16*D17</f>
        <v>18720</v>
      </c>
      <c r="E18" s="194">
        <f>+E16*E17</f>
        <v>23362.560000000001</v>
      </c>
      <c r="F18" s="194">
        <f>+F16*F17</f>
        <v>29156.474879999998</v>
      </c>
      <c r="G18" s="194">
        <f>+G16*G17</f>
        <v>36387.280650239998</v>
      </c>
      <c r="H18" s="4"/>
    </row>
    <row r="19" spans="1:8" x14ac:dyDescent="0.35">
      <c r="A19" s="72"/>
      <c r="B19" s="76"/>
      <c r="C19" s="194"/>
      <c r="D19" s="194"/>
      <c r="E19" s="194"/>
      <c r="F19" s="194"/>
      <c r="G19" s="194"/>
      <c r="H19" s="4"/>
    </row>
    <row r="20" spans="1:8" x14ac:dyDescent="0.35">
      <c r="A20" s="13" t="s">
        <v>101</v>
      </c>
      <c r="B20" s="13"/>
      <c r="C20" s="196">
        <f>+C13+C18</f>
        <v>140000</v>
      </c>
      <c r="D20" s="196">
        <f>+D13+D18</f>
        <v>174720</v>
      </c>
      <c r="E20" s="196">
        <f>+E13+E18</f>
        <v>218050.56</v>
      </c>
      <c r="F20" s="196">
        <f>+F13+F18</f>
        <v>272127.09888000001</v>
      </c>
      <c r="G20" s="196">
        <f>+G13+G18</f>
        <v>339614.61940224003</v>
      </c>
      <c r="H20" s="4"/>
    </row>
    <row r="21" spans="1:8" x14ac:dyDescent="0.35">
      <c r="A21" s="2"/>
      <c r="B21" s="2"/>
      <c r="C21" s="2"/>
      <c r="D21" s="2"/>
      <c r="E21" s="2"/>
      <c r="F21" s="2"/>
      <c r="G21" s="2"/>
    </row>
    <row r="22" spans="1:8" x14ac:dyDescent="0.35">
      <c r="A22" s="2"/>
      <c r="B22" s="2"/>
      <c r="C22" s="2"/>
      <c r="D22" s="2"/>
      <c r="E22" s="2"/>
      <c r="F22" s="2"/>
      <c r="G22" s="2"/>
    </row>
    <row r="23" spans="1:8" x14ac:dyDescent="0.35">
      <c r="A23" s="2"/>
      <c r="B23" s="2"/>
      <c r="C23" s="2"/>
      <c r="D23" s="2"/>
      <c r="E23" s="2"/>
      <c r="F23" s="2"/>
      <c r="G23" s="2"/>
    </row>
    <row r="24" spans="1:8" x14ac:dyDescent="0.35">
      <c r="A24" s="2"/>
      <c r="B24" s="2"/>
      <c r="C24" s="2"/>
      <c r="D24" s="2"/>
      <c r="E24" s="2"/>
      <c r="F24" s="2"/>
      <c r="G24" s="2"/>
    </row>
    <row r="25" spans="1:8" x14ac:dyDescent="0.35">
      <c r="A25" s="2"/>
      <c r="B25" s="2"/>
      <c r="C25" s="2"/>
      <c r="D25" s="2"/>
      <c r="E25" s="2"/>
      <c r="F25" s="2"/>
      <c r="G25" s="2"/>
    </row>
    <row r="26" spans="1:8" x14ac:dyDescent="0.35">
      <c r="A26" s="2"/>
      <c r="B26" s="2"/>
      <c r="C26" s="2"/>
      <c r="D26" s="2"/>
      <c r="E26" s="2"/>
      <c r="F26" s="2"/>
      <c r="G26" s="2"/>
    </row>
    <row r="29" spans="1:8" x14ac:dyDescent="0.35">
      <c r="C29" t="s">
        <v>7</v>
      </c>
    </row>
  </sheetData>
  <pageMargins left="0.7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K54"/>
  <sheetViews>
    <sheetView zoomScaleNormal="100" workbookViewId="0">
      <pane ySplit="1520" topLeftCell="A36" activePane="bottomLeft"/>
      <selection activeCell="C1" sqref="C1"/>
      <selection pane="bottomLeft" activeCell="H19" sqref="H19"/>
    </sheetView>
  </sheetViews>
  <sheetFormatPr defaultRowHeight="14.5" x14ac:dyDescent="0.35"/>
  <cols>
    <col min="1" max="1" width="30.54296875" customWidth="1"/>
    <col min="2" max="2" width="8.26953125" customWidth="1"/>
    <col min="3" max="3" width="9.1796875" bestFit="1" customWidth="1"/>
    <col min="4" max="4" width="10" customWidth="1"/>
    <col min="5" max="6" width="9.54296875" bestFit="1" customWidth="1"/>
    <col min="7" max="7" width="9.7265625" bestFit="1" customWidth="1"/>
    <col min="8" max="8" width="90.81640625" bestFit="1" customWidth="1"/>
  </cols>
  <sheetData>
    <row r="1" spans="1:10" x14ac:dyDescent="0.35">
      <c r="A1" s="113" t="s">
        <v>135</v>
      </c>
      <c r="C1" s="189" t="s">
        <v>161</v>
      </c>
    </row>
    <row r="2" spans="1:10" x14ac:dyDescent="0.35">
      <c r="A2" s="113"/>
      <c r="D2" s="46"/>
    </row>
    <row r="3" spans="1:10" ht="14.25" customHeight="1" x14ac:dyDescent="0.35"/>
    <row r="4" spans="1:10" ht="16" thickBot="1" x14ac:dyDescent="0.4">
      <c r="A4" s="114" t="s">
        <v>139</v>
      </c>
      <c r="B4" s="114"/>
      <c r="C4" s="115" t="s">
        <v>10</v>
      </c>
      <c r="D4" s="115" t="s">
        <v>11</v>
      </c>
      <c r="E4" s="115" t="s">
        <v>12</v>
      </c>
      <c r="F4" s="115" t="s">
        <v>13</v>
      </c>
      <c r="G4" s="115" t="s">
        <v>14</v>
      </c>
    </row>
    <row r="5" spans="1:10" ht="15.5" x14ac:dyDescent="0.35">
      <c r="A5" s="34"/>
      <c r="B5" s="34"/>
      <c r="C5" s="11"/>
      <c r="D5" s="11"/>
      <c r="E5" s="11"/>
      <c r="F5" s="11"/>
      <c r="G5" s="11"/>
      <c r="H5" s="4"/>
    </row>
    <row r="6" spans="1:10" s="30" customFormat="1" x14ac:dyDescent="0.35">
      <c r="A6" s="12" t="s">
        <v>38</v>
      </c>
      <c r="B6" s="81">
        <v>0.04</v>
      </c>
      <c r="C6"/>
      <c r="D6" s="11"/>
      <c r="E6" s="11"/>
      <c r="F6" s="11"/>
      <c r="G6" s="11"/>
      <c r="H6" s="35"/>
    </row>
    <row r="7" spans="1:10" x14ac:dyDescent="0.35">
      <c r="A7" s="12" t="s">
        <v>107</v>
      </c>
      <c r="B7" s="155">
        <v>15</v>
      </c>
      <c r="C7" s="74">
        <f>+B7</f>
        <v>15</v>
      </c>
      <c r="D7" s="82">
        <f>+($B$6*C7)+C7</f>
        <v>15.6</v>
      </c>
      <c r="E7" s="82">
        <f>+($B$6*D7)+D7</f>
        <v>16.224</v>
      </c>
      <c r="F7" s="82">
        <f>+($B$6*E7)+E7</f>
        <v>16.872959999999999</v>
      </c>
      <c r="G7" s="82">
        <f>+($B$6*F7)+F7</f>
        <v>17.547878399999998</v>
      </c>
      <c r="H7" s="172" t="s">
        <v>59</v>
      </c>
    </row>
    <row r="8" spans="1:10" ht="24" customHeight="1" x14ac:dyDescent="0.35">
      <c r="A8" s="1" t="s">
        <v>175</v>
      </c>
      <c r="B8" s="25">
        <v>6.2E-2</v>
      </c>
      <c r="C8" s="79">
        <f>+$B$8*C7</f>
        <v>0.92999999999999994</v>
      </c>
      <c r="D8" s="79">
        <f>+$B$8*D7</f>
        <v>0.96719999999999995</v>
      </c>
      <c r="E8" s="79">
        <f>+$B$8*E7</f>
        <v>1.0058880000000001</v>
      </c>
      <c r="F8" s="79">
        <f>+$B$8*F7</f>
        <v>1.0461235199999999</v>
      </c>
      <c r="G8" s="79">
        <f>+$B$8*G7</f>
        <v>1.0879684608</v>
      </c>
      <c r="H8" s="4"/>
    </row>
    <row r="9" spans="1:10" x14ac:dyDescent="0.35">
      <c r="A9" s="12" t="s">
        <v>23</v>
      </c>
      <c r="B9" s="26">
        <v>1.4500000000000001E-2</v>
      </c>
      <c r="C9" s="79">
        <f>+$B$9*C7</f>
        <v>0.2175</v>
      </c>
      <c r="D9" s="79">
        <f>+$B$9*D7</f>
        <v>0.22620000000000001</v>
      </c>
      <c r="E9" s="79">
        <f>+$B$9*E7</f>
        <v>0.23524800000000001</v>
      </c>
      <c r="F9" s="79">
        <f>+$B$9*F7</f>
        <v>0.24465792</v>
      </c>
      <c r="G9" s="79">
        <f>+$B$9*G7</f>
        <v>0.2544442368</v>
      </c>
      <c r="H9" s="61"/>
      <c r="I9" s="61"/>
      <c r="J9" s="61"/>
    </row>
    <row r="10" spans="1:10" x14ac:dyDescent="0.35">
      <c r="A10" s="188" t="s">
        <v>193</v>
      </c>
      <c r="B10" s="25">
        <v>6.0000000000000001E-3</v>
      </c>
      <c r="C10" s="79">
        <f>+$B$10*C7</f>
        <v>0.09</v>
      </c>
      <c r="D10" s="79">
        <f>+$B$10*D7</f>
        <v>9.3600000000000003E-2</v>
      </c>
      <c r="E10" s="79">
        <f>+$B$10*E7</f>
        <v>9.7344E-2</v>
      </c>
      <c r="F10" s="79">
        <f>+$B$10*F7</f>
        <v>0.10123776</v>
      </c>
      <c r="G10" s="79">
        <f>+$B$10*G7</f>
        <v>0.10528727039999999</v>
      </c>
      <c r="H10" s="3" t="s">
        <v>160</v>
      </c>
      <c r="I10" s="61"/>
      <c r="J10" s="61"/>
    </row>
    <row r="11" spans="1:10" x14ac:dyDescent="0.35">
      <c r="A11" s="12" t="s">
        <v>108</v>
      </c>
      <c r="B11" s="25">
        <v>4.2000000000000003E-2</v>
      </c>
      <c r="C11" s="79">
        <f>+$B$11*C7</f>
        <v>0.63</v>
      </c>
      <c r="D11" s="79">
        <f>+$B$11*D7</f>
        <v>0.6552</v>
      </c>
      <c r="E11" s="79">
        <f>+$B$11*E7</f>
        <v>0.68140800000000001</v>
      </c>
      <c r="F11" s="79">
        <f>+$B$11*F7</f>
        <v>0.70866432000000001</v>
      </c>
      <c r="G11" s="79">
        <f>+$B$11*G7</f>
        <v>0.73701089279999998</v>
      </c>
      <c r="H11" s="110" t="s">
        <v>190</v>
      </c>
      <c r="I11" s="61"/>
      <c r="J11" s="61"/>
    </row>
    <row r="12" spans="1:10" x14ac:dyDescent="0.35">
      <c r="A12" s="12"/>
      <c r="B12" s="25"/>
      <c r="C12" s="79"/>
      <c r="D12" s="79"/>
      <c r="E12" s="79"/>
      <c r="F12" s="79"/>
      <c r="G12" s="79"/>
      <c r="H12" s="112" t="s">
        <v>185</v>
      </c>
      <c r="I12" s="61"/>
      <c r="J12" s="61"/>
    </row>
    <row r="13" spans="1:10" x14ac:dyDescent="0.35">
      <c r="A13" s="12"/>
      <c r="B13" s="25"/>
      <c r="C13" s="79"/>
      <c r="D13" s="79"/>
      <c r="E13" s="79"/>
      <c r="F13" s="79"/>
      <c r="G13" s="79"/>
      <c r="H13" s="241" t="s">
        <v>191</v>
      </c>
      <c r="I13" s="61"/>
      <c r="J13" s="61"/>
    </row>
    <row r="14" spans="1:10" x14ac:dyDescent="0.35">
      <c r="A14" s="12" t="s">
        <v>20</v>
      </c>
      <c r="B14" s="9">
        <v>0.1</v>
      </c>
      <c r="C14" s="79">
        <f>+$B$14*C7</f>
        <v>1.5</v>
      </c>
      <c r="D14" s="79">
        <f>+$B$14*D7</f>
        <v>1.56</v>
      </c>
      <c r="E14" s="79">
        <f>+$B$14*E7</f>
        <v>1.6224000000000001</v>
      </c>
      <c r="F14" s="79">
        <f>+$B$14*F7</f>
        <v>1.6872959999999999</v>
      </c>
      <c r="G14" s="79">
        <f>+$B$14*G7</f>
        <v>1.7547878399999999</v>
      </c>
      <c r="H14" s="110" t="s">
        <v>183</v>
      </c>
      <c r="I14" s="61"/>
      <c r="J14" s="61"/>
    </row>
    <row r="15" spans="1:10" x14ac:dyDescent="0.35">
      <c r="A15" s="12" t="s">
        <v>21</v>
      </c>
      <c r="B15" s="9">
        <v>0.02</v>
      </c>
      <c r="C15" s="80">
        <f>+$B$15*C7</f>
        <v>0.3</v>
      </c>
      <c r="D15" s="80">
        <f>+$B$15*D7</f>
        <v>0.312</v>
      </c>
      <c r="E15" s="80">
        <f>+$B$15*E7</f>
        <v>0.32447999999999999</v>
      </c>
      <c r="F15" s="80">
        <f>+$B$15*F7</f>
        <v>0.33745920000000001</v>
      </c>
      <c r="G15" s="80">
        <f>+$B$15*G7</f>
        <v>0.350957568</v>
      </c>
      <c r="H15" s="10" t="s">
        <v>189</v>
      </c>
      <c r="I15" s="61"/>
      <c r="J15" s="61"/>
    </row>
    <row r="16" spans="1:10" x14ac:dyDescent="0.35">
      <c r="A16" s="12" t="s">
        <v>22</v>
      </c>
      <c r="B16" s="28"/>
      <c r="C16" s="83">
        <f>SUM(C7:C15)</f>
        <v>18.6675</v>
      </c>
      <c r="D16" s="83">
        <f>SUM(D7:D15)</f>
        <v>19.414199999999997</v>
      </c>
      <c r="E16" s="83">
        <f>SUM(E7:E15)</f>
        <v>20.190767999999998</v>
      </c>
      <c r="F16" s="83">
        <f>SUM(F7:F15)</f>
        <v>20.998398720000001</v>
      </c>
      <c r="G16" s="83">
        <f>SUM(G7:G15)</f>
        <v>21.838334668799998</v>
      </c>
      <c r="H16" s="3"/>
    </row>
    <row r="17" spans="1:10" x14ac:dyDescent="0.35">
      <c r="B17" s="76"/>
      <c r="C17" s="71"/>
      <c r="D17" s="11"/>
      <c r="E17" s="11"/>
      <c r="F17" s="11"/>
      <c r="G17" s="11"/>
      <c r="H17" s="61"/>
      <c r="I17" s="61"/>
      <c r="J17" s="61"/>
    </row>
    <row r="18" spans="1:10" ht="12" customHeight="1" x14ac:dyDescent="0.35">
      <c r="A18" s="13" t="s">
        <v>94</v>
      </c>
      <c r="B18" s="77"/>
      <c r="C18" s="71"/>
      <c r="D18" s="11"/>
      <c r="E18" s="11"/>
      <c r="F18" s="11"/>
      <c r="G18" s="11"/>
      <c r="H18" s="4"/>
    </row>
    <row r="19" spans="1:10" x14ac:dyDescent="0.35">
      <c r="A19" s="72" t="s">
        <v>91</v>
      </c>
      <c r="B19" s="76"/>
      <c r="C19" s="74"/>
      <c r="D19" s="73"/>
      <c r="E19" s="73"/>
      <c r="F19" s="73"/>
      <c r="G19" s="73"/>
      <c r="H19" s="4"/>
    </row>
    <row r="20" spans="1:10" x14ac:dyDescent="0.35">
      <c r="A20" s="72" t="s">
        <v>102</v>
      </c>
      <c r="B20" s="75" t="s">
        <v>96</v>
      </c>
      <c r="C20" s="155">
        <v>4</v>
      </c>
      <c r="D20" s="157">
        <f t="shared" ref="D20:G22" si="0">+($B$6*C20)+C20</f>
        <v>4.16</v>
      </c>
      <c r="E20" s="157">
        <f t="shared" si="0"/>
        <v>4.3264000000000005</v>
      </c>
      <c r="F20" s="157">
        <f t="shared" si="0"/>
        <v>4.4994560000000003</v>
      </c>
      <c r="G20" s="157">
        <f t="shared" si="0"/>
        <v>4.67943424</v>
      </c>
      <c r="H20" s="4"/>
    </row>
    <row r="21" spans="1:10" x14ac:dyDescent="0.35">
      <c r="A21" s="72" t="s">
        <v>103</v>
      </c>
      <c r="B21" s="75" t="s">
        <v>96</v>
      </c>
      <c r="C21" s="155">
        <v>1</v>
      </c>
      <c r="D21" s="157">
        <f t="shared" si="0"/>
        <v>1.04</v>
      </c>
      <c r="E21" s="157">
        <f t="shared" si="0"/>
        <v>1.0816000000000001</v>
      </c>
      <c r="F21" s="157">
        <f t="shared" si="0"/>
        <v>1.1248640000000001</v>
      </c>
      <c r="G21" s="157">
        <f t="shared" si="0"/>
        <v>1.16985856</v>
      </c>
      <c r="H21" s="4"/>
    </row>
    <row r="22" spans="1:10" x14ac:dyDescent="0.35">
      <c r="A22" s="72" t="s">
        <v>104</v>
      </c>
      <c r="B22" s="75" t="s">
        <v>96</v>
      </c>
      <c r="C22" s="156">
        <v>0</v>
      </c>
      <c r="D22" s="158">
        <f t="shared" si="0"/>
        <v>0</v>
      </c>
      <c r="E22" s="158">
        <f t="shared" si="0"/>
        <v>0</v>
      </c>
      <c r="F22" s="158">
        <f t="shared" si="0"/>
        <v>0</v>
      </c>
      <c r="G22" s="158">
        <f t="shared" si="0"/>
        <v>0</v>
      </c>
      <c r="H22" s="4"/>
    </row>
    <row r="23" spans="1:10" x14ac:dyDescent="0.35">
      <c r="A23" s="72" t="s">
        <v>119</v>
      </c>
      <c r="B23" s="75"/>
      <c r="C23" s="192">
        <f>SUM(C20:C22)</f>
        <v>5</v>
      </c>
      <c r="D23" s="192">
        <f>SUM(D20:D22)</f>
        <v>5.2</v>
      </c>
      <c r="E23" s="192">
        <f>SUM(E20:E22)</f>
        <v>5.4080000000000004</v>
      </c>
      <c r="F23" s="192">
        <f>SUM(F20:F22)</f>
        <v>5.6243200000000009</v>
      </c>
      <c r="G23" s="192">
        <f>SUM(G20:G22)</f>
        <v>5.8492927999999997</v>
      </c>
      <c r="H23" s="4"/>
    </row>
    <row r="24" spans="1:10" x14ac:dyDescent="0.35">
      <c r="A24" s="72" t="s">
        <v>105</v>
      </c>
      <c r="B24" s="75" t="s">
        <v>106</v>
      </c>
      <c r="C24" s="159">
        <v>0.25</v>
      </c>
      <c r="D24" s="206">
        <f>+C24</f>
        <v>0.25</v>
      </c>
      <c r="E24" s="206">
        <f>+D24</f>
        <v>0.25</v>
      </c>
      <c r="F24" s="206">
        <f>+E24</f>
        <v>0.25</v>
      </c>
      <c r="G24" s="206">
        <f>+F24</f>
        <v>0.25</v>
      </c>
      <c r="H24" s="4"/>
    </row>
    <row r="25" spans="1:10" x14ac:dyDescent="0.35">
      <c r="A25" s="72" t="s">
        <v>118</v>
      </c>
      <c r="B25" s="75" t="s">
        <v>7</v>
      </c>
      <c r="C25" s="193">
        <f>+C$16*C24</f>
        <v>4.6668750000000001</v>
      </c>
      <c r="D25" s="207">
        <f>+D$16*D24</f>
        <v>4.8535499999999994</v>
      </c>
      <c r="E25" s="207">
        <f>+E$16*E24</f>
        <v>5.0476919999999996</v>
      </c>
      <c r="F25" s="207">
        <f>+F$16*F24</f>
        <v>5.2495996800000002</v>
      </c>
      <c r="G25" s="207">
        <f>+G$16*G24</f>
        <v>5.4595836671999995</v>
      </c>
      <c r="H25" s="4"/>
    </row>
    <row r="26" spans="1:10" x14ac:dyDescent="0.35">
      <c r="A26" s="72" t="s">
        <v>117</v>
      </c>
      <c r="B26" s="76"/>
      <c r="C26" s="74">
        <f>+C23+C25</f>
        <v>9.666875000000001</v>
      </c>
      <c r="D26" s="208">
        <f>+D23+D25</f>
        <v>10.05355</v>
      </c>
      <c r="E26" s="208">
        <f>+E23+E25</f>
        <v>10.455691999999999</v>
      </c>
      <c r="F26" s="208">
        <f>+F23+F25</f>
        <v>10.87391968</v>
      </c>
      <c r="G26" s="208">
        <f>+G23+G25</f>
        <v>11.308876467199999</v>
      </c>
      <c r="H26" s="4"/>
    </row>
    <row r="27" spans="1:10" x14ac:dyDescent="0.35">
      <c r="A27" s="72" t="s">
        <v>140</v>
      </c>
      <c r="B27" s="76"/>
      <c r="C27" s="118">
        <f>+REVENUE!C11</f>
        <v>5000</v>
      </c>
      <c r="D27" s="209">
        <f>+REVENUE!D11</f>
        <v>6000</v>
      </c>
      <c r="E27" s="209">
        <f>+REVENUE!E11</f>
        <v>7200</v>
      </c>
      <c r="F27" s="209">
        <f>+REVENUE!F11</f>
        <v>8640</v>
      </c>
      <c r="G27" s="209">
        <f>+REVENUE!G11</f>
        <v>10368</v>
      </c>
      <c r="H27" s="4"/>
    </row>
    <row r="28" spans="1:10" x14ac:dyDescent="0.35">
      <c r="A28" s="72" t="s">
        <v>100</v>
      </c>
      <c r="B28" s="76"/>
      <c r="C28" s="194">
        <f>+C26*C27</f>
        <v>48334.375000000007</v>
      </c>
      <c r="D28" s="210">
        <f>+D26*D27</f>
        <v>60321.299999999996</v>
      </c>
      <c r="E28" s="210">
        <f>+E26*E27</f>
        <v>75280.982399999994</v>
      </c>
      <c r="F28" s="210">
        <f>+F26*F27</f>
        <v>93950.666035200004</v>
      </c>
      <c r="G28" s="210">
        <f>+G26*G27</f>
        <v>117250.43121192959</v>
      </c>
      <c r="H28" s="4"/>
    </row>
    <row r="29" spans="1:10" x14ac:dyDescent="0.35">
      <c r="A29" s="72"/>
      <c r="B29" s="76"/>
      <c r="C29" s="117"/>
      <c r="D29" s="208"/>
      <c r="E29" s="208"/>
      <c r="F29" s="208"/>
      <c r="G29" s="208"/>
      <c r="H29" s="4"/>
    </row>
    <row r="30" spans="1:10" ht="12" customHeight="1" x14ac:dyDescent="0.35">
      <c r="A30" s="13" t="s">
        <v>95</v>
      </c>
      <c r="B30" s="77"/>
      <c r="C30" s="71"/>
      <c r="D30" s="211"/>
      <c r="E30" s="211"/>
      <c r="F30" s="211"/>
      <c r="G30" s="211"/>
      <c r="H30" s="4"/>
    </row>
    <row r="31" spans="1:10" x14ac:dyDescent="0.35">
      <c r="A31" s="72" t="s">
        <v>91</v>
      </c>
      <c r="B31" s="76"/>
      <c r="C31" s="74"/>
      <c r="D31" s="212"/>
      <c r="E31" s="212"/>
      <c r="F31" s="212"/>
      <c r="G31" s="212"/>
      <c r="H31" s="4"/>
    </row>
    <row r="32" spans="1:10" x14ac:dyDescent="0.35">
      <c r="A32" s="72" t="s">
        <v>88</v>
      </c>
      <c r="B32" s="75" t="s">
        <v>96</v>
      </c>
      <c r="C32" s="155">
        <v>6</v>
      </c>
      <c r="D32" s="213">
        <f t="shared" ref="D32:G34" si="1">+($B$6*C32)+C32</f>
        <v>6.24</v>
      </c>
      <c r="E32" s="213">
        <f t="shared" si="1"/>
        <v>6.4896000000000003</v>
      </c>
      <c r="F32" s="213">
        <f t="shared" si="1"/>
        <v>6.7491840000000005</v>
      </c>
      <c r="G32" s="213">
        <f t="shared" si="1"/>
        <v>7.0191513600000004</v>
      </c>
      <c r="H32" s="4"/>
    </row>
    <row r="33" spans="1:11" x14ac:dyDescent="0.35">
      <c r="A33" s="72" t="s">
        <v>92</v>
      </c>
      <c r="B33" s="75" t="s">
        <v>96</v>
      </c>
      <c r="C33" s="155">
        <v>1</v>
      </c>
      <c r="D33" s="213">
        <f t="shared" si="1"/>
        <v>1.04</v>
      </c>
      <c r="E33" s="213">
        <f t="shared" si="1"/>
        <v>1.0816000000000001</v>
      </c>
      <c r="F33" s="213">
        <f t="shared" si="1"/>
        <v>1.1248640000000001</v>
      </c>
      <c r="G33" s="213">
        <f t="shared" si="1"/>
        <v>1.16985856</v>
      </c>
      <c r="H33" s="4"/>
    </row>
    <row r="34" spans="1:11" x14ac:dyDescent="0.35">
      <c r="A34" s="72" t="s">
        <v>93</v>
      </c>
      <c r="B34" s="75" t="s">
        <v>96</v>
      </c>
      <c r="C34" s="156">
        <v>0</v>
      </c>
      <c r="D34" s="214">
        <f t="shared" si="1"/>
        <v>0</v>
      </c>
      <c r="E34" s="214">
        <f t="shared" si="1"/>
        <v>0</v>
      </c>
      <c r="F34" s="214">
        <f t="shared" si="1"/>
        <v>0</v>
      </c>
      <c r="G34" s="214">
        <f t="shared" si="1"/>
        <v>0</v>
      </c>
      <c r="H34" s="4"/>
    </row>
    <row r="35" spans="1:11" x14ac:dyDescent="0.35">
      <c r="A35" s="72" t="s">
        <v>119</v>
      </c>
      <c r="B35" s="75"/>
      <c r="C35" s="192">
        <f>SUM(C32:C34)</f>
        <v>7</v>
      </c>
      <c r="D35" s="215">
        <f>SUM(D32:D34)</f>
        <v>7.28</v>
      </c>
      <c r="E35" s="215">
        <f>SUM(E32:E34)</f>
        <v>7.5712000000000002</v>
      </c>
      <c r="F35" s="215">
        <f>SUM(F32:F34)</f>
        <v>7.8740480000000002</v>
      </c>
      <c r="G35" s="215">
        <f>SUM(G32:G34)</f>
        <v>8.1890099200000002</v>
      </c>
      <c r="H35" s="4"/>
    </row>
    <row r="36" spans="1:11" x14ac:dyDescent="0.35">
      <c r="A36" s="72" t="s">
        <v>105</v>
      </c>
      <c r="B36" s="75" t="s">
        <v>106</v>
      </c>
      <c r="C36" s="159">
        <v>0.5</v>
      </c>
      <c r="D36" s="206">
        <f>+C36</f>
        <v>0.5</v>
      </c>
      <c r="E36" s="206">
        <f>+D36</f>
        <v>0.5</v>
      </c>
      <c r="F36" s="206">
        <f>+E36</f>
        <v>0.5</v>
      </c>
      <c r="G36" s="206">
        <f>+F36</f>
        <v>0.5</v>
      </c>
      <c r="H36" s="4"/>
    </row>
    <row r="37" spans="1:11" x14ac:dyDescent="0.35">
      <c r="A37" s="72" t="s">
        <v>118</v>
      </c>
      <c r="B37" s="75" t="s">
        <v>96</v>
      </c>
      <c r="C37" s="193">
        <f>+C16*C36</f>
        <v>9.3337500000000002</v>
      </c>
      <c r="D37" s="207">
        <f>+D16*D36</f>
        <v>9.7070999999999987</v>
      </c>
      <c r="E37" s="207">
        <f>+E16*E36</f>
        <v>10.095383999999999</v>
      </c>
      <c r="F37" s="207">
        <f>+F16*F36</f>
        <v>10.49919936</v>
      </c>
      <c r="G37" s="207">
        <f>+G16*G36</f>
        <v>10.919167334399999</v>
      </c>
      <c r="H37" s="4"/>
    </row>
    <row r="38" spans="1:11" x14ac:dyDescent="0.35">
      <c r="A38" s="72" t="s">
        <v>117</v>
      </c>
      <c r="B38" s="76"/>
      <c r="C38" s="74">
        <f>+C35+C37</f>
        <v>16.333750000000002</v>
      </c>
      <c r="D38" s="208">
        <f>+D35+D37</f>
        <v>16.987099999999998</v>
      </c>
      <c r="E38" s="208">
        <f>+E35+E37</f>
        <v>17.666584</v>
      </c>
      <c r="F38" s="208">
        <f>+F35+F37</f>
        <v>18.373247360000001</v>
      </c>
      <c r="G38" s="208">
        <f>+G35+G37</f>
        <v>19.108177254399997</v>
      </c>
      <c r="H38" s="4"/>
    </row>
    <row r="39" spans="1:11" x14ac:dyDescent="0.35">
      <c r="A39" s="72" t="s">
        <v>141</v>
      </c>
      <c r="B39" s="76"/>
      <c r="C39" s="118">
        <f>+REVENUE!C16</f>
        <v>500</v>
      </c>
      <c r="D39" s="209">
        <f>+REVENUE!D16</f>
        <v>600</v>
      </c>
      <c r="E39" s="209">
        <f>+REVENUE!E16</f>
        <v>720</v>
      </c>
      <c r="F39" s="209">
        <f>+REVENUE!F16</f>
        <v>864</v>
      </c>
      <c r="G39" s="209">
        <f>+REVENUE!G16</f>
        <v>1036.8</v>
      </c>
      <c r="H39" s="4"/>
    </row>
    <row r="40" spans="1:11" x14ac:dyDescent="0.35">
      <c r="A40" s="72" t="s">
        <v>100</v>
      </c>
      <c r="B40" s="76"/>
      <c r="C40" s="194">
        <f>+C38*C39</f>
        <v>8166.8750000000009</v>
      </c>
      <c r="D40" s="210">
        <f>+D38*D39</f>
        <v>10192.259999999998</v>
      </c>
      <c r="E40" s="210">
        <f>+E38*E39</f>
        <v>12719.940480000001</v>
      </c>
      <c r="F40" s="210">
        <f>+F38*F39</f>
        <v>15874.48571904</v>
      </c>
      <c r="G40" s="210">
        <f>+G38*G39</f>
        <v>19811.358177361915</v>
      </c>
      <c r="H40" s="190" t="s">
        <v>143</v>
      </c>
    </row>
    <row r="41" spans="1:11" x14ac:dyDescent="0.35">
      <c r="A41" s="72"/>
      <c r="B41" s="76"/>
      <c r="C41" s="194"/>
      <c r="D41" s="194"/>
      <c r="E41" s="194"/>
      <c r="F41" s="194"/>
      <c r="G41" s="194"/>
      <c r="H41" s="4"/>
    </row>
    <row r="42" spans="1:11" x14ac:dyDescent="0.35">
      <c r="A42" s="72" t="s">
        <v>155</v>
      </c>
      <c r="B42" s="76"/>
      <c r="C42" s="195">
        <f>+(C23*C27)+(C35*C39)</f>
        <v>28500</v>
      </c>
      <c r="D42" s="195">
        <f>+(D23*D27)+(D35*D39)</f>
        <v>35568</v>
      </c>
      <c r="E42" s="195">
        <f>+(E23*E27)+(E35*E39)</f>
        <v>44388.864000000009</v>
      </c>
      <c r="F42" s="195">
        <f>+(F23*F27)+(F35*F39)</f>
        <v>55397.302272000008</v>
      </c>
      <c r="G42" s="195">
        <f>+(G23*G27)+(G35*G39)</f>
        <v>69135.833235455997</v>
      </c>
      <c r="H42" s="174"/>
    </row>
    <row r="43" spans="1:11" x14ac:dyDescent="0.35">
      <c r="A43" s="14" t="s">
        <v>142</v>
      </c>
      <c r="B43" s="14"/>
      <c r="C43" s="203">
        <f>+C28+C40</f>
        <v>56501.250000000007</v>
      </c>
      <c r="D43" s="203">
        <f>+D28+D40</f>
        <v>70513.56</v>
      </c>
      <c r="E43" s="203">
        <f>+E28+E40</f>
        <v>88000.922879999998</v>
      </c>
      <c r="F43" s="203">
        <f>+F28+F40</f>
        <v>109825.15175424001</v>
      </c>
      <c r="G43" s="203">
        <f>+G28+G40</f>
        <v>137061.78938929152</v>
      </c>
      <c r="H43" s="4" t="s">
        <v>7</v>
      </c>
      <c r="K43" s="32"/>
    </row>
    <row r="44" spans="1:11" x14ac:dyDescent="0.35">
      <c r="A44" s="14"/>
      <c r="B44" s="14"/>
      <c r="C44" s="204"/>
      <c r="D44" s="204"/>
      <c r="E44" s="204"/>
      <c r="F44" s="204"/>
      <c r="G44" s="204"/>
      <c r="H44" s="4"/>
      <c r="K44" s="32"/>
    </row>
    <row r="45" spans="1:11" x14ac:dyDescent="0.35">
      <c r="A45" s="14" t="s">
        <v>144</v>
      </c>
      <c r="B45" s="2"/>
      <c r="C45" s="205">
        <f>+REVENUE!C20-'COST OF GOODS SOLD'!C43</f>
        <v>83498.75</v>
      </c>
      <c r="D45" s="205">
        <f>+REVENUE!D20-'COST OF GOODS SOLD'!D43</f>
        <v>104206.44</v>
      </c>
      <c r="E45" s="205">
        <f>+REVENUE!E20-'COST OF GOODS SOLD'!E43</f>
        <v>130049.63712</v>
      </c>
      <c r="F45" s="205">
        <f>+REVENUE!F20-'COST OF GOODS SOLD'!F43</f>
        <v>162301.94712575999</v>
      </c>
      <c r="G45" s="205">
        <f>+REVENUE!G20-'COST OF GOODS SOLD'!G43</f>
        <v>202552.83001294851</v>
      </c>
      <c r="H45" s="4" t="s">
        <v>145</v>
      </c>
    </row>
    <row r="46" spans="1:11" x14ac:dyDescent="0.35">
      <c r="A46" s="2"/>
      <c r="B46" s="2"/>
      <c r="C46" s="2"/>
      <c r="D46" s="2"/>
      <c r="E46" s="2"/>
      <c r="F46" s="2"/>
      <c r="G46" s="2"/>
    </row>
    <row r="47" spans="1:11" x14ac:dyDescent="0.35">
      <c r="A47" s="119" t="s">
        <v>164</v>
      </c>
      <c r="B47" s="2"/>
      <c r="C47" s="2"/>
      <c r="D47" s="2"/>
      <c r="E47" s="2"/>
      <c r="F47" s="2"/>
      <c r="G47" s="2"/>
    </row>
    <row r="48" spans="1:11" x14ac:dyDescent="0.35">
      <c r="A48" s="2" t="s">
        <v>162</v>
      </c>
      <c r="B48" s="2"/>
      <c r="C48" s="2"/>
      <c r="D48" s="2"/>
      <c r="E48" s="2"/>
      <c r="F48" s="2"/>
      <c r="G48" s="2"/>
    </row>
    <row r="49" spans="1:7" x14ac:dyDescent="0.35">
      <c r="A49" s="2"/>
      <c r="B49" s="2"/>
      <c r="C49" s="2"/>
      <c r="D49" s="2"/>
      <c r="E49" s="2"/>
      <c r="F49" s="2"/>
      <c r="G49" s="2"/>
    </row>
    <row r="50" spans="1:7" x14ac:dyDescent="0.35">
      <c r="A50" s="2"/>
      <c r="B50" s="2"/>
      <c r="C50" s="2"/>
      <c r="D50" s="2"/>
      <c r="E50" s="2"/>
      <c r="F50" s="2"/>
      <c r="G50" s="2"/>
    </row>
    <row r="51" spans="1:7" x14ac:dyDescent="0.35">
      <c r="A51" s="2"/>
      <c r="B51" s="2"/>
      <c r="C51" s="2"/>
      <c r="D51" s="2"/>
      <c r="E51" s="2"/>
      <c r="F51" s="2"/>
      <c r="G51" s="2"/>
    </row>
    <row r="54" spans="1:7" x14ac:dyDescent="0.35">
      <c r="C54" t="s">
        <v>7</v>
      </c>
    </row>
  </sheetData>
  <pageMargins left="0.7" right="0.45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N83"/>
  <sheetViews>
    <sheetView tabSelected="1" workbookViewId="0">
      <pane ySplit="2" topLeftCell="A3" activePane="bottomLeft" state="frozen"/>
      <selection activeCell="F42" sqref="F42"/>
      <selection pane="bottomLeft" activeCell="H8" sqref="H8"/>
    </sheetView>
  </sheetViews>
  <sheetFormatPr defaultColWidth="9.1796875" defaultRowHeight="14" x14ac:dyDescent="0.3"/>
  <cols>
    <col min="1" max="1" width="2.1796875" style="46" customWidth="1"/>
    <col min="2" max="2" width="2" style="46" customWidth="1"/>
    <col min="3" max="3" width="25.1796875" style="46" customWidth="1"/>
    <col min="4" max="4" width="5.26953125" style="46" customWidth="1"/>
    <col min="5" max="5" width="7" style="47" customWidth="1"/>
    <col min="6" max="6" width="8.81640625" style="46" customWidth="1"/>
    <col min="7" max="7" width="9" style="46" customWidth="1"/>
    <col min="8" max="8" width="8.54296875" style="46" customWidth="1"/>
    <col min="9" max="9" width="9.1796875" style="46" customWidth="1"/>
    <col min="10" max="10" width="8.81640625" style="46" customWidth="1"/>
    <col min="11" max="11" width="111.54296875" style="46" bestFit="1" customWidth="1"/>
    <col min="12" max="16384" width="9.1796875" style="46"/>
  </cols>
  <sheetData>
    <row r="2" spans="1:11" x14ac:dyDescent="0.3">
      <c r="A2" s="68" t="s">
        <v>167</v>
      </c>
      <c r="B2" s="68"/>
      <c r="C2" s="68"/>
      <c r="D2" s="202" t="s">
        <v>81</v>
      </c>
      <c r="E2" s="69" t="s">
        <v>97</v>
      </c>
      <c r="F2" s="70" t="s">
        <v>0</v>
      </c>
      <c r="G2" s="70" t="s">
        <v>1</v>
      </c>
      <c r="H2" s="70" t="s">
        <v>2</v>
      </c>
      <c r="I2" s="70" t="s">
        <v>3</v>
      </c>
      <c r="J2" s="70" t="s">
        <v>4</v>
      </c>
    </row>
    <row r="3" spans="1:11" ht="18.75" customHeight="1" x14ac:dyDescent="0.3">
      <c r="A3" s="10" t="s">
        <v>37</v>
      </c>
      <c r="B3" s="1"/>
      <c r="C3" s="1"/>
      <c r="D3" s="1"/>
      <c r="E3" s="160">
        <v>0.04</v>
      </c>
      <c r="F3" s="27" t="s">
        <v>149</v>
      </c>
      <c r="G3" s="1"/>
      <c r="H3" s="1"/>
      <c r="I3" s="1"/>
      <c r="J3" s="1"/>
      <c r="K3" s="172" t="s">
        <v>59</v>
      </c>
    </row>
    <row r="4" spans="1:11" x14ac:dyDescent="0.3">
      <c r="A4" s="1"/>
      <c r="B4" s="1"/>
      <c r="C4" s="1"/>
      <c r="D4" s="1"/>
      <c r="E4" s="17"/>
      <c r="F4" s="1"/>
      <c r="G4" s="1"/>
      <c r="H4" s="1"/>
      <c r="I4" s="1"/>
      <c r="J4" s="1"/>
    </row>
    <row r="5" spans="1:11" x14ac:dyDescent="0.3">
      <c r="A5" s="1" t="s">
        <v>18</v>
      </c>
      <c r="B5" s="1"/>
      <c r="C5" s="1"/>
      <c r="D5" s="1"/>
      <c r="E5" s="17"/>
      <c r="F5" s="1"/>
      <c r="G5" s="1"/>
      <c r="H5" s="1"/>
      <c r="I5" s="1"/>
      <c r="J5" s="1"/>
    </row>
    <row r="6" spans="1:11" x14ac:dyDescent="0.3">
      <c r="A6" s="1"/>
      <c r="B6" s="1" t="s">
        <v>82</v>
      </c>
      <c r="C6" s="1"/>
      <c r="D6" s="17" t="s">
        <v>83</v>
      </c>
      <c r="E6" s="17"/>
      <c r="F6" s="216">
        <v>25000</v>
      </c>
      <c r="G6" s="161">
        <f t="shared" ref="G6:J7" si="0">+$E$3*F6+F6</f>
        <v>26000</v>
      </c>
      <c r="H6" s="161">
        <f t="shared" si="0"/>
        <v>27040</v>
      </c>
      <c r="I6" s="161">
        <f t="shared" si="0"/>
        <v>28121.599999999999</v>
      </c>
      <c r="J6" s="161">
        <f t="shared" si="0"/>
        <v>29246.464</v>
      </c>
      <c r="K6" s="112" t="s">
        <v>138</v>
      </c>
    </row>
    <row r="7" spans="1:11" x14ac:dyDescent="0.3">
      <c r="A7" s="1"/>
      <c r="B7" s="1"/>
      <c r="C7" s="1" t="s">
        <v>84</v>
      </c>
      <c r="D7" s="17" t="s">
        <v>83</v>
      </c>
      <c r="E7" s="17"/>
      <c r="F7" s="216">
        <v>6000</v>
      </c>
      <c r="G7" s="161">
        <f t="shared" si="0"/>
        <v>6240</v>
      </c>
      <c r="H7" s="161">
        <f t="shared" si="0"/>
        <v>6489.6</v>
      </c>
      <c r="I7" s="161">
        <f t="shared" si="0"/>
        <v>6749.1840000000002</v>
      </c>
      <c r="J7" s="161">
        <f t="shared" si="0"/>
        <v>7019.1513599999998</v>
      </c>
    </row>
    <row r="8" spans="1:11" x14ac:dyDescent="0.3">
      <c r="A8" s="1"/>
      <c r="B8" s="1"/>
      <c r="C8" s="242" t="s">
        <v>7</v>
      </c>
      <c r="D8" s="17" t="s">
        <v>7</v>
      </c>
      <c r="E8" s="17"/>
      <c r="F8" s="216"/>
      <c r="G8" s="161">
        <f t="shared" ref="G8:J9" si="1">+$E$3*F8+F8</f>
        <v>0</v>
      </c>
      <c r="H8" s="161">
        <f t="shared" si="1"/>
        <v>0</v>
      </c>
      <c r="I8" s="161">
        <f t="shared" si="1"/>
        <v>0</v>
      </c>
      <c r="J8" s="161">
        <f t="shared" si="1"/>
        <v>0</v>
      </c>
    </row>
    <row r="9" spans="1:11" x14ac:dyDescent="0.3">
      <c r="A9" s="1"/>
      <c r="B9" s="1" t="s">
        <v>7</v>
      </c>
      <c r="C9" s="243"/>
      <c r="D9" s="17" t="s">
        <v>7</v>
      </c>
      <c r="E9" s="17"/>
      <c r="F9" s="216"/>
      <c r="G9" s="161">
        <f t="shared" si="1"/>
        <v>0</v>
      </c>
      <c r="H9" s="161">
        <f t="shared" si="1"/>
        <v>0</v>
      </c>
      <c r="I9" s="161">
        <f t="shared" si="1"/>
        <v>0</v>
      </c>
      <c r="J9" s="161">
        <f t="shared" si="1"/>
        <v>0</v>
      </c>
    </row>
    <row r="10" spans="1:11" x14ac:dyDescent="0.3">
      <c r="A10" s="1" t="s">
        <v>9</v>
      </c>
      <c r="B10" s="1"/>
      <c r="C10" s="1"/>
      <c r="D10" s="17"/>
      <c r="E10" s="17"/>
      <c r="F10" s="217"/>
      <c r="G10" s="162"/>
      <c r="H10" s="163"/>
      <c r="I10" s="163"/>
      <c r="J10" s="163"/>
    </row>
    <row r="11" spans="1:11" x14ac:dyDescent="0.3">
      <c r="A11" s="1"/>
      <c r="B11" s="1" t="s">
        <v>85</v>
      </c>
      <c r="C11" s="1"/>
      <c r="D11" s="17" t="s">
        <v>83</v>
      </c>
      <c r="E11" s="17"/>
      <c r="F11" s="216">
        <v>20000</v>
      </c>
      <c r="G11" s="161">
        <f t="shared" ref="G11:J14" si="2">+$E$3*F11+F11</f>
        <v>20800</v>
      </c>
      <c r="H11" s="161">
        <f t="shared" si="2"/>
        <v>21632</v>
      </c>
      <c r="I11" s="161">
        <f t="shared" si="2"/>
        <v>22497.279999999999</v>
      </c>
      <c r="J11" s="161">
        <f t="shared" si="2"/>
        <v>23397.171199999997</v>
      </c>
    </row>
    <row r="12" spans="1:11" x14ac:dyDescent="0.3">
      <c r="A12" s="1"/>
      <c r="C12" s="1" t="s">
        <v>17</v>
      </c>
      <c r="D12" s="17"/>
      <c r="E12" s="17"/>
      <c r="F12" s="216"/>
      <c r="G12" s="161">
        <f t="shared" si="2"/>
        <v>0</v>
      </c>
      <c r="H12" s="161">
        <f t="shared" si="2"/>
        <v>0</v>
      </c>
      <c r="I12" s="161">
        <f t="shared" si="2"/>
        <v>0</v>
      </c>
      <c r="J12" s="161">
        <f t="shared" si="2"/>
        <v>0</v>
      </c>
    </row>
    <row r="13" spans="1:11" x14ac:dyDescent="0.3">
      <c r="A13" s="1"/>
      <c r="C13" s="1" t="s">
        <v>41</v>
      </c>
      <c r="D13" s="17"/>
      <c r="E13" s="17"/>
      <c r="F13" s="216"/>
      <c r="G13" s="161">
        <f t="shared" si="2"/>
        <v>0</v>
      </c>
      <c r="H13" s="161">
        <f t="shared" si="2"/>
        <v>0</v>
      </c>
      <c r="I13" s="161">
        <f t="shared" si="2"/>
        <v>0</v>
      </c>
      <c r="J13" s="161">
        <f t="shared" si="2"/>
        <v>0</v>
      </c>
    </row>
    <row r="14" spans="1:11" x14ac:dyDescent="0.3">
      <c r="A14" s="1"/>
      <c r="C14" s="1" t="s">
        <v>42</v>
      </c>
      <c r="D14" s="17"/>
      <c r="E14" s="17"/>
      <c r="F14" s="216"/>
      <c r="G14" s="161">
        <f t="shared" si="2"/>
        <v>0</v>
      </c>
      <c r="H14" s="161">
        <f t="shared" si="2"/>
        <v>0</v>
      </c>
      <c r="I14" s="161">
        <f t="shared" si="2"/>
        <v>0</v>
      </c>
      <c r="J14" s="161">
        <f t="shared" si="2"/>
        <v>0</v>
      </c>
    </row>
    <row r="15" spans="1:11" ht="18" customHeight="1" x14ac:dyDescent="0.3">
      <c r="A15" s="1" t="s">
        <v>19</v>
      </c>
      <c r="B15" s="1"/>
      <c r="C15" s="1"/>
      <c r="D15" s="17"/>
      <c r="E15" s="17"/>
      <c r="F15" s="218"/>
      <c r="G15" s="161"/>
      <c r="H15" s="161"/>
      <c r="I15" s="161"/>
      <c r="J15" s="161"/>
    </row>
    <row r="16" spans="1:11" x14ac:dyDescent="0.3">
      <c r="A16" s="1"/>
      <c r="B16" s="1" t="s">
        <v>87</v>
      </c>
      <c r="C16" s="1"/>
      <c r="D16" s="17" t="s">
        <v>83</v>
      </c>
      <c r="E16" s="17"/>
      <c r="F16" s="216">
        <v>20000</v>
      </c>
      <c r="G16" s="161">
        <f t="shared" ref="G16:J19" si="3">+$E$3*F16+F16</f>
        <v>20800</v>
      </c>
      <c r="H16" s="161">
        <f t="shared" si="3"/>
        <v>21632</v>
      </c>
      <c r="I16" s="161">
        <f t="shared" si="3"/>
        <v>22497.279999999999</v>
      </c>
      <c r="J16" s="161">
        <f t="shared" si="3"/>
        <v>23397.171199999997</v>
      </c>
    </row>
    <row r="17" spans="1:14" x14ac:dyDescent="0.3">
      <c r="A17" s="1"/>
      <c r="B17" s="1" t="s">
        <v>86</v>
      </c>
      <c r="C17" s="1"/>
      <c r="D17" s="17" t="s">
        <v>7</v>
      </c>
      <c r="E17" s="17"/>
      <c r="F17" s="216"/>
      <c r="G17" s="161">
        <f t="shared" si="3"/>
        <v>0</v>
      </c>
      <c r="H17" s="161">
        <f t="shared" si="3"/>
        <v>0</v>
      </c>
      <c r="I17" s="161">
        <f t="shared" si="3"/>
        <v>0</v>
      </c>
      <c r="J17" s="161">
        <f t="shared" si="3"/>
        <v>0</v>
      </c>
    </row>
    <row r="18" spans="1:14" x14ac:dyDescent="0.3">
      <c r="A18" s="1"/>
      <c r="B18" s="242"/>
      <c r="C18" s="242"/>
      <c r="D18" s="17"/>
      <c r="E18" s="17"/>
      <c r="F18" s="216"/>
      <c r="G18" s="161">
        <f t="shared" si="3"/>
        <v>0</v>
      </c>
      <c r="H18" s="161">
        <f t="shared" si="3"/>
        <v>0</v>
      </c>
      <c r="I18" s="161">
        <f t="shared" si="3"/>
        <v>0</v>
      </c>
      <c r="J18" s="161">
        <f t="shared" si="3"/>
        <v>0</v>
      </c>
    </row>
    <row r="19" spans="1:14" x14ac:dyDescent="0.3">
      <c r="A19" s="1"/>
      <c r="B19" s="243"/>
      <c r="C19" s="243"/>
      <c r="D19" s="17"/>
      <c r="E19" s="17"/>
      <c r="F19" s="216"/>
      <c r="G19" s="161">
        <f t="shared" si="3"/>
        <v>0</v>
      </c>
      <c r="H19" s="161">
        <f t="shared" si="3"/>
        <v>0</v>
      </c>
      <c r="I19" s="161">
        <f t="shared" si="3"/>
        <v>0</v>
      </c>
      <c r="J19" s="161">
        <f t="shared" si="3"/>
        <v>0</v>
      </c>
    </row>
    <row r="20" spans="1:14" ht="3" customHeight="1" x14ac:dyDescent="0.3">
      <c r="A20" s="1"/>
      <c r="B20" s="1"/>
      <c r="C20" s="1"/>
      <c r="D20" s="17"/>
      <c r="E20" s="17"/>
      <c r="F20" s="164"/>
      <c r="G20" s="164"/>
      <c r="H20" s="164"/>
      <c r="I20" s="164"/>
      <c r="J20" s="164"/>
    </row>
    <row r="21" spans="1:14" ht="18.75" customHeight="1" x14ac:dyDescent="0.3">
      <c r="A21" s="1"/>
      <c r="B21" s="1" t="s">
        <v>24</v>
      </c>
      <c r="C21" s="1"/>
      <c r="D21" s="1"/>
      <c r="E21" s="17"/>
      <c r="F21" s="165">
        <f>SUM(F6:F20)</f>
        <v>71000</v>
      </c>
      <c r="G21" s="165">
        <f>SUM(G6:G20)</f>
        <v>73840</v>
      </c>
      <c r="H21" s="165">
        <f>SUM(H6:H20)</f>
        <v>76793.600000000006</v>
      </c>
      <c r="I21" s="165">
        <f>SUM(I6:I20)</f>
        <v>79865.343999999997</v>
      </c>
      <c r="J21" s="165">
        <f>SUM(J6:J20)</f>
        <v>83059.95775999999</v>
      </c>
      <c r="N21" s="111"/>
    </row>
    <row r="22" spans="1:14" ht="14.25" customHeight="1" x14ac:dyDescent="0.3">
      <c r="A22" s="1"/>
      <c r="B22" s="1" t="s">
        <v>137</v>
      </c>
      <c r="C22" s="1"/>
      <c r="D22" s="1"/>
      <c r="E22" s="17"/>
      <c r="F22" s="148">
        <f>COUNT(F6:F20)</f>
        <v>4</v>
      </c>
      <c r="G22" s="197">
        <v>4</v>
      </c>
      <c r="H22" s="197">
        <v>4</v>
      </c>
      <c r="I22" s="197">
        <v>4</v>
      </c>
      <c r="J22" s="197">
        <v>4</v>
      </c>
    </row>
    <row r="23" spans="1:14" ht="14.25" customHeight="1" x14ac:dyDescent="0.3">
      <c r="A23" s="1"/>
      <c r="B23" s="1"/>
      <c r="C23" s="1"/>
      <c r="D23" s="1"/>
      <c r="E23" s="17"/>
      <c r="F23" s="148"/>
      <c r="G23" s="146"/>
      <c r="H23" s="146"/>
      <c r="I23" s="146"/>
      <c r="J23" s="146"/>
    </row>
    <row r="24" spans="1:14" ht="14.25" customHeight="1" x14ac:dyDescent="0.3">
      <c r="A24" s="1"/>
      <c r="B24" s="168"/>
      <c r="C24" s="1"/>
      <c r="D24" s="1"/>
      <c r="E24" s="17"/>
      <c r="F24" s="148"/>
      <c r="G24" s="146"/>
      <c r="H24" s="146"/>
      <c r="I24" s="146"/>
      <c r="J24" s="146"/>
    </row>
    <row r="25" spans="1:14" ht="24" customHeight="1" x14ac:dyDescent="0.3">
      <c r="A25" s="16" t="s">
        <v>171</v>
      </c>
      <c r="B25" s="1"/>
      <c r="C25" s="1"/>
      <c r="D25" s="17"/>
      <c r="E25" s="17"/>
      <c r="F25" s="1"/>
      <c r="G25" s="1"/>
      <c r="H25" s="1"/>
      <c r="I25" s="1"/>
      <c r="J25" s="1"/>
    </row>
    <row r="26" spans="1:14" ht="15" customHeight="1" x14ac:dyDescent="0.3">
      <c r="A26" s="168"/>
      <c r="B26" s="168"/>
      <c r="C26" s="1" t="s">
        <v>175</v>
      </c>
      <c r="D26" s="17"/>
      <c r="E26" s="52">
        <v>6.2E-2</v>
      </c>
      <c r="F26" s="166">
        <f>+$E$26*F21</f>
        <v>4402</v>
      </c>
      <c r="G26" s="166">
        <f>+$E$26*G21</f>
        <v>4578.08</v>
      </c>
      <c r="H26" s="166">
        <f>+$E$26*H21</f>
        <v>4761.2031999999999</v>
      </c>
      <c r="I26" s="166">
        <f>+$E$26*I21</f>
        <v>4951.6513279999999</v>
      </c>
      <c r="J26" s="166">
        <f>+$E$26*J21</f>
        <v>5149.7173811199991</v>
      </c>
      <c r="K26" s="110" t="s">
        <v>176</v>
      </c>
    </row>
    <row r="27" spans="1:14" ht="15" customHeight="1" x14ac:dyDescent="0.3">
      <c r="A27" s="168"/>
      <c r="B27" s="168"/>
      <c r="C27" s="1" t="s">
        <v>23</v>
      </c>
      <c r="D27" s="17"/>
      <c r="E27" s="53">
        <v>1.4500000000000001E-2</v>
      </c>
      <c r="F27" s="166">
        <f>+$E$27*F21</f>
        <v>1029.5</v>
      </c>
      <c r="G27" s="166">
        <f>+$E$27*G21</f>
        <v>1070.68</v>
      </c>
      <c r="H27" s="166">
        <f>+$E$27*H21</f>
        <v>1113.5072000000002</v>
      </c>
      <c r="I27" s="166">
        <f>+$E$27*I21</f>
        <v>1158.0474879999999</v>
      </c>
      <c r="J27" s="166">
        <f>+$E$27*J21</f>
        <v>1204.3693875199999</v>
      </c>
      <c r="K27" s="237" t="s">
        <v>177</v>
      </c>
    </row>
    <row r="28" spans="1:14" ht="24" customHeight="1" x14ac:dyDescent="0.3">
      <c r="A28" s="168"/>
      <c r="B28" s="168"/>
      <c r="C28" s="1" t="s">
        <v>192</v>
      </c>
      <c r="D28" s="1"/>
      <c r="E28" s="224">
        <v>42</v>
      </c>
      <c r="F28" s="166">
        <f>+F22*$E$28</f>
        <v>168</v>
      </c>
      <c r="G28" s="166">
        <f>+G22*$E$28</f>
        <v>168</v>
      </c>
      <c r="H28" s="166">
        <f>+H22*$E$28</f>
        <v>168</v>
      </c>
      <c r="I28" s="166">
        <f>+I22*$E$28</f>
        <v>168</v>
      </c>
      <c r="J28" s="166">
        <f>+J22*$E$28</f>
        <v>168</v>
      </c>
      <c r="K28" s="110" t="s">
        <v>179</v>
      </c>
    </row>
    <row r="29" spans="1:14" ht="15" customHeight="1" x14ac:dyDescent="0.3">
      <c r="A29" s="168"/>
      <c r="B29" s="168"/>
      <c r="C29" s="1" t="s">
        <v>158</v>
      </c>
      <c r="D29" s="17"/>
      <c r="E29" s="224">
        <v>735</v>
      </c>
      <c r="F29" s="167">
        <f>+F22*$E$29</f>
        <v>2940</v>
      </c>
      <c r="G29" s="167">
        <f>+G22*$E$29</f>
        <v>2940</v>
      </c>
      <c r="H29" s="167">
        <f>+H22*$E$29</f>
        <v>2940</v>
      </c>
      <c r="I29" s="167">
        <f>+I22*$E$29</f>
        <v>2940</v>
      </c>
      <c r="J29" s="167">
        <f>+J22*$E$29</f>
        <v>2940</v>
      </c>
      <c r="K29" s="110" t="s">
        <v>186</v>
      </c>
    </row>
    <row r="30" spans="1:14" ht="15" customHeight="1" x14ac:dyDescent="0.3">
      <c r="A30" s="168"/>
      <c r="B30" s="168"/>
      <c r="C30" s="1" t="s">
        <v>51</v>
      </c>
      <c r="D30" s="17"/>
      <c r="E30" s="54" t="s">
        <v>7</v>
      </c>
      <c r="F30" s="168">
        <f>SUM(F26:F29)</f>
        <v>8539.5</v>
      </c>
      <c r="G30" s="168">
        <f>SUM(G26:G29)</f>
        <v>8756.76</v>
      </c>
      <c r="H30" s="168">
        <f>SUM(H26:H29)</f>
        <v>8982.7103999999999</v>
      </c>
      <c r="I30" s="168">
        <f>SUM(I26:I29)</f>
        <v>9217.6988160000001</v>
      </c>
      <c r="J30" s="168">
        <f>SUM(J26:J29)</f>
        <v>9462.0867686399979</v>
      </c>
      <c r="K30" s="112" t="s">
        <v>187</v>
      </c>
    </row>
    <row r="31" spans="1:14" ht="15" customHeight="1" x14ac:dyDescent="0.3">
      <c r="A31" s="168"/>
      <c r="B31" s="168"/>
      <c r="C31" s="1"/>
      <c r="D31" s="17"/>
      <c r="E31" s="54"/>
      <c r="F31" s="168"/>
      <c r="G31" s="168"/>
      <c r="H31" s="168"/>
      <c r="I31" s="168"/>
      <c r="J31" s="168"/>
      <c r="K31" s="241" t="s">
        <v>188</v>
      </c>
    </row>
    <row r="32" spans="1:14" x14ac:dyDescent="0.3">
      <c r="A32" s="168"/>
      <c r="B32" s="168"/>
      <c r="C32" s="166" t="s">
        <v>20</v>
      </c>
      <c r="D32" s="168"/>
      <c r="E32" s="55">
        <v>0.05</v>
      </c>
      <c r="F32" s="168">
        <f>+$E$32*F21</f>
        <v>3550</v>
      </c>
      <c r="G32" s="168">
        <f>+$E$32*G21</f>
        <v>3692</v>
      </c>
      <c r="H32" s="168">
        <f>+$E$32*H21</f>
        <v>3839.6800000000003</v>
      </c>
      <c r="I32" s="168">
        <f>+$E$32*I21</f>
        <v>3993.2672000000002</v>
      </c>
      <c r="J32" s="168">
        <f>+$E$32*J21</f>
        <v>4152.9978879999999</v>
      </c>
      <c r="K32" s="110" t="s">
        <v>183</v>
      </c>
    </row>
    <row r="33" spans="1:11" x14ac:dyDescent="0.3">
      <c r="A33" s="168"/>
      <c r="B33" s="168"/>
      <c r="C33" s="166" t="s">
        <v>184</v>
      </c>
      <c r="D33" s="168"/>
      <c r="E33" s="55">
        <v>0.01</v>
      </c>
      <c r="F33" s="169">
        <f>+$E$33*F21</f>
        <v>710</v>
      </c>
      <c r="G33" s="169">
        <f>+$E$33*G21</f>
        <v>738.4</v>
      </c>
      <c r="H33" s="169">
        <f>+$E$33*H21</f>
        <v>767.93600000000004</v>
      </c>
      <c r="I33" s="169">
        <f>+$E$33*I21</f>
        <v>798.65344000000005</v>
      </c>
      <c r="J33" s="169">
        <f>+$E$33*J21</f>
        <v>830.59957759999998</v>
      </c>
      <c r="K33" s="10" t="s">
        <v>178</v>
      </c>
    </row>
    <row r="34" spans="1:11" ht="24" customHeight="1" x14ac:dyDescent="0.3">
      <c r="A34" s="1" t="s">
        <v>25</v>
      </c>
      <c r="B34" s="1"/>
      <c r="C34" s="1"/>
      <c r="D34" s="1"/>
      <c r="E34" s="1"/>
      <c r="F34" s="170">
        <f>+F21+F30+F32+F33</f>
        <v>83799.5</v>
      </c>
      <c r="G34" s="170">
        <f>+G21+G30+G32+G33</f>
        <v>87027.159999999989</v>
      </c>
      <c r="H34" s="170">
        <f>+H21+H30+H32+H33</f>
        <v>90383.926400000011</v>
      </c>
      <c r="I34" s="170">
        <f>+I21+I30+I32+I33</f>
        <v>93874.963455999998</v>
      </c>
      <c r="J34" s="170">
        <f>+J21+J30+J32+J33</f>
        <v>97505.641994239995</v>
      </c>
    </row>
    <row r="35" spans="1:11" x14ac:dyDescent="0.3">
      <c r="A35" s="1"/>
      <c r="B35" s="1"/>
      <c r="C35" s="1"/>
      <c r="D35" s="1"/>
      <c r="E35" s="17"/>
      <c r="F35" s="1"/>
      <c r="G35" s="1"/>
      <c r="H35" s="1"/>
      <c r="I35" s="1"/>
      <c r="J35" s="1"/>
    </row>
    <row r="36" spans="1:11" x14ac:dyDescent="0.3">
      <c r="A36" s="1"/>
      <c r="B36" s="1"/>
      <c r="C36" s="1"/>
      <c r="D36" s="1"/>
      <c r="E36" s="17"/>
      <c r="F36" s="1"/>
      <c r="G36" s="1"/>
      <c r="H36" s="1"/>
      <c r="I36" s="1"/>
      <c r="J36" s="1"/>
    </row>
    <row r="37" spans="1:11" x14ac:dyDescent="0.3">
      <c r="A37" s="1"/>
      <c r="B37" s="1"/>
      <c r="C37" s="1"/>
      <c r="D37" s="1"/>
      <c r="E37" s="17"/>
      <c r="F37" s="1"/>
      <c r="G37" s="1"/>
      <c r="H37" s="1"/>
      <c r="I37" s="1"/>
      <c r="J37" s="1"/>
    </row>
    <row r="38" spans="1:11" x14ac:dyDescent="0.3">
      <c r="A38" s="1"/>
      <c r="B38" s="1"/>
      <c r="C38" s="1"/>
      <c r="D38" s="1"/>
      <c r="E38" s="17"/>
      <c r="F38" s="1"/>
      <c r="G38" s="1"/>
      <c r="H38" s="1"/>
      <c r="I38" s="1"/>
      <c r="J38" s="1"/>
    </row>
    <row r="39" spans="1:11" x14ac:dyDescent="0.3">
      <c r="A39" s="1"/>
      <c r="B39" s="1"/>
      <c r="C39" s="1"/>
      <c r="D39" s="1"/>
      <c r="E39" s="17"/>
      <c r="F39" s="1"/>
      <c r="G39" s="1"/>
      <c r="H39" s="1"/>
      <c r="I39" s="1"/>
      <c r="J39" s="1"/>
    </row>
    <row r="40" spans="1:11" x14ac:dyDescent="0.3">
      <c r="A40" s="1"/>
      <c r="B40" s="1"/>
      <c r="C40" s="1"/>
      <c r="D40" s="1"/>
      <c r="E40" s="17"/>
      <c r="F40" s="1"/>
      <c r="G40" s="1"/>
      <c r="H40" s="1"/>
      <c r="I40" s="1"/>
      <c r="J40" s="1"/>
    </row>
    <row r="41" spans="1:11" x14ac:dyDescent="0.3">
      <c r="A41" s="1"/>
      <c r="B41" s="1"/>
      <c r="C41" s="1"/>
      <c r="D41" s="1"/>
      <c r="E41" s="17"/>
      <c r="F41" s="1"/>
      <c r="G41" s="1"/>
      <c r="H41" s="1"/>
      <c r="I41" s="1"/>
      <c r="J41" s="1"/>
    </row>
    <row r="42" spans="1:11" x14ac:dyDescent="0.3">
      <c r="A42" s="1"/>
      <c r="B42" s="1"/>
      <c r="C42" s="1"/>
      <c r="D42" s="1"/>
      <c r="E42" s="17"/>
      <c r="F42" s="1"/>
      <c r="G42" s="1"/>
      <c r="H42" s="1"/>
      <c r="I42" s="1"/>
      <c r="J42" s="1"/>
    </row>
    <row r="43" spans="1:11" x14ac:dyDescent="0.3">
      <c r="A43" s="1"/>
      <c r="B43" s="1"/>
      <c r="C43" s="1"/>
      <c r="D43" s="1"/>
      <c r="E43" s="17"/>
      <c r="F43" s="1"/>
      <c r="G43" s="1"/>
      <c r="H43" s="1"/>
      <c r="I43" s="1"/>
      <c r="J43" s="1"/>
    </row>
    <row r="44" spans="1:11" x14ac:dyDescent="0.3">
      <c r="A44" s="1"/>
      <c r="B44" s="1"/>
      <c r="C44" s="1"/>
      <c r="D44" s="1"/>
      <c r="E44" s="17"/>
      <c r="F44" s="1"/>
      <c r="G44" s="1"/>
      <c r="H44" s="1"/>
      <c r="I44" s="1"/>
      <c r="J44" s="1"/>
    </row>
    <row r="45" spans="1:11" x14ac:dyDescent="0.3">
      <c r="A45" s="1"/>
      <c r="B45" s="1"/>
      <c r="C45" s="1"/>
      <c r="D45" s="1"/>
      <c r="E45" s="17"/>
      <c r="F45" s="1"/>
      <c r="G45" s="1"/>
      <c r="H45" s="1"/>
      <c r="I45" s="1"/>
      <c r="J45" s="1"/>
    </row>
    <row r="46" spans="1:11" x14ac:dyDescent="0.3">
      <c r="A46" s="1"/>
      <c r="B46" s="1"/>
      <c r="C46" s="1"/>
      <c r="D46" s="1"/>
      <c r="E46" s="17"/>
      <c r="F46" s="1"/>
      <c r="G46" s="1"/>
      <c r="H46" s="1"/>
      <c r="I46" s="1"/>
      <c r="J46" s="1"/>
    </row>
    <row r="47" spans="1:11" x14ac:dyDescent="0.3">
      <c r="A47" s="1"/>
      <c r="B47" s="1"/>
      <c r="C47" s="1"/>
      <c r="D47" s="1"/>
      <c r="G47" s="1"/>
      <c r="H47" s="1"/>
      <c r="I47" s="1"/>
      <c r="J47" s="1"/>
    </row>
    <row r="48" spans="1:11" x14ac:dyDescent="0.3">
      <c r="A48" s="1"/>
      <c r="B48" s="1"/>
      <c r="C48" s="1"/>
      <c r="D48" s="1"/>
      <c r="E48" s="17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7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7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7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7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7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7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7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7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7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7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7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7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7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7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7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7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7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7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7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7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7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7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7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7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7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7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7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7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7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7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7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7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7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7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7"/>
      <c r="F83" s="1"/>
      <c r="G83" s="1"/>
      <c r="H83" s="1"/>
      <c r="I83" s="1"/>
      <c r="J83" s="1"/>
    </row>
  </sheetData>
  <pageMargins left="0.7" right="0.7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55"/>
  <sheetViews>
    <sheetView workbookViewId="0">
      <pane ySplit="1" topLeftCell="A5" activePane="bottomLeft" state="frozen"/>
      <selection activeCell="F42" sqref="F42"/>
      <selection pane="bottomLeft" activeCell="K15" sqref="K15"/>
    </sheetView>
  </sheetViews>
  <sheetFormatPr defaultRowHeight="14.5" x14ac:dyDescent="0.35"/>
  <cols>
    <col min="1" max="1" width="1.54296875" customWidth="1"/>
    <col min="2" max="2" width="2.81640625" customWidth="1"/>
    <col min="3" max="3" width="35.7265625" customWidth="1"/>
    <col min="4" max="4" width="3.54296875" style="22" bestFit="1" customWidth="1"/>
    <col min="5" max="6" width="10.26953125" customWidth="1"/>
    <col min="7" max="7" width="9.26953125" customWidth="1"/>
    <col min="8" max="8" width="9" customWidth="1"/>
    <col min="9" max="9" width="9.1796875" customWidth="1"/>
    <col min="10" max="10" width="1.54296875" customWidth="1"/>
  </cols>
  <sheetData>
    <row r="1" spans="1:20" x14ac:dyDescent="0.35">
      <c r="A1" s="20" t="s">
        <v>166</v>
      </c>
      <c r="B1" s="18"/>
      <c r="C1" s="18"/>
      <c r="D1" s="21" t="s">
        <v>7</v>
      </c>
      <c r="E1" s="19" t="s">
        <v>0</v>
      </c>
      <c r="F1" s="19" t="s">
        <v>1</v>
      </c>
      <c r="G1" s="19" t="s">
        <v>2</v>
      </c>
      <c r="H1" s="19" t="s">
        <v>3</v>
      </c>
      <c r="I1" s="19" t="s">
        <v>4</v>
      </c>
      <c r="K1" s="172" t="s">
        <v>59</v>
      </c>
      <c r="T1" s="4"/>
    </row>
    <row r="2" spans="1:20" x14ac:dyDescent="0.35">
      <c r="A2" s="1"/>
      <c r="B2" s="1"/>
      <c r="C2" s="1"/>
      <c r="D2" s="17"/>
      <c r="E2" s="1"/>
      <c r="F2" s="1"/>
      <c r="G2" s="1"/>
      <c r="H2" s="1"/>
      <c r="I2" s="1"/>
    </row>
    <row r="3" spans="1:20" s="1" customFormat="1" ht="15" customHeight="1" x14ac:dyDescent="0.3">
      <c r="A3" s="16" t="s">
        <v>115</v>
      </c>
      <c r="D3" s="17"/>
      <c r="E3" s="33"/>
      <c r="F3" s="33"/>
      <c r="G3" s="33"/>
      <c r="H3" s="33"/>
      <c r="I3" s="33"/>
    </row>
    <row r="4" spans="1:20" s="1" customFormat="1" ht="15" customHeight="1" x14ac:dyDescent="0.3">
      <c r="B4" s="1" t="s">
        <v>112</v>
      </c>
      <c r="D4" s="17"/>
      <c r="E4" s="84">
        <v>0</v>
      </c>
      <c r="F4" s="86"/>
      <c r="G4" s="86"/>
      <c r="H4" s="86"/>
      <c r="I4" s="86"/>
    </row>
    <row r="5" spans="1:20" s="1" customFormat="1" ht="15" customHeight="1" x14ac:dyDescent="0.3">
      <c r="B5" s="1" t="s">
        <v>116</v>
      </c>
      <c r="D5" s="17"/>
      <c r="E5" s="84">
        <v>0</v>
      </c>
      <c r="F5" s="33"/>
      <c r="G5" s="33"/>
      <c r="H5" s="33"/>
      <c r="I5" s="33"/>
    </row>
    <row r="6" spans="1:20" s="1" customFormat="1" ht="15" customHeight="1" x14ac:dyDescent="0.3">
      <c r="B6" s="1" t="s">
        <v>113</v>
      </c>
      <c r="D6" s="17"/>
      <c r="E6" s="85">
        <v>0</v>
      </c>
      <c r="F6" s="33"/>
      <c r="G6" s="33"/>
      <c r="H6" s="33"/>
      <c r="I6" s="33"/>
      <c r="J6" s="51"/>
    </row>
    <row r="7" spans="1:20" s="1" customFormat="1" ht="15" customHeight="1" x14ac:dyDescent="0.3">
      <c r="C7" s="1" t="s">
        <v>111</v>
      </c>
      <c r="D7" s="17"/>
      <c r="E7" s="86">
        <f>SUM(E4:E6)</f>
        <v>0</v>
      </c>
      <c r="F7" s="92"/>
      <c r="G7" s="92"/>
      <c r="H7" s="92"/>
      <c r="I7" s="92"/>
    </row>
    <row r="8" spans="1:20" s="1" customFormat="1" ht="9" customHeight="1" x14ac:dyDescent="0.25">
      <c r="D8" s="29"/>
      <c r="E8" s="15"/>
      <c r="F8" s="15"/>
      <c r="G8" s="15"/>
      <c r="H8" s="15"/>
      <c r="I8" s="15"/>
    </row>
    <row r="9" spans="1:20" s="1" customFormat="1" ht="15.75" customHeight="1" x14ac:dyDescent="0.3">
      <c r="B9" s="36" t="s">
        <v>27</v>
      </c>
      <c r="C9" s="37"/>
      <c r="D9" s="87" t="s">
        <v>7</v>
      </c>
      <c r="E9" s="58"/>
      <c r="F9" s="58"/>
      <c r="G9" s="58"/>
      <c r="H9" s="58"/>
      <c r="I9" s="58"/>
      <c r="J9" s="98"/>
    </row>
    <row r="10" spans="1:20" s="1" customFormat="1" ht="15.75" customHeight="1" x14ac:dyDescent="0.25">
      <c r="B10" s="38" t="s">
        <v>114</v>
      </c>
      <c r="C10" s="39"/>
      <c r="D10" s="40">
        <v>20</v>
      </c>
      <c r="E10" s="41"/>
      <c r="F10" s="41"/>
      <c r="G10" s="41"/>
      <c r="H10" s="41"/>
      <c r="I10" s="41"/>
      <c r="J10" s="98"/>
    </row>
    <row r="11" spans="1:20" s="1" customFormat="1" ht="15.75" customHeight="1" x14ac:dyDescent="0.25">
      <c r="B11" s="38" t="s">
        <v>16</v>
      </c>
      <c r="C11" s="39"/>
      <c r="D11" s="41"/>
      <c r="E11" s="41">
        <f>+E7/$D$10</f>
        <v>0</v>
      </c>
      <c r="F11" s="41">
        <f>+E11</f>
        <v>0</v>
      </c>
      <c r="G11" s="41">
        <f>+F11</f>
        <v>0</v>
      </c>
      <c r="H11" s="41">
        <f>+G11</f>
        <v>0</v>
      </c>
      <c r="I11" s="41">
        <f>+H11</f>
        <v>0</v>
      </c>
      <c r="J11" s="98"/>
    </row>
    <row r="12" spans="1:20" s="1" customFormat="1" ht="6" customHeight="1" x14ac:dyDescent="0.25">
      <c r="B12" s="43"/>
      <c r="C12" s="44" t="s">
        <v>7</v>
      </c>
      <c r="D12" s="45"/>
      <c r="E12" s="42" t="s">
        <v>7</v>
      </c>
      <c r="F12" s="42" t="s">
        <v>7</v>
      </c>
      <c r="G12" s="42" t="s">
        <v>7</v>
      </c>
      <c r="H12" s="42" t="s">
        <v>7</v>
      </c>
      <c r="I12" s="42" t="s">
        <v>7</v>
      </c>
      <c r="J12" s="98"/>
    </row>
    <row r="13" spans="1:20" s="1" customFormat="1" ht="6" customHeight="1" x14ac:dyDescent="0.3">
      <c r="B13" s="91"/>
      <c r="C13" s="91"/>
      <c r="D13" s="56"/>
      <c r="E13" s="59"/>
      <c r="F13" s="59"/>
      <c r="G13" s="59"/>
      <c r="H13" s="59"/>
      <c r="I13" s="59"/>
      <c r="L13" s="89"/>
    </row>
    <row r="14" spans="1:20" x14ac:dyDescent="0.35">
      <c r="A14" s="16" t="s">
        <v>8</v>
      </c>
      <c r="B14" s="1"/>
      <c r="C14" s="1"/>
      <c r="D14" s="175" t="s">
        <v>7</v>
      </c>
      <c r="E14" s="176"/>
      <c r="F14" s="49"/>
      <c r="G14" s="49"/>
      <c r="H14" s="49"/>
      <c r="I14" s="49"/>
    </row>
    <row r="15" spans="1:20" x14ac:dyDescent="0.35">
      <c r="A15" s="16"/>
      <c r="B15" s="27">
        <v>1</v>
      </c>
      <c r="C15" t="s">
        <v>147</v>
      </c>
      <c r="D15" s="146"/>
      <c r="E15" s="147">
        <v>2000</v>
      </c>
      <c r="F15" s="49"/>
      <c r="G15" s="49"/>
      <c r="H15" s="49"/>
      <c r="I15" s="49"/>
    </row>
    <row r="16" spans="1:20" x14ac:dyDescent="0.35">
      <c r="A16" s="16"/>
      <c r="B16" s="27">
        <v>2</v>
      </c>
      <c r="D16" s="146"/>
      <c r="E16" s="147">
        <v>0</v>
      </c>
      <c r="F16" s="49"/>
      <c r="G16" s="49"/>
      <c r="H16" s="49"/>
      <c r="I16" s="49"/>
    </row>
    <row r="17" spans="1:10" x14ac:dyDescent="0.35">
      <c r="A17" s="16"/>
      <c r="B17" s="27">
        <v>3</v>
      </c>
      <c r="D17" s="146"/>
      <c r="E17" s="147">
        <v>0</v>
      </c>
      <c r="F17" s="49"/>
      <c r="G17" s="49"/>
      <c r="H17" s="49"/>
      <c r="I17" s="49"/>
    </row>
    <row r="18" spans="1:10" x14ac:dyDescent="0.35">
      <c r="A18" s="16"/>
      <c r="B18" s="27">
        <v>4</v>
      </c>
      <c r="D18" s="146"/>
      <c r="E18" s="147">
        <v>0</v>
      </c>
      <c r="F18" s="49"/>
      <c r="G18" s="49"/>
      <c r="H18" s="49"/>
      <c r="I18" s="49"/>
    </row>
    <row r="19" spans="1:10" x14ac:dyDescent="0.35">
      <c r="A19" s="16"/>
      <c r="B19" s="27">
        <v>5</v>
      </c>
      <c r="D19" s="146"/>
      <c r="E19" s="147">
        <v>0</v>
      </c>
      <c r="F19" s="49"/>
      <c r="G19" s="49"/>
      <c r="H19" s="49"/>
      <c r="I19" s="49"/>
    </row>
    <row r="20" spans="1:10" x14ac:dyDescent="0.35">
      <c r="A20" s="16"/>
      <c r="B20" s="27">
        <v>6</v>
      </c>
      <c r="D20" s="146"/>
      <c r="E20" s="147">
        <v>0</v>
      </c>
      <c r="F20" s="49"/>
      <c r="G20" s="49"/>
      <c r="H20" s="49"/>
      <c r="I20" s="49"/>
    </row>
    <row r="21" spans="1:10" ht="3.75" customHeight="1" x14ac:dyDescent="0.35">
      <c r="A21" s="16"/>
      <c r="B21" s="1"/>
      <c r="C21" s="1"/>
      <c r="D21" s="177"/>
      <c r="E21" s="144"/>
      <c r="F21" s="50"/>
      <c r="G21" s="50"/>
      <c r="H21" s="50"/>
      <c r="I21" s="50"/>
    </row>
    <row r="22" spans="1:10" x14ac:dyDescent="0.35">
      <c r="A22" s="16"/>
      <c r="C22" s="1" t="s">
        <v>26</v>
      </c>
      <c r="D22" s="148"/>
      <c r="E22" s="145">
        <f>SUM(E15:E21)</f>
        <v>2000</v>
      </c>
      <c r="F22" s="60"/>
      <c r="G22" s="60"/>
      <c r="H22" s="60"/>
      <c r="I22" s="60"/>
    </row>
    <row r="23" spans="1:10" ht="9" customHeight="1" x14ac:dyDescent="0.35">
      <c r="A23" s="16"/>
      <c r="B23" s="1"/>
      <c r="C23" s="1"/>
      <c r="D23" s="148"/>
      <c r="E23" s="141"/>
      <c r="F23" s="49"/>
      <c r="G23" s="49"/>
      <c r="H23" s="49"/>
      <c r="I23" s="49"/>
    </row>
    <row r="24" spans="1:10" x14ac:dyDescent="0.35">
      <c r="A24" s="1"/>
      <c r="B24" s="36" t="s">
        <v>28</v>
      </c>
      <c r="C24" s="37"/>
      <c r="D24" s="225"/>
      <c r="E24" s="226"/>
      <c r="F24" s="227"/>
      <c r="G24" s="227"/>
      <c r="H24" s="227"/>
      <c r="I24" s="227"/>
      <c r="J24" s="99"/>
    </row>
    <row r="25" spans="1:10" x14ac:dyDescent="0.35">
      <c r="A25" s="1"/>
      <c r="B25" s="38" t="s">
        <v>15</v>
      </c>
      <c r="C25" s="39"/>
      <c r="D25" s="228">
        <v>5</v>
      </c>
      <c r="E25" s="229"/>
      <c r="F25" s="230"/>
      <c r="G25" s="230"/>
      <c r="H25" s="230"/>
      <c r="I25" s="230"/>
      <c r="J25" s="99"/>
    </row>
    <row r="26" spans="1:10" x14ac:dyDescent="0.35">
      <c r="A26" s="1"/>
      <c r="B26" s="38" t="s">
        <v>168</v>
      </c>
      <c r="C26" s="39"/>
      <c r="D26" s="228"/>
      <c r="E26" s="231">
        <f>+E22/D25</f>
        <v>400</v>
      </c>
      <c r="F26" s="232">
        <f>+E26</f>
        <v>400</v>
      </c>
      <c r="G26" s="232">
        <f>+F26</f>
        <v>400</v>
      </c>
      <c r="H26" s="232">
        <f>+G26</f>
        <v>400</v>
      </c>
      <c r="I26" s="232">
        <f>+H26</f>
        <v>400</v>
      </c>
      <c r="J26" s="99"/>
    </row>
    <row r="27" spans="1:10" x14ac:dyDescent="0.35">
      <c r="A27" s="1"/>
      <c r="B27" s="38" t="s">
        <v>169</v>
      </c>
      <c r="C27" s="39"/>
      <c r="D27" s="228"/>
      <c r="E27" s="231">
        <f>+E22-E26</f>
        <v>1600</v>
      </c>
      <c r="F27" s="232">
        <f>+E27-F26</f>
        <v>1200</v>
      </c>
      <c r="G27" s="232">
        <f>+F27-G26</f>
        <v>800</v>
      </c>
      <c r="H27" s="232">
        <f>+G27-H26</f>
        <v>400</v>
      </c>
      <c r="I27" s="232">
        <f>+H27-I26</f>
        <v>0</v>
      </c>
      <c r="J27" s="99"/>
    </row>
    <row r="28" spans="1:10" ht="5.25" customHeight="1" x14ac:dyDescent="0.35">
      <c r="A28" s="1"/>
      <c r="B28" s="43" t="s">
        <v>7</v>
      </c>
      <c r="C28" s="44"/>
      <c r="D28" s="233"/>
      <c r="E28" s="234"/>
      <c r="F28" s="235"/>
      <c r="G28" s="235"/>
      <c r="H28" s="235"/>
      <c r="I28" s="235"/>
      <c r="J28" s="99"/>
    </row>
    <row r="29" spans="1:10" x14ac:dyDescent="0.35">
      <c r="A29" s="1"/>
      <c r="B29" s="91"/>
      <c r="C29" s="91"/>
      <c r="D29" s="178"/>
      <c r="E29" s="179"/>
      <c r="F29" s="59"/>
      <c r="G29" s="59"/>
      <c r="H29" s="59"/>
      <c r="I29" s="59"/>
    </row>
    <row r="30" spans="1:10" x14ac:dyDescent="0.35">
      <c r="A30" s="16" t="s">
        <v>172</v>
      </c>
      <c r="B30" s="1"/>
      <c r="C30" s="1"/>
      <c r="D30" s="148"/>
      <c r="E30" s="147">
        <v>1000</v>
      </c>
      <c r="F30" s="49"/>
      <c r="G30" s="49"/>
      <c r="H30" s="49"/>
      <c r="I30" s="49"/>
    </row>
    <row r="31" spans="1:10" x14ac:dyDescent="0.35">
      <c r="A31" s="1"/>
      <c r="B31" s="1"/>
      <c r="C31" s="1"/>
      <c r="D31" s="148"/>
      <c r="E31" s="141"/>
      <c r="F31" s="49"/>
      <c r="G31" s="49"/>
      <c r="H31" s="49"/>
      <c r="I31" s="49"/>
    </row>
    <row r="32" spans="1:10" x14ac:dyDescent="0.35">
      <c r="A32" s="24" t="s">
        <v>126</v>
      </c>
      <c r="B32" s="1"/>
      <c r="C32" s="1"/>
      <c r="D32" s="148"/>
      <c r="E32" s="141"/>
      <c r="F32" s="49"/>
      <c r="G32" s="49"/>
      <c r="H32" s="49"/>
      <c r="I32" s="49"/>
    </row>
    <row r="33" spans="1:11" x14ac:dyDescent="0.35">
      <c r="B33" t="s">
        <v>120</v>
      </c>
      <c r="D33" s="149">
        <v>2</v>
      </c>
      <c r="E33" s="130"/>
    </row>
    <row r="34" spans="1:11" x14ac:dyDescent="0.35">
      <c r="A34" s="24"/>
      <c r="C34" t="s">
        <v>121</v>
      </c>
      <c r="D34" s="150"/>
      <c r="E34" s="180">
        <f>+(D33/12)*'COST OF GOODS SOLD'!C42</f>
        <v>4750</v>
      </c>
      <c r="F34" s="95"/>
      <c r="G34" s="95"/>
      <c r="H34" s="95"/>
      <c r="I34" s="95"/>
    </row>
    <row r="35" spans="1:11" x14ac:dyDescent="0.35">
      <c r="A35" s="24"/>
      <c r="D35" s="150"/>
      <c r="E35" s="180"/>
      <c r="F35" s="90"/>
      <c r="G35" s="90"/>
      <c r="H35" s="90"/>
      <c r="I35" s="90"/>
    </row>
    <row r="36" spans="1:11" x14ac:dyDescent="0.35">
      <c r="A36" s="24" t="s">
        <v>148</v>
      </c>
      <c r="D36" s="149">
        <v>3</v>
      </c>
      <c r="F36" s="64"/>
      <c r="G36" s="64"/>
      <c r="H36" s="64"/>
      <c r="I36" s="64"/>
      <c r="K36" s="127" t="s">
        <v>173</v>
      </c>
    </row>
    <row r="37" spans="1:11" x14ac:dyDescent="0.35">
      <c r="B37" t="s">
        <v>49</v>
      </c>
      <c r="D37" s="151"/>
      <c r="E37" s="181">
        <f>+('PROFIT and LOSS '!F5+'PROFIT and LOSS '!F43)/12*'CAPITAL '!$D$36</f>
        <v>41920.4375</v>
      </c>
      <c r="F37" s="96"/>
      <c r="G37" s="96"/>
      <c r="H37" s="96"/>
      <c r="I37" s="96"/>
    </row>
    <row r="38" spans="1:11" x14ac:dyDescent="0.35">
      <c r="D38" s="150"/>
      <c r="E38" s="182"/>
      <c r="F38" s="88"/>
      <c r="G38" s="88"/>
      <c r="H38" s="88"/>
      <c r="I38" s="88"/>
    </row>
    <row r="39" spans="1:11" x14ac:dyDescent="0.35">
      <c r="A39" s="24" t="s">
        <v>128</v>
      </c>
      <c r="D39" s="150"/>
      <c r="E39" s="147">
        <v>250</v>
      </c>
      <c r="F39" s="88"/>
      <c r="G39" s="88"/>
      <c r="H39" s="88"/>
      <c r="I39" s="88"/>
    </row>
    <row r="40" spans="1:11" x14ac:dyDescent="0.35">
      <c r="D40" s="150"/>
      <c r="E40" s="182"/>
      <c r="F40" s="88"/>
      <c r="G40" s="88"/>
      <c r="H40" s="88"/>
      <c r="I40" s="88"/>
    </row>
    <row r="41" spans="1:11" ht="15" thickBot="1" x14ac:dyDescent="0.4">
      <c r="C41" s="109" t="s">
        <v>127</v>
      </c>
      <c r="D41" s="150"/>
      <c r="E41" s="183">
        <f>+E7+E22+E30+E34+E37+E39</f>
        <v>49920.4375</v>
      </c>
      <c r="F41" s="97"/>
      <c r="G41" s="97"/>
      <c r="H41" s="97"/>
      <c r="I41" s="97"/>
    </row>
    <row r="42" spans="1:11" ht="15" thickTop="1" x14ac:dyDescent="0.35">
      <c r="A42" s="24"/>
      <c r="D42" s="150"/>
      <c r="E42" s="184"/>
      <c r="F42" s="93"/>
      <c r="G42" s="93"/>
      <c r="H42" s="93"/>
      <c r="I42" s="93"/>
    </row>
    <row r="43" spans="1:11" x14ac:dyDescent="0.35">
      <c r="A43" s="24" t="s">
        <v>129</v>
      </c>
      <c r="D43" s="150"/>
      <c r="E43" s="184"/>
      <c r="F43" s="93"/>
      <c r="G43" s="93"/>
      <c r="H43" s="93"/>
      <c r="I43" s="93"/>
    </row>
    <row r="44" spans="1:11" x14ac:dyDescent="0.35">
      <c r="A44" s="24"/>
      <c r="B44" t="s">
        <v>130</v>
      </c>
      <c r="D44" s="150"/>
      <c r="E44" s="185">
        <v>40000</v>
      </c>
      <c r="F44" s="93"/>
      <c r="G44" s="93"/>
      <c r="H44" s="93"/>
      <c r="I44" s="93"/>
    </row>
    <row r="45" spans="1:11" x14ac:dyDescent="0.35">
      <c r="A45" s="24"/>
      <c r="B45" t="s">
        <v>131</v>
      </c>
      <c r="D45" s="150"/>
      <c r="E45" s="185">
        <v>5000</v>
      </c>
      <c r="F45" s="93"/>
      <c r="G45" s="93"/>
      <c r="H45" s="93"/>
      <c r="I45" s="93"/>
    </row>
    <row r="46" spans="1:11" x14ac:dyDescent="0.35">
      <c r="A46" s="24"/>
      <c r="B46" t="s">
        <v>132</v>
      </c>
      <c r="D46" s="150"/>
      <c r="E46" s="185">
        <v>0</v>
      </c>
      <c r="F46" s="93"/>
      <c r="G46" s="93"/>
      <c r="H46" s="93"/>
      <c r="I46" s="93"/>
    </row>
    <row r="47" spans="1:11" x14ac:dyDescent="0.35">
      <c r="A47" s="24"/>
      <c r="B47" t="s">
        <v>133</v>
      </c>
      <c r="D47" s="150"/>
      <c r="E47" s="185">
        <v>0</v>
      </c>
      <c r="F47" s="93"/>
      <c r="G47" s="93"/>
      <c r="H47" s="93"/>
      <c r="I47" s="93"/>
    </row>
    <row r="48" spans="1:11" x14ac:dyDescent="0.35">
      <c r="A48" s="24"/>
      <c r="B48" t="s">
        <v>156</v>
      </c>
      <c r="D48" s="150"/>
      <c r="E48" s="185">
        <v>5000</v>
      </c>
      <c r="F48" s="93"/>
      <c r="G48" s="93"/>
      <c r="H48" s="93"/>
      <c r="I48" s="93"/>
    </row>
    <row r="49" spans="1:9" x14ac:dyDescent="0.35">
      <c r="A49" s="24"/>
      <c r="B49" t="s">
        <v>157</v>
      </c>
      <c r="D49" s="150"/>
      <c r="E49" s="185">
        <v>0</v>
      </c>
      <c r="F49" s="93"/>
      <c r="G49" s="93"/>
      <c r="H49" s="93"/>
      <c r="I49" s="93"/>
    </row>
    <row r="50" spans="1:9" ht="15" thickBot="1" x14ac:dyDescent="0.4">
      <c r="A50" s="24"/>
      <c r="C50" t="s">
        <v>134</v>
      </c>
      <c r="D50" s="150"/>
      <c r="E50" s="186">
        <f>SUM(E44:E49)</f>
        <v>50000</v>
      </c>
      <c r="F50" s="93"/>
      <c r="G50" s="93"/>
      <c r="H50" s="93"/>
      <c r="I50" s="93"/>
    </row>
    <row r="51" spans="1:9" ht="15" thickTop="1" x14ac:dyDescent="0.35">
      <c r="A51" s="24"/>
      <c r="D51" s="150"/>
      <c r="E51" s="184"/>
      <c r="F51" s="93"/>
      <c r="G51" s="93"/>
      <c r="H51" s="93"/>
      <c r="I51" s="93"/>
    </row>
    <row r="52" spans="1:9" x14ac:dyDescent="0.35">
      <c r="A52" s="24"/>
      <c r="B52" s="107" t="s">
        <v>122</v>
      </c>
      <c r="C52" s="104"/>
      <c r="D52" s="105"/>
      <c r="E52" s="106"/>
      <c r="F52" s="106"/>
      <c r="G52" s="94"/>
      <c r="H52" s="94"/>
      <c r="I52" s="94"/>
    </row>
    <row r="53" spans="1:9" x14ac:dyDescent="0.35">
      <c r="A53" s="24"/>
      <c r="B53" s="107" t="s">
        <v>123</v>
      </c>
      <c r="C53" s="104"/>
      <c r="D53" s="105"/>
      <c r="E53" s="106"/>
      <c r="F53" s="106"/>
      <c r="G53" s="94"/>
      <c r="H53" s="94"/>
      <c r="I53" s="94"/>
    </row>
    <row r="54" spans="1:9" x14ac:dyDescent="0.35">
      <c r="B54" s="104" t="s">
        <v>125</v>
      </c>
      <c r="C54" s="104"/>
      <c r="E54" s="48"/>
      <c r="F54" s="48"/>
      <c r="G54" s="48"/>
      <c r="H54" s="48"/>
      <c r="I54" s="48"/>
    </row>
    <row r="55" spans="1:9" x14ac:dyDescent="0.35">
      <c r="B55" s="104"/>
      <c r="C55" s="108" t="s">
        <v>124</v>
      </c>
    </row>
  </sheetData>
  <pageMargins left="0.7" right="0.45" top="0.7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62"/>
  <sheetViews>
    <sheetView zoomScale="90" zoomScaleNormal="90" workbookViewId="0">
      <pane ySplit="1" topLeftCell="A2" activePane="bottomLeft" state="frozen"/>
      <selection activeCell="F42" sqref="F42"/>
      <selection pane="bottomLeft" activeCell="L30" sqref="L30"/>
    </sheetView>
  </sheetViews>
  <sheetFormatPr defaultRowHeight="14.5" x14ac:dyDescent="0.35"/>
  <cols>
    <col min="1" max="1" width="1" customWidth="1"/>
    <col min="2" max="2" width="1.1796875" customWidth="1"/>
    <col min="3" max="3" width="1.453125" customWidth="1"/>
    <col min="4" max="4" width="27.7265625" customWidth="1"/>
    <col min="5" max="5" width="4.54296875" customWidth="1"/>
    <col min="6" max="6" width="10.81640625" customWidth="1"/>
    <col min="7" max="7" width="10.26953125" customWidth="1"/>
    <col min="8" max="8" width="10.81640625" customWidth="1"/>
    <col min="9" max="10" width="10.26953125" customWidth="1"/>
    <col min="11" max="11" width="1.453125" customWidth="1"/>
    <col min="12" max="12" width="86.81640625" style="31" customWidth="1"/>
    <col min="13" max="13" width="58.26953125" bestFit="1" customWidth="1"/>
    <col min="14" max="14" width="60.7265625" customWidth="1"/>
  </cols>
  <sheetData>
    <row r="1" spans="1:16" ht="15.5" x14ac:dyDescent="0.35">
      <c r="A1" s="219" t="s">
        <v>165</v>
      </c>
      <c r="B1" s="220"/>
      <c r="C1" s="220"/>
      <c r="D1" s="220"/>
      <c r="E1" s="221" t="s">
        <v>146</v>
      </c>
      <c r="F1" s="222" t="s">
        <v>0</v>
      </c>
      <c r="G1" s="222" t="s">
        <v>1</v>
      </c>
      <c r="H1" s="222" t="s">
        <v>2</v>
      </c>
      <c r="I1" s="222" t="s">
        <v>3</v>
      </c>
      <c r="J1" s="222" t="s">
        <v>4</v>
      </c>
    </row>
    <row r="2" spans="1:16" ht="15.75" customHeight="1" x14ac:dyDescent="0.35">
      <c r="A2" s="5" t="s">
        <v>37</v>
      </c>
      <c r="B2" s="5"/>
      <c r="C2" s="5"/>
      <c r="D2" s="5"/>
      <c r="E2" s="171">
        <f>+REVENUE!B6</f>
        <v>0.04</v>
      </c>
      <c r="L2" s="172" t="s">
        <v>59</v>
      </c>
      <c r="M2" s="65"/>
      <c r="N2" s="65"/>
      <c r="O2" s="65"/>
      <c r="P2" s="65"/>
    </row>
    <row r="3" spans="1:16" ht="1.5" customHeight="1" x14ac:dyDescent="0.35">
      <c r="A3" s="7"/>
      <c r="B3" s="7"/>
      <c r="C3" s="7"/>
      <c r="D3" s="7"/>
      <c r="E3" s="8"/>
      <c r="F3" s="6"/>
      <c r="G3" s="6"/>
      <c r="H3" s="6"/>
      <c r="I3" s="6"/>
      <c r="J3" s="6"/>
    </row>
    <row r="4" spans="1:16" x14ac:dyDescent="0.35">
      <c r="A4" t="s">
        <v>40</v>
      </c>
      <c r="E4" s="130" t="s">
        <v>7</v>
      </c>
      <c r="F4" s="121">
        <f>+REVENUE!C20</f>
        <v>140000</v>
      </c>
      <c r="G4" s="121">
        <f>+REVENUE!D20</f>
        <v>174720</v>
      </c>
      <c r="H4" s="121">
        <f>+REVENUE!E20</f>
        <v>218050.56</v>
      </c>
      <c r="I4" s="121">
        <f>+REVENUE!F20</f>
        <v>272127.09888000001</v>
      </c>
      <c r="J4" s="121">
        <f>+REVENUE!G20</f>
        <v>339614.61940224003</v>
      </c>
      <c r="L4" s="31" t="s">
        <v>151</v>
      </c>
    </row>
    <row r="5" spans="1:16" ht="14.25" customHeight="1" x14ac:dyDescent="0.35">
      <c r="A5" t="s">
        <v>7</v>
      </c>
      <c r="B5" t="s">
        <v>45</v>
      </c>
      <c r="E5" s="130"/>
      <c r="F5" s="120">
        <f>+'COST OF GOODS SOLD'!C43</f>
        <v>56501.250000000007</v>
      </c>
      <c r="G5" s="120">
        <f>+'COST OF GOODS SOLD'!D43</f>
        <v>70513.56</v>
      </c>
      <c r="H5" s="120">
        <f>+'COST OF GOODS SOLD'!E43</f>
        <v>88000.922879999998</v>
      </c>
      <c r="I5" s="120">
        <f>+'COST OF GOODS SOLD'!F43</f>
        <v>109825.15175424001</v>
      </c>
      <c r="J5" s="120">
        <f>+'COST OF GOODS SOLD'!G43</f>
        <v>137061.78938929152</v>
      </c>
      <c r="L5" s="31" t="s">
        <v>152</v>
      </c>
    </row>
    <row r="6" spans="1:16" x14ac:dyDescent="0.35">
      <c r="A6" t="s">
        <v>5</v>
      </c>
      <c r="E6" s="130"/>
      <c r="F6" s="122">
        <f>+F4-F5</f>
        <v>83498.75</v>
      </c>
      <c r="G6" s="122">
        <f>+G4-G5</f>
        <v>104206.44</v>
      </c>
      <c r="H6" s="122">
        <f>+H4-H5</f>
        <v>130049.63712</v>
      </c>
      <c r="I6" s="122">
        <f>+I4-I5</f>
        <v>162301.94712575999</v>
      </c>
      <c r="J6" s="122">
        <f>+J4-J5</f>
        <v>202552.83001294851</v>
      </c>
      <c r="L6" s="31" t="s">
        <v>153</v>
      </c>
    </row>
    <row r="7" spans="1:16" x14ac:dyDescent="0.35">
      <c r="A7" t="s">
        <v>6</v>
      </c>
      <c r="E7" s="130"/>
    </row>
    <row r="8" spans="1:16" x14ac:dyDescent="0.35">
      <c r="B8" t="s">
        <v>43</v>
      </c>
      <c r="E8" s="130"/>
      <c r="F8" s="57">
        <f>+SALARIES!F34</f>
        <v>83799.5</v>
      </c>
      <c r="G8" s="57">
        <f>+SALARIES!G34</f>
        <v>87027.159999999989</v>
      </c>
      <c r="H8" s="57">
        <f>+SALARIES!H34</f>
        <v>90383.926400000011</v>
      </c>
      <c r="I8" s="57">
        <f>+SALARIES!I34</f>
        <v>93874.963455999998</v>
      </c>
      <c r="J8" s="57">
        <f>+SALARIES!J34</f>
        <v>97505.641994239995</v>
      </c>
      <c r="L8" s="31" t="s">
        <v>150</v>
      </c>
    </row>
    <row r="9" spans="1:16" x14ac:dyDescent="0.35">
      <c r="B9" t="s">
        <v>109</v>
      </c>
      <c r="E9" s="130"/>
      <c r="F9" s="124">
        <v>10000</v>
      </c>
      <c r="G9" s="141">
        <f t="shared" ref="G9:J10" si="0">+$E$2*F9+F9</f>
        <v>10400</v>
      </c>
      <c r="H9" s="141">
        <f t="shared" si="0"/>
        <v>10816</v>
      </c>
      <c r="I9" s="141">
        <f t="shared" si="0"/>
        <v>11248.64</v>
      </c>
      <c r="J9" s="141">
        <f t="shared" si="0"/>
        <v>11698.585599999999</v>
      </c>
    </row>
    <row r="10" spans="1:16" x14ac:dyDescent="0.35">
      <c r="B10" t="s">
        <v>110</v>
      </c>
      <c r="E10" s="130"/>
      <c r="F10" s="124">
        <v>1000</v>
      </c>
      <c r="G10" s="141">
        <f t="shared" si="0"/>
        <v>1040</v>
      </c>
      <c r="H10" s="141">
        <f t="shared" si="0"/>
        <v>1081.5999999999999</v>
      </c>
      <c r="I10" s="141">
        <f t="shared" si="0"/>
        <v>1124.8639999999998</v>
      </c>
      <c r="J10" s="141">
        <f t="shared" si="0"/>
        <v>1169.8585599999999</v>
      </c>
    </row>
    <row r="11" spans="1:16" x14ac:dyDescent="0.35">
      <c r="B11" t="s">
        <v>9</v>
      </c>
      <c r="E11" s="130"/>
      <c r="F11" s="142"/>
      <c r="G11" s="142"/>
      <c r="H11" s="142"/>
      <c r="I11" s="142"/>
      <c r="J11" s="142"/>
    </row>
    <row r="12" spans="1:16" x14ac:dyDescent="0.35">
      <c r="B12" t="s">
        <v>7</v>
      </c>
      <c r="C12" t="s">
        <v>29</v>
      </c>
      <c r="E12" s="130"/>
      <c r="F12" s="124">
        <v>500</v>
      </c>
      <c r="G12" s="141">
        <f t="shared" ref="G12:J14" si="1">+$E$2*F12+F12</f>
        <v>520</v>
      </c>
      <c r="H12" s="141">
        <f t="shared" si="1"/>
        <v>540.79999999999995</v>
      </c>
      <c r="I12" s="141">
        <f t="shared" si="1"/>
        <v>562.4319999999999</v>
      </c>
      <c r="J12" s="141">
        <f t="shared" si="1"/>
        <v>584.92927999999995</v>
      </c>
    </row>
    <row r="13" spans="1:16" x14ac:dyDescent="0.35">
      <c r="C13" t="s">
        <v>73</v>
      </c>
      <c r="E13" s="130"/>
      <c r="F13" s="124">
        <v>200</v>
      </c>
      <c r="G13" s="141">
        <f t="shared" si="1"/>
        <v>208</v>
      </c>
      <c r="H13" s="141">
        <f t="shared" si="1"/>
        <v>216.32</v>
      </c>
      <c r="I13" s="141">
        <f t="shared" si="1"/>
        <v>224.97280000000001</v>
      </c>
      <c r="J13" s="141">
        <f t="shared" si="1"/>
        <v>233.971712</v>
      </c>
    </row>
    <row r="14" spans="1:16" x14ac:dyDescent="0.35">
      <c r="C14" t="s">
        <v>71</v>
      </c>
      <c r="E14" s="130"/>
      <c r="F14" s="124">
        <v>50</v>
      </c>
      <c r="G14" s="141">
        <f t="shared" si="1"/>
        <v>52</v>
      </c>
      <c r="H14" s="141">
        <f t="shared" si="1"/>
        <v>54.08</v>
      </c>
      <c r="I14" s="141">
        <f t="shared" si="1"/>
        <v>56.243200000000002</v>
      </c>
      <c r="J14" s="141">
        <f t="shared" si="1"/>
        <v>58.492927999999999</v>
      </c>
    </row>
    <row r="15" spans="1:16" x14ac:dyDescent="0.35">
      <c r="C15" t="s">
        <v>72</v>
      </c>
      <c r="E15" s="130"/>
      <c r="F15" s="124">
        <v>10</v>
      </c>
      <c r="G15" s="123"/>
      <c r="H15" s="123"/>
      <c r="I15" s="123"/>
      <c r="J15" s="123"/>
    </row>
    <row r="16" spans="1:16" x14ac:dyDescent="0.35">
      <c r="C16" t="s">
        <v>78</v>
      </c>
      <c r="E16" s="130"/>
      <c r="F16" s="124">
        <v>200</v>
      </c>
      <c r="G16" s="141">
        <f t="shared" ref="G16:J18" si="2">+$E$2*F16+F16</f>
        <v>208</v>
      </c>
      <c r="H16" s="141">
        <f t="shared" si="2"/>
        <v>216.32</v>
      </c>
      <c r="I16" s="141">
        <f t="shared" si="2"/>
        <v>224.97280000000001</v>
      </c>
      <c r="J16" s="141">
        <f t="shared" si="2"/>
        <v>233.971712</v>
      </c>
      <c r="L16" s="31" t="s">
        <v>77</v>
      </c>
    </row>
    <row r="17" spans="2:14" x14ac:dyDescent="0.35">
      <c r="C17" t="s">
        <v>80</v>
      </c>
      <c r="E17" s="130"/>
      <c r="F17" s="124">
        <v>265</v>
      </c>
      <c r="G17" s="127">
        <f t="shared" si="2"/>
        <v>275.60000000000002</v>
      </c>
      <c r="H17" s="141">
        <f t="shared" si="2"/>
        <v>286.62400000000002</v>
      </c>
      <c r="I17" s="141">
        <f t="shared" si="2"/>
        <v>298.08896000000004</v>
      </c>
      <c r="J17" s="141">
        <f t="shared" si="2"/>
        <v>310.01251840000003</v>
      </c>
      <c r="L17" s="31" t="s">
        <v>76</v>
      </c>
    </row>
    <row r="18" spans="2:14" x14ac:dyDescent="0.35">
      <c r="C18" t="s">
        <v>74</v>
      </c>
      <c r="E18" s="130"/>
      <c r="F18" s="125">
        <v>500</v>
      </c>
      <c r="G18" s="143">
        <f t="shared" si="2"/>
        <v>520</v>
      </c>
      <c r="H18" s="144">
        <f t="shared" si="2"/>
        <v>540.79999999999995</v>
      </c>
      <c r="I18" s="144">
        <f t="shared" si="2"/>
        <v>562.4319999999999</v>
      </c>
      <c r="J18" s="144">
        <f t="shared" si="2"/>
        <v>584.92927999999995</v>
      </c>
      <c r="L18" s="31" t="s">
        <v>75</v>
      </c>
    </row>
    <row r="19" spans="2:14" x14ac:dyDescent="0.35">
      <c r="D19" t="s">
        <v>79</v>
      </c>
      <c r="E19" s="130"/>
      <c r="F19" s="128">
        <f>SUM(F12:F18)</f>
        <v>1725</v>
      </c>
      <c r="G19" s="128">
        <f>SUM(G12:G18)</f>
        <v>1783.6</v>
      </c>
      <c r="H19" s="128">
        <f>SUM(H12:H18)</f>
        <v>1854.944</v>
      </c>
      <c r="I19" s="128">
        <f>SUM(I12:I18)</f>
        <v>1929.14176</v>
      </c>
      <c r="J19" s="128">
        <f>SUM(J12:J18)</f>
        <v>2006.3074304000002</v>
      </c>
      <c r="L19" s="31" t="s">
        <v>153</v>
      </c>
    </row>
    <row r="20" spans="2:14" x14ac:dyDescent="0.35">
      <c r="B20" t="s">
        <v>34</v>
      </c>
      <c r="E20" s="130"/>
      <c r="F20" s="127"/>
      <c r="G20" s="127"/>
      <c r="H20" s="141"/>
      <c r="I20" s="141"/>
      <c r="J20" s="141"/>
    </row>
    <row r="21" spans="2:14" x14ac:dyDescent="0.35">
      <c r="C21" t="s">
        <v>30</v>
      </c>
      <c r="E21" s="130"/>
      <c r="F21" s="124">
        <v>2400</v>
      </c>
      <c r="G21" s="141">
        <f>+$E$2*F21+F21</f>
        <v>2496</v>
      </c>
      <c r="H21" s="141">
        <f>+$E$2*G21+G21</f>
        <v>2595.84</v>
      </c>
      <c r="I21" s="141">
        <f>+$E$2*H21+H21</f>
        <v>2699.6736000000001</v>
      </c>
      <c r="J21" s="141">
        <f>+$E$2*I21+I21</f>
        <v>2807.6605440000003</v>
      </c>
    </row>
    <row r="22" spans="2:14" x14ac:dyDescent="0.35">
      <c r="C22" t="s">
        <v>50</v>
      </c>
      <c r="E22" s="130"/>
      <c r="F22" s="124">
        <v>1000</v>
      </c>
      <c r="G22" s="126">
        <v>0</v>
      </c>
      <c r="H22" s="126">
        <v>0</v>
      </c>
      <c r="I22" s="126">
        <v>0</v>
      </c>
      <c r="J22" s="126">
        <v>0</v>
      </c>
    </row>
    <row r="23" spans="2:14" x14ac:dyDescent="0.35">
      <c r="C23" t="s">
        <v>32</v>
      </c>
      <c r="E23" s="130"/>
      <c r="F23" s="124">
        <v>150</v>
      </c>
      <c r="G23" s="141">
        <f>+$E$2*F23+F23</f>
        <v>156</v>
      </c>
      <c r="H23" s="141">
        <f>+$E$2*G23+G23</f>
        <v>162.24</v>
      </c>
      <c r="I23" s="141">
        <f>+$E$2*H23+H23</f>
        <v>168.7296</v>
      </c>
      <c r="J23" s="141">
        <f>+$E$2*I23+I23</f>
        <v>175.47878400000002</v>
      </c>
    </row>
    <row r="24" spans="2:14" x14ac:dyDescent="0.35">
      <c r="C24" t="s">
        <v>33</v>
      </c>
      <c r="E24" s="130"/>
      <c r="F24" s="124">
        <v>200</v>
      </c>
      <c r="G24" s="141">
        <f>+$E$2*F24+F24</f>
        <v>208</v>
      </c>
      <c r="H24" s="141">
        <f t="shared" ref="H24:J25" si="3">+$E$2*G24+G24</f>
        <v>216.32</v>
      </c>
      <c r="I24" s="141">
        <f t="shared" si="3"/>
        <v>224.97280000000001</v>
      </c>
      <c r="J24" s="141">
        <f t="shared" si="3"/>
        <v>233.971712</v>
      </c>
    </row>
    <row r="25" spans="2:14" x14ac:dyDescent="0.35">
      <c r="C25" t="s">
        <v>31</v>
      </c>
      <c r="E25" s="130"/>
      <c r="F25" s="125">
        <v>500</v>
      </c>
      <c r="G25" s="144">
        <f>+$E$2*F25+F25</f>
        <v>520</v>
      </c>
      <c r="H25" s="144">
        <f t="shared" si="3"/>
        <v>540.79999999999995</v>
      </c>
      <c r="I25" s="144">
        <f t="shared" si="3"/>
        <v>562.4319999999999</v>
      </c>
      <c r="J25" s="144">
        <f t="shared" si="3"/>
        <v>584.92927999999995</v>
      </c>
    </row>
    <row r="26" spans="2:14" x14ac:dyDescent="0.35">
      <c r="C26" t="s">
        <v>60</v>
      </c>
      <c r="E26" s="130"/>
      <c r="F26" s="128">
        <f>SUM(F21:F25)</f>
        <v>4250</v>
      </c>
      <c r="G26" s="128">
        <f>SUM(G21:G25)</f>
        <v>3380</v>
      </c>
      <c r="H26" s="128">
        <f>SUM(H21:H25)</f>
        <v>3515.2</v>
      </c>
      <c r="I26" s="128">
        <f>SUM(I21:I25)</f>
        <v>3655.808</v>
      </c>
      <c r="J26" s="128">
        <f>SUM(J21:J25)</f>
        <v>3802.0403200000001</v>
      </c>
      <c r="L26" s="31" t="s">
        <v>153</v>
      </c>
    </row>
    <row r="27" spans="2:14" x14ac:dyDescent="0.35">
      <c r="B27" t="s">
        <v>61</v>
      </c>
      <c r="E27" s="130"/>
      <c r="F27" s="126">
        <v>250</v>
      </c>
      <c r="G27" s="145">
        <f t="shared" ref="G27:J31" si="4">+$E$2*F27+F27</f>
        <v>260</v>
      </c>
      <c r="H27" s="145">
        <f t="shared" si="4"/>
        <v>270.39999999999998</v>
      </c>
      <c r="I27" s="145">
        <f t="shared" si="4"/>
        <v>281.21599999999995</v>
      </c>
      <c r="J27" s="145">
        <f t="shared" si="4"/>
        <v>292.46463999999997</v>
      </c>
      <c r="L27" s="35"/>
      <c r="M27" s="35"/>
    </row>
    <row r="28" spans="2:14" x14ac:dyDescent="0.35">
      <c r="B28" t="s">
        <v>62</v>
      </c>
      <c r="E28" s="130"/>
      <c r="F28" s="126">
        <v>1200</v>
      </c>
      <c r="G28" s="145">
        <f t="shared" si="4"/>
        <v>1248</v>
      </c>
      <c r="H28" s="145">
        <f t="shared" si="4"/>
        <v>1297.92</v>
      </c>
      <c r="I28" s="145">
        <f t="shared" si="4"/>
        <v>1349.8368</v>
      </c>
      <c r="J28" s="145">
        <f t="shared" si="4"/>
        <v>1403.8302720000002</v>
      </c>
      <c r="L28" s="35"/>
      <c r="M28" s="35"/>
    </row>
    <row r="29" spans="2:14" x14ac:dyDescent="0.35">
      <c r="B29" t="s">
        <v>52</v>
      </c>
      <c r="E29" s="130"/>
      <c r="F29" s="126">
        <v>500</v>
      </c>
      <c r="G29" s="145">
        <f t="shared" si="4"/>
        <v>520</v>
      </c>
      <c r="H29" s="145">
        <f t="shared" si="4"/>
        <v>540.79999999999995</v>
      </c>
      <c r="I29" s="145">
        <f t="shared" si="4"/>
        <v>562.4319999999999</v>
      </c>
      <c r="J29" s="145">
        <f t="shared" si="4"/>
        <v>584.92927999999995</v>
      </c>
      <c r="L29" s="101"/>
      <c r="M29" s="35"/>
    </row>
    <row r="30" spans="2:14" x14ac:dyDescent="0.35">
      <c r="B30" t="s">
        <v>58</v>
      </c>
      <c r="E30" s="130"/>
      <c r="F30" s="126">
        <v>1000</v>
      </c>
      <c r="G30" s="145">
        <f t="shared" si="4"/>
        <v>1040</v>
      </c>
      <c r="H30" s="145">
        <f t="shared" si="4"/>
        <v>1081.5999999999999</v>
      </c>
      <c r="I30" s="145">
        <f t="shared" si="4"/>
        <v>1124.8639999999998</v>
      </c>
      <c r="J30" s="145">
        <f t="shared" si="4"/>
        <v>1169.8585599999999</v>
      </c>
      <c r="L30" s="236" t="s">
        <v>174</v>
      </c>
      <c r="M30" s="187" t="s">
        <v>159</v>
      </c>
      <c r="N30" s="32"/>
    </row>
    <row r="31" spans="2:14" x14ac:dyDescent="0.35">
      <c r="B31" t="s">
        <v>163</v>
      </c>
      <c r="E31" s="130"/>
      <c r="F31" s="129">
        <v>250</v>
      </c>
      <c r="G31" s="145">
        <f t="shared" si="4"/>
        <v>260</v>
      </c>
      <c r="H31" s="145">
        <f t="shared" si="4"/>
        <v>270.39999999999998</v>
      </c>
      <c r="I31" s="145">
        <f t="shared" si="4"/>
        <v>281.21599999999995</v>
      </c>
      <c r="J31" s="145">
        <f t="shared" si="4"/>
        <v>292.46463999999997</v>
      </c>
      <c r="L31" s="102"/>
      <c r="M31" s="102"/>
      <c r="N31" s="100"/>
    </row>
    <row r="32" spans="2:14" x14ac:dyDescent="0.35">
      <c r="B32" t="s">
        <v>44</v>
      </c>
      <c r="E32" s="131">
        <v>3.5000000000000003E-2</v>
      </c>
      <c r="F32" s="128">
        <f>+$E$32*'CAPITAL '!E27</f>
        <v>56.000000000000007</v>
      </c>
      <c r="G32" s="128">
        <f>+$E$32*'CAPITAL '!F27</f>
        <v>42.000000000000007</v>
      </c>
      <c r="H32" s="128">
        <f>+$E$32*'CAPITAL '!G27</f>
        <v>28.000000000000004</v>
      </c>
      <c r="I32" s="128">
        <f>+$E$32*'CAPITAL '!H27</f>
        <v>14.000000000000002</v>
      </c>
      <c r="J32" s="128">
        <f>+$E$32*'CAPITAL '!I27</f>
        <v>0</v>
      </c>
      <c r="L32" s="223" t="s">
        <v>170</v>
      </c>
      <c r="M32" s="102"/>
      <c r="N32" s="100"/>
    </row>
    <row r="33" spans="1:13" x14ac:dyDescent="0.35">
      <c r="B33" t="s">
        <v>63</v>
      </c>
      <c r="E33" s="132"/>
      <c r="F33" s="126">
        <v>1000</v>
      </c>
      <c r="G33" s="128">
        <f>+$E$2*F33+F33</f>
        <v>1040</v>
      </c>
      <c r="H33" s="128">
        <f>+$E$2*G33+G33</f>
        <v>1081.5999999999999</v>
      </c>
      <c r="I33" s="128">
        <f>+$E$2*H33+H33</f>
        <v>1124.8639999999998</v>
      </c>
      <c r="J33" s="128">
        <f>+$E$2*I33+I33</f>
        <v>1169.8585599999999</v>
      </c>
      <c r="L33" s="102"/>
      <c r="M33" s="102"/>
    </row>
    <row r="34" spans="1:13" x14ac:dyDescent="0.35">
      <c r="B34" t="s">
        <v>55</v>
      </c>
      <c r="E34" s="132"/>
      <c r="F34" s="126">
        <v>500</v>
      </c>
      <c r="G34" s="126">
        <v>0</v>
      </c>
      <c r="H34" s="126">
        <v>0</v>
      </c>
      <c r="I34" s="126">
        <v>0</v>
      </c>
      <c r="J34" s="126">
        <v>0</v>
      </c>
      <c r="L34" s="102"/>
      <c r="M34" s="102"/>
    </row>
    <row r="35" spans="1:13" x14ac:dyDescent="0.35">
      <c r="B35" t="s">
        <v>64</v>
      </c>
      <c r="E35" s="132"/>
      <c r="F35" s="126">
        <v>250</v>
      </c>
      <c r="G35" s="128">
        <f>+$E$2*F35+F35</f>
        <v>260</v>
      </c>
      <c r="H35" s="128">
        <f>+$E$2*G35+G35</f>
        <v>270.39999999999998</v>
      </c>
      <c r="I35" s="128">
        <f>+$E$2*H35+H35</f>
        <v>281.21599999999995</v>
      </c>
      <c r="J35" s="128">
        <f>+$E$2*I35+I35</f>
        <v>292.46463999999997</v>
      </c>
      <c r="L35" s="102"/>
      <c r="M35" s="102"/>
    </row>
    <row r="36" spans="1:13" x14ac:dyDescent="0.35">
      <c r="B36" t="s">
        <v>65</v>
      </c>
      <c r="E36" s="131">
        <v>0.04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L36" s="102"/>
      <c r="M36" s="102"/>
    </row>
    <row r="37" spans="1:13" x14ac:dyDescent="0.35">
      <c r="A37" t="s">
        <v>7</v>
      </c>
      <c r="B37" t="s">
        <v>66</v>
      </c>
      <c r="E37" s="130"/>
      <c r="F37" s="126">
        <v>0</v>
      </c>
      <c r="G37" s="145">
        <f t="shared" ref="G37:J38" si="5">+$E$2*F37+F37</f>
        <v>0</v>
      </c>
      <c r="H37" s="145">
        <f t="shared" si="5"/>
        <v>0</v>
      </c>
      <c r="I37" s="145">
        <f t="shared" si="5"/>
        <v>0</v>
      </c>
      <c r="J37" s="145">
        <f t="shared" si="5"/>
        <v>0</v>
      </c>
      <c r="L37" s="102"/>
      <c r="M37" s="103"/>
    </row>
    <row r="38" spans="1:13" x14ac:dyDescent="0.35">
      <c r="B38" t="s">
        <v>67</v>
      </c>
      <c r="E38" s="130"/>
      <c r="F38" s="126">
        <v>2000</v>
      </c>
      <c r="G38" s="128">
        <f t="shared" si="5"/>
        <v>2080</v>
      </c>
      <c r="H38" s="128">
        <f t="shared" si="5"/>
        <v>2163.1999999999998</v>
      </c>
      <c r="I38" s="128">
        <f t="shared" si="5"/>
        <v>2249.7279999999996</v>
      </c>
      <c r="J38" s="128">
        <f t="shared" si="5"/>
        <v>2339.7171199999998</v>
      </c>
      <c r="L38" s="35"/>
      <c r="M38" s="35"/>
    </row>
    <row r="39" spans="1:13" x14ac:dyDescent="0.35">
      <c r="B39" t="s">
        <v>68</v>
      </c>
      <c r="E39" s="130"/>
      <c r="F39" s="126">
        <v>0</v>
      </c>
      <c r="G39" s="128">
        <f>+$E$2*F39+F39</f>
        <v>0</v>
      </c>
      <c r="H39" s="128">
        <f>+$E$2*G39+G39</f>
        <v>0</v>
      </c>
      <c r="I39" s="128">
        <f>+$E$2*H39+H39</f>
        <v>0</v>
      </c>
      <c r="J39" s="128">
        <f>+$E$2*I39+I39</f>
        <v>0</v>
      </c>
      <c r="L39" s="35"/>
      <c r="M39" s="35"/>
    </row>
    <row r="40" spans="1:13" x14ac:dyDescent="0.35">
      <c r="B40" t="s">
        <v>57</v>
      </c>
      <c r="E40" s="131">
        <v>0.01</v>
      </c>
      <c r="F40" s="128">
        <f>+F4*$E$40</f>
        <v>1400</v>
      </c>
      <c r="G40" s="128">
        <f>+G4*$E$40</f>
        <v>1747.2</v>
      </c>
      <c r="H40" s="128">
        <f>+H4*$E$40</f>
        <v>2180.5056</v>
      </c>
      <c r="I40" s="128">
        <f>+I4*$E$40</f>
        <v>2721.2709887999999</v>
      </c>
      <c r="J40" s="128">
        <f>+J4*$E$40</f>
        <v>3396.1461940224003</v>
      </c>
    </row>
    <row r="41" spans="1:13" x14ac:dyDescent="0.35">
      <c r="B41" t="s">
        <v>70</v>
      </c>
      <c r="E41" s="133"/>
      <c r="F41" s="126">
        <v>1000</v>
      </c>
      <c r="G41" s="128">
        <f t="shared" ref="G41:J42" si="6">+$E$2*F41+F41</f>
        <v>1040</v>
      </c>
      <c r="H41" s="128">
        <f t="shared" si="6"/>
        <v>1081.5999999999999</v>
      </c>
      <c r="I41" s="128">
        <f t="shared" si="6"/>
        <v>1124.8639999999998</v>
      </c>
      <c r="J41" s="128">
        <f t="shared" si="6"/>
        <v>1169.8585599999999</v>
      </c>
    </row>
    <row r="42" spans="1:13" x14ac:dyDescent="0.35">
      <c r="B42" t="s">
        <v>69</v>
      </c>
      <c r="E42" s="130"/>
      <c r="F42" s="126">
        <v>1000</v>
      </c>
      <c r="G42" s="128">
        <f t="shared" si="6"/>
        <v>1040</v>
      </c>
      <c r="H42" s="128">
        <f t="shared" si="6"/>
        <v>1081.5999999999999</v>
      </c>
      <c r="I42" s="128">
        <f t="shared" si="6"/>
        <v>1124.8639999999998</v>
      </c>
      <c r="J42" s="128">
        <f t="shared" si="6"/>
        <v>1169.8585599999999</v>
      </c>
    </row>
    <row r="43" spans="1:13" x14ac:dyDescent="0.35">
      <c r="A43" t="s">
        <v>36</v>
      </c>
      <c r="E43" s="130"/>
      <c r="F43" s="173">
        <f>SUM(F8:F42)-(F19+F26)</f>
        <v>111180.5</v>
      </c>
      <c r="G43" s="173">
        <f>SUM(G8:G42)-(G19+G26)</f>
        <v>114207.95999999999</v>
      </c>
      <c r="H43" s="173">
        <f>SUM(H8:H42)-(H19+H26)</f>
        <v>118999.69600000005</v>
      </c>
      <c r="I43" s="173">
        <f>SUM(I8:I42)-(I19+I26)</f>
        <v>124073.78900480001</v>
      </c>
      <c r="J43" s="173">
        <f>SUM(J8:J42)-(J19+J26)</f>
        <v>129463.88493066239</v>
      </c>
      <c r="L43" s="31" t="s">
        <v>153</v>
      </c>
    </row>
    <row r="44" spans="1:13" x14ac:dyDescent="0.35">
      <c r="A44" s="24" t="s">
        <v>48</v>
      </c>
      <c r="E44" s="130"/>
      <c r="F44" s="134">
        <f>+F6-F43</f>
        <v>-27681.75</v>
      </c>
      <c r="G44" s="134">
        <f>+G6-G43</f>
        <v>-10001.51999999999</v>
      </c>
      <c r="H44" s="134">
        <f>+H6-H43</f>
        <v>11049.941119999945</v>
      </c>
      <c r="I44" s="134">
        <f>+I6-I43</f>
        <v>38228.158120959983</v>
      </c>
      <c r="J44" s="134">
        <f>+J6-J43</f>
        <v>73088.945082286125</v>
      </c>
    </row>
    <row r="45" spans="1:13" x14ac:dyDescent="0.35">
      <c r="B45" t="s">
        <v>46</v>
      </c>
      <c r="E45" s="130"/>
      <c r="F45" s="135">
        <f>+'CAPITAL '!E26</f>
        <v>400</v>
      </c>
      <c r="G45" s="135">
        <f>+'CAPITAL '!F26</f>
        <v>400</v>
      </c>
      <c r="H45" s="135">
        <f>+'CAPITAL '!G26</f>
        <v>400</v>
      </c>
      <c r="I45" s="135">
        <f>+'CAPITAL '!H26</f>
        <v>400</v>
      </c>
      <c r="J45" s="135">
        <f>+'CAPITAL '!I26</f>
        <v>400</v>
      </c>
      <c r="L45" s="31" t="s">
        <v>154</v>
      </c>
    </row>
    <row r="46" spans="1:13" ht="15" thickBot="1" x14ac:dyDescent="0.4">
      <c r="A46" s="24" t="s">
        <v>35</v>
      </c>
      <c r="E46" s="130"/>
      <c r="F46" s="136">
        <f>+F44-F45</f>
        <v>-28081.75</v>
      </c>
      <c r="G46" s="136">
        <f>+G44-G45</f>
        <v>-10401.51999999999</v>
      </c>
      <c r="H46" s="136">
        <f>+H44-H45</f>
        <v>10649.941119999945</v>
      </c>
      <c r="I46" s="136">
        <f>+I44-I45</f>
        <v>37828.158120959983</v>
      </c>
      <c r="J46" s="136">
        <f>+J44-J45</f>
        <v>72688.945082286125</v>
      </c>
    </row>
    <row r="47" spans="1:13" ht="14.25" customHeight="1" thickTop="1" x14ac:dyDescent="0.35">
      <c r="A47" s="24"/>
      <c r="B47" t="s">
        <v>53</v>
      </c>
      <c r="D47" s="30"/>
      <c r="E47" s="239">
        <v>0.21</v>
      </c>
      <c r="F47" s="238">
        <f>IF($F$46&gt;0, ($E$47*$F$46),0)</f>
        <v>0</v>
      </c>
      <c r="G47" s="238">
        <f>IF($G$46&gt;0, ($E$47*$G$46),0)</f>
        <v>0</v>
      </c>
      <c r="H47" s="238">
        <f>IF($H$46&gt;0, ($E$47*$H$46),0)</f>
        <v>2236.4876351999883</v>
      </c>
      <c r="I47" s="238">
        <f>IF($I$46&gt;0, ($E$47*$I$46),0)</f>
        <v>7943.9132054015963</v>
      </c>
      <c r="J47" s="238">
        <f>IF($J$46&gt;0, ($E$47*$J$46),0)</f>
        <v>15264.678467280086</v>
      </c>
      <c r="L47" s="31" t="s">
        <v>182</v>
      </c>
    </row>
    <row r="48" spans="1:13" ht="13.5" customHeight="1" x14ac:dyDescent="0.35">
      <c r="B48" t="s">
        <v>54</v>
      </c>
      <c r="E48" s="131">
        <v>0.06</v>
      </c>
      <c r="F48" s="137">
        <f>IF(F46&gt;0, ($E$48*F46),0)</f>
        <v>0</v>
      </c>
      <c r="G48" s="137">
        <f>IF(G46&gt;0, ($E$48*G46),0)</f>
        <v>0</v>
      </c>
      <c r="H48" s="137">
        <f>IF($H$46&gt;0, ($E$48*$H$46),0)</f>
        <v>638.99646719999669</v>
      </c>
      <c r="I48" s="137">
        <f>IF($I$46&gt;0, ($E$48*$I$46),0)</f>
        <v>2269.689487257599</v>
      </c>
      <c r="J48" s="137">
        <f>IF($J$46&gt;0, ($E$48*$J$46),0)</f>
        <v>4361.3367049371673</v>
      </c>
      <c r="L48" s="31" t="s">
        <v>181</v>
      </c>
    </row>
    <row r="49" spans="1:12" x14ac:dyDescent="0.35">
      <c r="A49" s="24" t="s">
        <v>56</v>
      </c>
      <c r="E49" s="130"/>
      <c r="F49" s="138">
        <f>+F46-(F47+F48)</f>
        <v>-28081.75</v>
      </c>
      <c r="G49" s="139">
        <f>+G46-(G47+G48)</f>
        <v>-10401.51999999999</v>
      </c>
      <c r="H49" s="140">
        <f>+H46-(H47+H48)</f>
        <v>7774.4570175999597</v>
      </c>
      <c r="I49" s="138">
        <f>+I46-(I47+I48)</f>
        <v>27614.555428300788</v>
      </c>
      <c r="J49" s="138">
        <f>+J46-(J47+J48)</f>
        <v>53062.929910068873</v>
      </c>
      <c r="L49" s="240" t="s">
        <v>180</v>
      </c>
    </row>
    <row r="50" spans="1:12" ht="15.75" customHeight="1" x14ac:dyDescent="0.35">
      <c r="A50" s="191" t="s">
        <v>162</v>
      </c>
      <c r="F50" s="23"/>
      <c r="G50" s="63"/>
      <c r="H50" s="62"/>
      <c r="I50" s="62"/>
      <c r="J50" s="62"/>
    </row>
    <row r="51" spans="1:12" x14ac:dyDescent="0.35">
      <c r="F51" s="100"/>
      <c r="G51" s="62"/>
      <c r="H51" s="62"/>
      <c r="I51" s="62"/>
      <c r="J51" s="62"/>
    </row>
    <row r="52" spans="1:12" ht="23.25" customHeight="1" x14ac:dyDescent="0.35">
      <c r="G52" s="23"/>
      <c r="H52" s="23"/>
      <c r="I52" s="23"/>
      <c r="J52" s="23"/>
    </row>
    <row r="53" spans="1:12" x14ac:dyDescent="0.35">
      <c r="G53" s="23"/>
      <c r="H53" s="23"/>
      <c r="I53" s="23"/>
      <c r="J53" s="23"/>
    </row>
    <row r="54" spans="1:12" x14ac:dyDescent="0.35">
      <c r="F54" s="23"/>
      <c r="G54" s="23"/>
      <c r="H54" s="23"/>
      <c r="I54" s="23"/>
      <c r="J54" s="23"/>
    </row>
    <row r="55" spans="1:12" x14ac:dyDescent="0.35">
      <c r="F55" s="23"/>
      <c r="G55" s="23"/>
      <c r="H55" s="23"/>
      <c r="I55" s="23"/>
      <c r="J55" s="23"/>
    </row>
    <row r="56" spans="1:12" x14ac:dyDescent="0.35">
      <c r="F56" s="23"/>
      <c r="G56" s="23"/>
      <c r="H56" s="23"/>
      <c r="I56" s="23"/>
      <c r="J56" s="23"/>
    </row>
    <row r="57" spans="1:12" x14ac:dyDescent="0.35">
      <c r="F57" s="23"/>
      <c r="G57" s="23"/>
      <c r="H57" s="23"/>
      <c r="I57" s="23"/>
      <c r="J57" s="23"/>
    </row>
    <row r="58" spans="1:12" x14ac:dyDescent="0.35">
      <c r="F58" s="23"/>
      <c r="G58" s="23"/>
      <c r="H58" s="23"/>
      <c r="I58" s="23"/>
      <c r="J58" s="23"/>
    </row>
    <row r="59" spans="1:12" x14ac:dyDescent="0.35">
      <c r="F59" s="23"/>
      <c r="G59" s="23"/>
      <c r="H59" s="23"/>
      <c r="I59" s="23"/>
      <c r="J59" s="23"/>
    </row>
    <row r="60" spans="1:12" x14ac:dyDescent="0.35">
      <c r="F60" s="23"/>
      <c r="G60" s="23"/>
      <c r="H60" s="23"/>
      <c r="I60" s="23"/>
      <c r="J60" s="23"/>
    </row>
    <row r="61" spans="1:12" x14ac:dyDescent="0.35">
      <c r="F61" s="23"/>
      <c r="G61" s="23"/>
      <c r="H61" s="23"/>
      <c r="I61" s="23"/>
      <c r="J61" s="23"/>
    </row>
    <row r="62" spans="1:12" x14ac:dyDescent="0.35">
      <c r="F62" s="23"/>
      <c r="G62" s="23"/>
      <c r="H62" s="23"/>
      <c r="I62" s="23"/>
      <c r="J62" s="23"/>
    </row>
  </sheetData>
  <hyperlinks>
    <hyperlink ref="M30" r:id="rId1" xr:uid="{00000000-0004-0000-0400-000000000000}"/>
    <hyperlink ref="L49" r:id="rId2" xr:uid="{00000000-0004-0000-0400-000001000000}"/>
  </hyperlinks>
  <pageMargins left="0.7" right="0.45" top="0.75" bottom="0.5" header="0.3" footer="0.3"/>
  <pageSetup orientation="portrait" r:id="rId3"/>
  <ignoredErrors>
    <ignoredError sqref="F6:J6 F4 G4:J4" unlockedFormula="1"/>
    <ignoredError sqref="G26:J26 H40:J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REVENUE</vt:lpstr>
      <vt:lpstr>COST OF GOODS SOLD</vt:lpstr>
      <vt:lpstr>SALARIES</vt:lpstr>
      <vt:lpstr>CAPITAL </vt:lpstr>
      <vt:lpstr>PROFIT and LOSS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cp:lastPrinted>2019-08-13T19:12:02Z</cp:lastPrinted>
  <dcterms:created xsi:type="dcterms:W3CDTF">2012-05-02T01:19:36Z</dcterms:created>
  <dcterms:modified xsi:type="dcterms:W3CDTF">2020-08-23T23:51:32Z</dcterms:modified>
</cp:coreProperties>
</file>