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mike\Documents\Launching a Business in CT\ANCILLARY MATERIAL\Spreadsheets\"/>
    </mc:Choice>
  </mc:AlternateContent>
  <xr:revisionPtr revIDLastSave="0" documentId="13_ncr:1_{11FE196E-9C89-4BAE-85A7-7E3B188FFC4C}" xr6:coauthVersionLast="47" xr6:coauthVersionMax="47" xr10:uidLastSave="{00000000-0000-0000-0000-000000000000}"/>
  <bookViews>
    <workbookView xWindow="780" yWindow="3465" windowWidth="16980" windowHeight="9330" tabRatio="882" xr2:uid="{75C3B072-2EE9-4AAF-B894-74E6005ABC53}"/>
  </bookViews>
  <sheets>
    <sheet name="PERSONAL BUDGET" sheetId="8" r:id="rId1"/>
    <sheet name="REVENUE" sheetId="4" r:id="rId2"/>
    <sheet name="COST OF GOODS SOLD" sheetId="9" r:id="rId3"/>
    <sheet name="SALARIES" sheetId="3" r:id="rId4"/>
    <sheet name="PROFIT and LOSS " sheetId="6" r:id="rId5"/>
    <sheet name="CAPITAL " sheetId="2" r:id="rId6"/>
  </sheets>
  <definedNames>
    <definedName name="_Toc323502221" localSheetId="2">'COST OF GOODS SOLD'!#REF!</definedName>
    <definedName name="_Toc323502221" localSheetId="1">REVENUE!#REF!</definedName>
  </definedNames>
  <calcPr calcId="191029"/>
</workbook>
</file>

<file path=xl/calcChain.xml><?xml version="1.0" encoding="utf-8"?>
<calcChain xmlns="http://schemas.openxmlformats.org/spreadsheetml/2006/main">
  <c r="H19" i="3" l="1"/>
  <c r="I19" i="3" s="1"/>
  <c r="J19" i="3" s="1"/>
  <c r="K19" i="3" s="1"/>
  <c r="H18" i="3"/>
  <c r="I18" i="3" s="1"/>
  <c r="J18" i="3" s="1"/>
  <c r="K18" i="3" s="1"/>
  <c r="H17" i="3"/>
  <c r="I17" i="3" s="1"/>
  <c r="J17" i="3" s="1"/>
  <c r="K17" i="3" s="1"/>
  <c r="H14" i="3"/>
  <c r="I14" i="3" s="1"/>
  <c r="J14" i="3" s="1"/>
  <c r="K14" i="3" s="1"/>
  <c r="H13" i="3"/>
  <c r="I13" i="3" s="1"/>
  <c r="J13" i="3" s="1"/>
  <c r="K13" i="3" s="1"/>
  <c r="H12" i="3"/>
  <c r="I12" i="3" s="1"/>
  <c r="J12" i="3" s="1"/>
  <c r="K12" i="3" s="1"/>
  <c r="H9" i="3"/>
  <c r="I9" i="3" s="1"/>
  <c r="J9" i="3" s="1"/>
  <c r="K9" i="3" s="1"/>
  <c r="H8" i="3"/>
  <c r="I8" i="3" s="1"/>
  <c r="J8" i="3" s="1"/>
  <c r="K8" i="3" s="1"/>
  <c r="D7" i="9" l="1"/>
  <c r="D9" i="9" s="1"/>
  <c r="D41" i="9"/>
  <c r="E29" i="9"/>
  <c r="D29" i="9"/>
  <c r="E38" i="9"/>
  <c r="F38" i="9" s="1"/>
  <c r="G38" i="9" s="1"/>
  <c r="H38" i="9" s="1"/>
  <c r="D37" i="9"/>
  <c r="E36" i="9"/>
  <c r="F36" i="9" s="1"/>
  <c r="G36" i="9" s="1"/>
  <c r="H36" i="9" s="1"/>
  <c r="E35" i="9"/>
  <c r="E34" i="9"/>
  <c r="F34" i="9" s="1"/>
  <c r="E26" i="9"/>
  <c r="F26" i="9" s="1"/>
  <c r="G26" i="9" s="1"/>
  <c r="H26" i="9" s="1"/>
  <c r="D25" i="9"/>
  <c r="E24" i="9"/>
  <c r="F24" i="9" s="1"/>
  <c r="G24" i="9" s="1"/>
  <c r="H24" i="9" s="1"/>
  <c r="E23" i="9"/>
  <c r="F23" i="9" s="1"/>
  <c r="G23" i="9" s="1"/>
  <c r="H23" i="9" s="1"/>
  <c r="E22" i="9"/>
  <c r="F22" i="9" s="1"/>
  <c r="G22" i="9" s="1"/>
  <c r="D17" i="9"/>
  <c r="E7" i="9"/>
  <c r="E8" i="9" s="1"/>
  <c r="E51" i="2"/>
  <c r="E49" i="8"/>
  <c r="E45" i="8"/>
  <c r="E7" i="8"/>
  <c r="E51" i="8"/>
  <c r="H11" i="3"/>
  <c r="I11" i="3" s="1"/>
  <c r="J11" i="3" s="1"/>
  <c r="K11" i="3" s="1"/>
  <c r="E2" i="6"/>
  <c r="G26" i="6" s="1"/>
  <c r="H26" i="6" s="1"/>
  <c r="I26" i="6" s="1"/>
  <c r="J26" i="6" s="1"/>
  <c r="C18" i="4"/>
  <c r="D16" i="4"/>
  <c r="E41" i="9"/>
  <c r="D17" i="4"/>
  <c r="E17" i="4"/>
  <c r="F17" i="4"/>
  <c r="G17" i="4"/>
  <c r="C13" i="4"/>
  <c r="D11" i="4"/>
  <c r="E11" i="4"/>
  <c r="F29" i="9"/>
  <c r="F25" i="6"/>
  <c r="F18" i="6"/>
  <c r="G20" i="3"/>
  <c r="G23" i="3" s="1"/>
  <c r="D12" i="4"/>
  <c r="H6" i="3"/>
  <c r="I6" i="3" s="1"/>
  <c r="H16" i="3"/>
  <c r="I16" i="3" s="1"/>
  <c r="J16" i="3" s="1"/>
  <c r="K16" i="3" s="1"/>
  <c r="H7" i="3"/>
  <c r="E8" i="2"/>
  <c r="E12" i="2"/>
  <c r="E24" i="2"/>
  <c r="I31" i="6"/>
  <c r="H31" i="6"/>
  <c r="F31" i="6"/>
  <c r="J31" i="6"/>
  <c r="G31" i="6"/>
  <c r="C20" i="4"/>
  <c r="F3" i="6"/>
  <c r="E12" i="4"/>
  <c r="F12" i="4"/>
  <c r="G12" i="4"/>
  <c r="D13" i="4"/>
  <c r="F11" i="4"/>
  <c r="G29" i="9"/>
  <c r="E16" i="4"/>
  <c r="F35" i="9"/>
  <c r="G35" i="9" s="1"/>
  <c r="H35" i="9" s="1"/>
  <c r="E13" i="4"/>
  <c r="G11" i="4"/>
  <c r="G16" i="6"/>
  <c r="G29" i="6"/>
  <c r="H29" i="6" s="1"/>
  <c r="I29" i="6" s="1"/>
  <c r="J29" i="6" s="1"/>
  <c r="G38" i="6"/>
  <c r="G37" i="6"/>
  <c r="H37" i="6" s="1"/>
  <c r="I37" i="6" s="1"/>
  <c r="J37" i="6" s="1"/>
  <c r="G22" i="6"/>
  <c r="H22" i="6" s="1"/>
  <c r="I22" i="6" s="1"/>
  <c r="J22" i="6" s="1"/>
  <c r="G17" i="6"/>
  <c r="H17" i="6"/>
  <c r="I17" i="6" s="1"/>
  <c r="J17" i="6" s="1"/>
  <c r="G12" i="6"/>
  <c r="H12" i="6" s="1"/>
  <c r="I12" i="6" s="1"/>
  <c r="J12" i="6" s="1"/>
  <c r="G27" i="6"/>
  <c r="G15" i="6"/>
  <c r="H15" i="6" s="1"/>
  <c r="I15" i="6" s="1"/>
  <c r="J15" i="6" s="1"/>
  <c r="G28" i="6"/>
  <c r="H28" i="6" s="1"/>
  <c r="I28" i="6" s="1"/>
  <c r="J28" i="6" s="1"/>
  <c r="G40" i="6"/>
  <c r="H40" i="6" s="1"/>
  <c r="I40" i="6" s="1"/>
  <c r="J40" i="6" s="1"/>
  <c r="G20" i="6"/>
  <c r="H20" i="6" s="1"/>
  <c r="G24" i="6"/>
  <c r="H24" i="6" s="1"/>
  <c r="I24" i="6" s="1"/>
  <c r="J24" i="6" s="1"/>
  <c r="G8" i="6"/>
  <c r="H8" i="6" s="1"/>
  <c r="I8" i="6" s="1"/>
  <c r="J8" i="6" s="1"/>
  <c r="G30" i="6"/>
  <c r="H30" i="6" s="1"/>
  <c r="I30" i="6" s="1"/>
  <c r="J30" i="6" s="1"/>
  <c r="H29" i="9"/>
  <c r="G13" i="4"/>
  <c r="F12" i="2"/>
  <c r="F16" i="4"/>
  <c r="F41" i="9"/>
  <c r="E18" i="4"/>
  <c r="E20" i="4"/>
  <c r="F39" i="6"/>
  <c r="F13" i="4"/>
  <c r="D18" i="4"/>
  <c r="D20" i="4"/>
  <c r="H38" i="6"/>
  <c r="I38" i="6" s="1"/>
  <c r="J38" i="6" s="1"/>
  <c r="H27" i="6"/>
  <c r="I27" i="6"/>
  <c r="J27" i="6"/>
  <c r="H16" i="6"/>
  <c r="I16" i="6" s="1"/>
  <c r="J16" i="6" s="1"/>
  <c r="G41" i="6"/>
  <c r="H41" i="6" s="1"/>
  <c r="I41" i="6" s="1"/>
  <c r="J41" i="6" s="1"/>
  <c r="G23" i="6"/>
  <c r="G36" i="6"/>
  <c r="H36" i="6" s="1"/>
  <c r="I36" i="6" s="1"/>
  <c r="J36" i="6" s="1"/>
  <c r="G34" i="6"/>
  <c r="H34" i="6" s="1"/>
  <c r="I34" i="6" s="1"/>
  <c r="J34" i="6" s="1"/>
  <c r="E28" i="2"/>
  <c r="F28" i="2"/>
  <c r="G28" i="2"/>
  <c r="H28" i="2"/>
  <c r="I28" i="2"/>
  <c r="G11" i="6"/>
  <c r="H11" i="6"/>
  <c r="I11" i="6" s="1"/>
  <c r="F20" i="4"/>
  <c r="H23" i="6"/>
  <c r="I23" i="6" s="1"/>
  <c r="J23" i="6" s="1"/>
  <c r="H3" i="6"/>
  <c r="H39" i="6" s="1"/>
  <c r="G12" i="2"/>
  <c r="G44" i="6"/>
  <c r="F44" i="6"/>
  <c r="G16" i="4"/>
  <c r="G41" i="9"/>
  <c r="F18" i="4"/>
  <c r="G3" i="6"/>
  <c r="G39" i="6"/>
  <c r="H44" i="6"/>
  <c r="H12" i="2"/>
  <c r="G18" i="4"/>
  <c r="G20" i="4"/>
  <c r="H41" i="9"/>
  <c r="I3" i="6"/>
  <c r="I39" i="6"/>
  <c r="J3" i="6"/>
  <c r="I12" i="2"/>
  <c r="J44" i="6"/>
  <c r="I44" i="6"/>
  <c r="J39" i="6"/>
  <c r="H20" i="3" l="1"/>
  <c r="G32" i="6"/>
  <c r="H32" i="6" s="1"/>
  <c r="I32" i="6" s="1"/>
  <c r="J32" i="6" s="1"/>
  <c r="G13" i="6"/>
  <c r="H13" i="6" s="1"/>
  <c r="I13" i="6" s="1"/>
  <c r="J13" i="6" s="1"/>
  <c r="G9" i="6"/>
  <c r="H9" i="6" s="1"/>
  <c r="I9" i="6" s="1"/>
  <c r="J9" i="6" s="1"/>
  <c r="G18" i="6"/>
  <c r="J11" i="6"/>
  <c r="J18" i="6" s="1"/>
  <c r="I18" i="6"/>
  <c r="I20" i="6"/>
  <c r="H25" i="6"/>
  <c r="G25" i="6"/>
  <c r="D11" i="9"/>
  <c r="H33" i="3"/>
  <c r="H26" i="3"/>
  <c r="G33" i="3"/>
  <c r="G26" i="3"/>
  <c r="G24" i="3"/>
  <c r="H23" i="3"/>
  <c r="G25" i="3"/>
  <c r="H25" i="3"/>
  <c r="J6" i="3"/>
  <c r="H24" i="3"/>
  <c r="H34" i="3"/>
  <c r="G34" i="3"/>
  <c r="I7" i="3"/>
  <c r="J7" i="3" s="1"/>
  <c r="K7" i="3" s="1"/>
  <c r="E10" i="9"/>
  <c r="E25" i="9"/>
  <c r="F7" i="9"/>
  <c r="G7" i="9" s="1"/>
  <c r="E16" i="9"/>
  <c r="D8" i="9"/>
  <c r="D44" i="9"/>
  <c r="E35" i="2" s="1"/>
  <c r="D16" i="9"/>
  <c r="E37" i="9"/>
  <c r="D10" i="9"/>
  <c r="E9" i="9"/>
  <c r="F17" i="9"/>
  <c r="E11" i="9"/>
  <c r="E17" i="9"/>
  <c r="H22" i="9"/>
  <c r="H25" i="9" s="1"/>
  <c r="G25" i="9"/>
  <c r="G34" i="9"/>
  <c r="F37" i="9"/>
  <c r="F25" i="9"/>
  <c r="E44" i="9" l="1"/>
  <c r="F11" i="9"/>
  <c r="H18" i="6"/>
  <c r="J20" i="6"/>
  <c r="J25" i="6" s="1"/>
  <c r="I25" i="6"/>
  <c r="G8" i="9"/>
  <c r="G16" i="9"/>
  <c r="G9" i="9"/>
  <c r="E18" i="9"/>
  <c r="E39" i="9" s="1"/>
  <c r="E40" i="9" s="1"/>
  <c r="E42" i="9" s="1"/>
  <c r="G30" i="3"/>
  <c r="G35" i="3" s="1"/>
  <c r="F7" i="6" s="1"/>
  <c r="F42" i="6" s="1"/>
  <c r="H30" i="3"/>
  <c r="H35" i="3" s="1"/>
  <c r="G7" i="6" s="1"/>
  <c r="G42" i="6" s="1"/>
  <c r="I20" i="3"/>
  <c r="I26" i="3" s="1"/>
  <c r="K6" i="3"/>
  <c r="J20" i="3"/>
  <c r="J26" i="3" s="1"/>
  <c r="F10" i="9"/>
  <c r="F8" i="9"/>
  <c r="F9" i="9"/>
  <c r="D18" i="9"/>
  <c r="D39" i="9" s="1"/>
  <c r="D40" i="9" s="1"/>
  <c r="D42" i="9" s="1"/>
  <c r="F44" i="9"/>
  <c r="F16" i="9"/>
  <c r="H7" i="9"/>
  <c r="G11" i="9"/>
  <c r="G17" i="9"/>
  <c r="G10" i="9"/>
  <c r="H34" i="9"/>
  <c r="H37" i="9" s="1"/>
  <c r="G37" i="9"/>
  <c r="G44" i="9" s="1"/>
  <c r="E27" i="9" l="1"/>
  <c r="E28" i="9" s="1"/>
  <c r="E30" i="9" s="1"/>
  <c r="E45" i="9" s="1"/>
  <c r="E47" i="9" s="1"/>
  <c r="D27" i="9"/>
  <c r="D28" i="9" s="1"/>
  <c r="D30" i="9" s="1"/>
  <c r="D45" i="9" s="1"/>
  <c r="F4" i="6" s="1"/>
  <c r="F5" i="6" s="1"/>
  <c r="F43" i="6" s="1"/>
  <c r="F45" i="6" s="1"/>
  <c r="F18" i="9"/>
  <c r="F39" i="9" s="1"/>
  <c r="F40" i="9" s="1"/>
  <c r="F42" i="9" s="1"/>
  <c r="I25" i="3"/>
  <c r="J25" i="3"/>
  <c r="J33" i="3"/>
  <c r="J24" i="3"/>
  <c r="J34" i="3"/>
  <c r="J23" i="3"/>
  <c r="K20" i="3"/>
  <c r="K26" i="3" s="1"/>
  <c r="I24" i="3"/>
  <c r="I33" i="3"/>
  <c r="I23" i="3"/>
  <c r="I34" i="3"/>
  <c r="G18" i="9"/>
  <c r="G27" i="9" s="1"/>
  <c r="G28" i="9" s="1"/>
  <c r="G30" i="9" s="1"/>
  <c r="H17" i="9"/>
  <c r="H10" i="9"/>
  <c r="H9" i="9"/>
  <c r="H16" i="9"/>
  <c r="H11" i="9"/>
  <c r="H8" i="9"/>
  <c r="H44" i="9"/>
  <c r="G4" i="6"/>
  <c r="G5" i="6" s="1"/>
  <c r="G43" i="6" s="1"/>
  <c r="G45" i="6" s="1"/>
  <c r="F27" i="9" l="1"/>
  <c r="F28" i="9" s="1"/>
  <c r="F30" i="9" s="1"/>
  <c r="D47" i="9"/>
  <c r="G39" i="9"/>
  <c r="G40" i="9" s="1"/>
  <c r="G42" i="9" s="1"/>
  <c r="G45" i="9" s="1"/>
  <c r="I4" i="6" s="1"/>
  <c r="I5" i="6" s="1"/>
  <c r="F45" i="9"/>
  <c r="I30" i="3"/>
  <c r="I35" i="3" s="1"/>
  <c r="H7" i="6" s="1"/>
  <c r="H42" i="6" s="1"/>
  <c r="K25" i="3"/>
  <c r="J30" i="3"/>
  <c r="J35" i="3" s="1"/>
  <c r="I7" i="6" s="1"/>
  <c r="I42" i="6" s="1"/>
  <c r="K23" i="3"/>
  <c r="K34" i="3"/>
  <c r="K33" i="3"/>
  <c r="K24" i="3"/>
  <c r="E38" i="2"/>
  <c r="E42" i="2" s="1"/>
  <c r="H18" i="9"/>
  <c r="G47" i="9" l="1"/>
  <c r="F47" i="9"/>
  <c r="H4" i="6"/>
  <c r="H5" i="6" s="1"/>
  <c r="H43" i="6" s="1"/>
  <c r="H45" i="6" s="1"/>
  <c r="I43" i="6"/>
  <c r="I45" i="6" s="1"/>
  <c r="K30" i="3"/>
  <c r="K35" i="3" s="1"/>
  <c r="J7" i="6" s="1"/>
  <c r="J42" i="6" s="1"/>
  <c r="H39" i="9"/>
  <c r="H40" i="9" s="1"/>
  <c r="H42" i="9" s="1"/>
  <c r="H27" i="9"/>
  <c r="H28" i="9" s="1"/>
  <c r="H30" i="9" s="1"/>
  <c r="H45" i="9" l="1"/>
  <c r="J4" i="6" s="1"/>
  <c r="J5" i="6" s="1"/>
  <c r="J43" i="6" s="1"/>
  <c r="J45" i="6" s="1"/>
  <c r="H47" i="9" l="1"/>
</calcChain>
</file>

<file path=xl/sharedStrings.xml><?xml version="1.0" encoding="utf-8"?>
<sst xmlns="http://schemas.openxmlformats.org/spreadsheetml/2006/main" count="336" uniqueCount="250">
  <si>
    <t>Year 1</t>
  </si>
  <si>
    <t>Year 2</t>
  </si>
  <si>
    <t>Year 3</t>
  </si>
  <si>
    <t>Year 4</t>
  </si>
  <si>
    <t>Year 5</t>
  </si>
  <si>
    <t>GROSS PROFIT</t>
  </si>
  <si>
    <t>OVERHEAD</t>
  </si>
  <si>
    <t>Utilities</t>
  </si>
  <si>
    <t xml:space="preserve"> </t>
  </si>
  <si>
    <t>EQUIPMENT and VEHICLES</t>
  </si>
  <si>
    <t>SALARIES</t>
  </si>
  <si>
    <t>MARKETING</t>
  </si>
  <si>
    <t xml:space="preserve">Year 1  </t>
  </si>
  <si>
    <t xml:space="preserve">Year 2 </t>
  </si>
  <si>
    <t xml:space="preserve">Year  3 </t>
  </si>
  <si>
    <t xml:space="preserve">Year  4 </t>
  </si>
  <si>
    <t xml:space="preserve">Year 5 </t>
  </si>
  <si>
    <t xml:space="preserve">Number of Years Depreciated  </t>
  </si>
  <si>
    <t>Amount of Annual Depreciation</t>
  </si>
  <si>
    <t>PROFIT and LOSS STATEMENT</t>
  </si>
  <si>
    <t>Salesperson # 1</t>
  </si>
  <si>
    <t>GENERAL MANAGEMENT</t>
  </si>
  <si>
    <t>OPERATIONS</t>
  </si>
  <si>
    <t>Benefits</t>
  </si>
  <si>
    <t>TOTAL VARIABLE LABOR EXPENSE</t>
  </si>
  <si>
    <t>Medicare (1.45% with no limit)</t>
  </si>
  <si>
    <t>TOTAL SALARIES</t>
  </si>
  <si>
    <t>TOTAL EXPENSE: SALARIED EMPLOYEES</t>
  </si>
  <si>
    <t>TOTAL EQUIPMENT and VEHICLES</t>
  </si>
  <si>
    <t xml:space="preserve">Facilities Depreciation </t>
  </si>
  <si>
    <t>Equipment Depreciation</t>
  </si>
  <si>
    <t>TOTAL DEPRECIATION - EQUIPMENT</t>
  </si>
  <si>
    <t>Trade Show Booth</t>
  </si>
  <si>
    <t xml:space="preserve">  Purchased new (GATT guideline)</t>
  </si>
  <si>
    <t>OFFICE SUPPLIES</t>
  </si>
  <si>
    <t>PAYROLL SERVICE</t>
  </si>
  <si>
    <t>COMPUTER REPAIRS</t>
  </si>
  <si>
    <t>POSTAGE and FREIGHT</t>
  </si>
  <si>
    <t>OFFICE EXPENSE</t>
  </si>
  <si>
    <t>NET PROFIT BEFORE TAXES</t>
  </si>
  <si>
    <t>TOTAL OVERHEAD</t>
  </si>
  <si>
    <t>Inflation Escalator</t>
  </si>
  <si>
    <t>Inflation Price Escalator</t>
  </si>
  <si>
    <t>REVENUE</t>
  </si>
  <si>
    <t xml:space="preserve">REVENUE </t>
  </si>
  <si>
    <t>Salesperson # 2</t>
  </si>
  <si>
    <t>Salesperson # 3</t>
  </si>
  <si>
    <t>SALARIES, Incl. Taxes and Benefits</t>
  </si>
  <si>
    <t>PROPERTY TAXES (Equip.)</t>
  </si>
  <si>
    <t>Cost of Goods Sold, Including Labor</t>
  </si>
  <si>
    <t>DEPRECIATION (SEE "Capital")</t>
  </si>
  <si>
    <t>Annual Sales Growth Escalator</t>
  </si>
  <si>
    <t xml:space="preserve">EBITDA </t>
  </si>
  <si>
    <t>Amount Needed to Cover Expenses</t>
  </si>
  <si>
    <t>COMPUTERS and OFFICE EQUIP.</t>
  </si>
  <si>
    <t xml:space="preserve">   Subtotal Payroll Taxes………………</t>
  </si>
  <si>
    <t>TRAVEL (Excluding Mileage)</t>
  </si>
  <si>
    <t>LEGAL FEES</t>
  </si>
  <si>
    <t>TRAVEL (Mileage)</t>
  </si>
  <si>
    <t xml:space="preserve">  ENTER DATA IN BLUE FIELDS ONLY.  White boxes computed</t>
  </si>
  <si>
    <t xml:space="preserve">   Subtotal Office Expense</t>
  </si>
  <si>
    <t xml:space="preserve">TELEPHONE </t>
  </si>
  <si>
    <t>INTERNET CONNECTION</t>
  </si>
  <si>
    <t>ACCOUNTING SERVICES</t>
  </si>
  <si>
    <t xml:space="preserve">OTHER OUTSIDE SERVICES  </t>
  </si>
  <si>
    <t>INTEREST ON BUSINESS  LOAN</t>
  </si>
  <si>
    <t xml:space="preserve">INSURANCE: Property </t>
  </si>
  <si>
    <t>INSURANCE: Liability</t>
  </si>
  <si>
    <t>INSURANCE: Business Vehicles</t>
  </si>
  <si>
    <t xml:space="preserve">CONTINGENCY </t>
  </si>
  <si>
    <t xml:space="preserve">OTHER  </t>
  </si>
  <si>
    <t>Web Site Hosting</t>
  </si>
  <si>
    <t>Web Site URL Purchase</t>
  </si>
  <si>
    <t>Trade Show Signage</t>
  </si>
  <si>
    <t>Direct Mail ($1 ea. Incl. postage)</t>
  </si>
  <si>
    <t xml:space="preserve">Cost of a letter and envelope or a full-color 5.5"x8.5" postcard.  </t>
  </si>
  <si>
    <t>Lists are sold by recipient, but usually with a $250 minimum.</t>
  </si>
  <si>
    <t>Flyers</t>
  </si>
  <si>
    <t xml:space="preserve">  Subtotal Marketing Expense</t>
  </si>
  <si>
    <t>Purchase of Prospect Lists</t>
  </si>
  <si>
    <t>PT/FT</t>
  </si>
  <si>
    <t>CEO</t>
  </si>
  <si>
    <t>P/T</t>
  </si>
  <si>
    <t xml:space="preserve">Bookkeeper  </t>
  </si>
  <si>
    <t>CMO</t>
  </si>
  <si>
    <t>CTO</t>
  </si>
  <si>
    <t>COO</t>
  </si>
  <si>
    <t xml:space="preserve">    Component A</t>
  </si>
  <si>
    <t xml:space="preserve">Unit Sales                          </t>
  </si>
  <si>
    <t>Retail Price per Unit</t>
  </si>
  <si>
    <t xml:space="preserve">Cost per Unit </t>
  </si>
  <si>
    <t xml:space="preserve">    Component B</t>
  </si>
  <si>
    <t xml:space="preserve">    Component C</t>
  </si>
  <si>
    <t>Product Group 1</t>
  </si>
  <si>
    <t>Product Group 2</t>
  </si>
  <si>
    <t>$</t>
  </si>
  <si>
    <t>%</t>
  </si>
  <si>
    <t xml:space="preserve"> #</t>
  </si>
  <si>
    <t>TOTAL SALES</t>
  </si>
  <si>
    <t>TOTAL COST OF GOODS SOLD</t>
  </si>
  <si>
    <r>
      <t>Grand Total Sales</t>
    </r>
    <r>
      <rPr>
        <sz val="10"/>
        <rFont val="Arial"/>
        <family val="2"/>
      </rPr>
      <t>…………………</t>
    </r>
  </si>
  <si>
    <t xml:space="preserve">   Component A</t>
  </si>
  <si>
    <t xml:space="preserve">   Component B</t>
  </si>
  <si>
    <t xml:space="preserve">   Component C</t>
  </si>
  <si>
    <t xml:space="preserve">   Hours of Labor Needed to Produce    </t>
  </si>
  <si>
    <t xml:space="preserve">  #   </t>
  </si>
  <si>
    <t>Wage Rate per Hour</t>
  </si>
  <si>
    <t xml:space="preserve"> Rate varies, depending on risk of injury on the job.</t>
  </si>
  <si>
    <t>RENT</t>
  </si>
  <si>
    <t>UTILITIES</t>
  </si>
  <si>
    <t>PRODUCTION EQUIPMENT MAINTENANCE</t>
  </si>
  <si>
    <t>TOTAL FACILITIES CAPITAL COSTS</t>
  </si>
  <si>
    <t>CAPITAL EXPENDITURES</t>
  </si>
  <si>
    <t>Land Purchases</t>
  </si>
  <si>
    <t>Architectural Drawings</t>
  </si>
  <si>
    <t>Number of Years Depreciated</t>
  </si>
  <si>
    <t>PURCHASED PHYSICAL FACILITIES</t>
  </si>
  <si>
    <t>Building Purchases and Fit-Out</t>
  </si>
  <si>
    <t xml:space="preserve">   TOTAL COST Per Product (Matl. and Labor)</t>
  </si>
  <si>
    <t xml:space="preserve">      LABOR COST PER PRODUCT</t>
  </si>
  <si>
    <t xml:space="preserve">      MATERIAL COST PER PRODUCT</t>
  </si>
  <si>
    <t>Number of Months of Material on Hand</t>
  </si>
  <si>
    <t>Cost of Initial Supply of Materials</t>
  </si>
  <si>
    <t>NOTE:  the amount of capital required should at least equal the projected losses for the first year</t>
  </si>
  <si>
    <t xml:space="preserve">       (before depreciation) plus the cost of capital equipment and leasehold improvements.</t>
  </si>
  <si>
    <t>the first 12-18 months of operations.</t>
  </si>
  <si>
    <t>A more reliable method of determining capital requirements is to create a Cash Flow analysis for</t>
  </si>
  <si>
    <t>Food</t>
  </si>
  <si>
    <t>Housing</t>
  </si>
  <si>
    <t>Homeowner’s/Renter’s Insurance</t>
  </si>
  <si>
    <t>Insurance</t>
  </si>
  <si>
    <t>Electric</t>
  </si>
  <si>
    <t>Health</t>
  </si>
  <si>
    <t>Water/Sewer</t>
  </si>
  <si>
    <t>Other</t>
  </si>
  <si>
    <t>Trash Removal</t>
  </si>
  <si>
    <t>Loan Payments</t>
  </si>
  <si>
    <t>Auto Insurance</t>
  </si>
  <si>
    <t>Clothing</t>
  </si>
  <si>
    <t>Transportation</t>
  </si>
  <si>
    <t>Gas and Oil</t>
  </si>
  <si>
    <t>Gas</t>
  </si>
  <si>
    <t>Health Insurance</t>
  </si>
  <si>
    <t>Life Insurance</t>
  </si>
  <si>
    <t>Child Care</t>
  </si>
  <si>
    <t>Vacation</t>
  </si>
  <si>
    <t>Incidental Personal Expenses</t>
  </si>
  <si>
    <t>Entertainment</t>
  </si>
  <si>
    <t>Gifts</t>
  </si>
  <si>
    <t>Hobbies</t>
  </si>
  <si>
    <t>Miscellaneous</t>
  </si>
  <si>
    <t>PERSONAL BUDGET</t>
  </si>
  <si>
    <t>School</t>
  </si>
  <si>
    <t>To Start Business</t>
  </si>
  <si>
    <t>Mobile Phone</t>
  </si>
  <si>
    <t>Internet Connection</t>
  </si>
  <si>
    <t>Home Phone</t>
  </si>
  <si>
    <t>Car payment</t>
  </si>
  <si>
    <t>Public Transportation to work and school</t>
  </si>
  <si>
    <t>Home Owner's or Renter's Insurance</t>
  </si>
  <si>
    <t>Dental Care</t>
  </si>
  <si>
    <t>Take home pay</t>
  </si>
  <si>
    <t>Other Income</t>
  </si>
  <si>
    <t>TOTAL INCOME</t>
  </si>
  <si>
    <t>The most expensive line item for most new businesses is the personal living expenses of the founder.Determine how much you will need to live on and assume the business will not be able to pay you for at least one year. The smart move is to find a day job that leaves you with time and energy--and hopefully some spare cash--to invest in your business.  If not, you living expenses will need to be factored into the amount of start-up capital you will need.</t>
  </si>
  <si>
    <t>Auto Maintenance (repairs, brakes and battery replacement)</t>
  </si>
  <si>
    <t>EXPENSES</t>
  </si>
  <si>
    <t>SAVINGS</t>
  </si>
  <si>
    <t>Eating Out</t>
  </si>
  <si>
    <t>Shows/Dating</t>
  </si>
  <si>
    <t>Birthdays, Holidays</t>
  </si>
  <si>
    <t>Donations</t>
  </si>
  <si>
    <t>Daycare, Baby Sitters</t>
  </si>
  <si>
    <t>Groceries</t>
  </si>
  <si>
    <t>Home Maintenance</t>
  </si>
  <si>
    <t xml:space="preserve">Home (rent or mortgage payment and property tax) </t>
  </si>
  <si>
    <t>Medical Care and Medicines</t>
  </si>
  <si>
    <t>Credit Card Balance Paydown</t>
  </si>
  <si>
    <t>CASH RECEIPTS</t>
  </si>
  <si>
    <r>
      <t xml:space="preserve">TOTAL CASH DISBURSEMENTS  </t>
    </r>
    <r>
      <rPr>
        <sz val="10"/>
        <color indexed="8"/>
        <rFont val="Arial"/>
        <family val="2"/>
      </rPr>
      <t>(Should Equal Cash Receipts) ………………….</t>
    </r>
  </si>
  <si>
    <t>For Home, Car, Vacation or Retirement</t>
  </si>
  <si>
    <t>SUBTOTAL EXPENSES ……..…………………………………..</t>
  </si>
  <si>
    <t>SUBTOTAL SAVINGS ……..…………………………………..</t>
  </si>
  <si>
    <t>Personal Care (Grooming aids, toothpaste, soap, etc.)</t>
  </si>
  <si>
    <t>ANNUAL AMOUNT</t>
  </si>
  <si>
    <t>Office Equipment and Supplies needed to start up</t>
  </si>
  <si>
    <t>Initial Inventory</t>
  </si>
  <si>
    <t xml:space="preserve">TOTAL CAPITAL REQUIRED </t>
  </si>
  <si>
    <t>Deposits</t>
  </si>
  <si>
    <t>SOURCE OF FUNDS</t>
  </si>
  <si>
    <t>Savings</t>
  </si>
  <si>
    <t>Credit Card Debt</t>
  </si>
  <si>
    <t>Friends and Family</t>
  </si>
  <si>
    <t>Competitions</t>
  </si>
  <si>
    <t>TOTAL CAPITAL SOURCES</t>
  </si>
  <si>
    <t>Financial Forecast</t>
  </si>
  <si>
    <t>Business Name __________________________</t>
  </si>
  <si>
    <t>Number of Salaried Employees</t>
  </si>
  <si>
    <t xml:space="preserve">  If you plan to add employees in years other than year 1, copy and paste the formula for the successive years.</t>
  </si>
  <si>
    <t>COST of GOODS SOLD</t>
  </si>
  <si>
    <t>TOTAL UNIT SALES Product Group 1</t>
  </si>
  <si>
    <t>TOTAL UNIT SALES Product Group 2</t>
  </si>
  <si>
    <t>Grand Total Cost of Goods Sold</t>
  </si>
  <si>
    <t xml:space="preserve"> Total Cost per unit (Material and Labor) x  Number of Units Produced and Sold </t>
  </si>
  <si>
    <t>Note: these computations assume there is no raw material or unsold finished goods on hand at the end of the fiscal year.</t>
  </si>
  <si>
    <t xml:space="preserve">Gross Profit </t>
  </si>
  <si>
    <t xml:space="preserve"> Revenue Less Cost of Goods Sold</t>
  </si>
  <si>
    <t>Rate</t>
  </si>
  <si>
    <t>3-Printer</t>
  </si>
  <si>
    <t>Months of Operating Expenses on Hand</t>
  </si>
  <si>
    <t>(Enter at left number of months of operating expenses you would like to have on hand when starting up)</t>
  </si>
  <si>
    <t xml:space="preserve">ANNUALIZED RATE </t>
  </si>
  <si>
    <t>Other loan</t>
  </si>
  <si>
    <t>Picked up from "Salaries" Schedule tab</t>
  </si>
  <si>
    <t>Picked up from "Revenue" Schedule tab</t>
  </si>
  <si>
    <t>Picked up from "Cost of Goods Sold" Schedule tab</t>
  </si>
  <si>
    <t>Computed</t>
  </si>
  <si>
    <t>Picked up from "Capital" Schedule tab</t>
  </si>
  <si>
    <t>This total needed for Startup Capital computation</t>
  </si>
  <si>
    <t>Subtotal Materials Cost</t>
  </si>
  <si>
    <t>Crowdfunding</t>
  </si>
  <si>
    <t>State Funding Programs</t>
  </si>
  <si>
    <t xml:space="preserve">http://www.irs.gov/Tax-Professionals/Standard-Mileage-Rates   </t>
  </si>
  <si>
    <t>Check rates in your local municipality</t>
  </si>
  <si>
    <t>Example Company</t>
  </si>
  <si>
    <t>© Entrepreneurship Foundation, Inc.</t>
  </si>
  <si>
    <t>FICA (6.2% on first $176,100)</t>
  </si>
  <si>
    <t xml:space="preserve">SUTA  </t>
  </si>
  <si>
    <t xml:space="preserve">       States usually start new employers at a lower than averge rate until you establish a history of unemployment claims by former employees.</t>
  </si>
  <si>
    <r>
      <t>FUTA (</t>
    </r>
    <r>
      <rPr>
        <b/>
        <sz val="11"/>
        <color theme="1"/>
        <rFont val="Arial"/>
        <family val="2"/>
      </rPr>
      <t>.</t>
    </r>
    <r>
      <rPr>
        <sz val="10"/>
        <color theme="1"/>
        <rFont val="Arial"/>
        <family val="2"/>
      </rPr>
      <t>6% of first $7000 of salary)</t>
    </r>
  </si>
  <si>
    <t xml:space="preserve">SUTA   </t>
  </si>
  <si>
    <t xml:space="preserve">  Rate current as of 2025. The tax rate has remained steady over the past several years, but the ceiling salary has crept up every year.</t>
  </si>
  <si>
    <t xml:space="preserve">      (The more claims by your empolyees, the higher your rate.)   Expect rates to increase annually to keep up with inflation.</t>
  </si>
  <si>
    <t xml:space="preserve">https://www.paycom.com/resources/blog/suta-taxes-heres-what-you-need-to-know/ </t>
  </si>
  <si>
    <t xml:space="preserve">  Example rate is for new Connecticut companies.  For your state's SUTA rate check   </t>
  </si>
  <si>
    <t>Rate subject to change.  Cost per employee per hour will be less for those earning more than $7,000 per year.</t>
  </si>
  <si>
    <t>States usually start new employers at a lower than averge rate until you establish a history of unemployment claims by former employees.</t>
  </si>
  <si>
    <t xml:space="preserve"> Your future rate will be based on number of your employees that collect unemployment and the total amount collected compared</t>
  </si>
  <si>
    <t xml:space="preserve"> to your monthly payroll.  It therefore bohooves you not to churn through employees.  </t>
  </si>
  <si>
    <t xml:space="preserve"> Rate current as of 2025</t>
  </si>
  <si>
    <t>Workers Comp Insurance</t>
  </si>
  <si>
    <r>
      <t>FUTA (</t>
    </r>
    <r>
      <rPr>
        <b/>
        <sz val="11"/>
        <rFont val="Arial"/>
        <family val="2"/>
      </rPr>
      <t>.</t>
    </r>
    <r>
      <rPr>
        <sz val="10"/>
        <rFont val="Arial"/>
        <family val="2"/>
      </rPr>
      <t>6% of first $7000)</t>
    </r>
  </si>
  <si>
    <t>To control cost, print as needed on a color printer.</t>
  </si>
  <si>
    <r>
      <t xml:space="preserve">As of </t>
    </r>
    <r>
      <rPr>
        <i/>
        <sz val="11"/>
        <color rgb="FF0000CC"/>
        <rFont val="Calibri"/>
        <family val="2"/>
        <scheme val="minor"/>
      </rPr>
      <t>2025</t>
    </r>
    <r>
      <rPr>
        <i/>
        <sz val="11"/>
        <color theme="1"/>
        <rFont val="Calibri"/>
        <family val="2"/>
        <scheme val="minor"/>
      </rPr>
      <t xml:space="preserve"> the allowable IRS deduction for business travel was $.70 per mile.   </t>
    </r>
  </si>
  <si>
    <t>BAD DEBT EXPENSE as a % of REVENUE</t>
  </si>
  <si>
    <t>Adjust allowance based on actual bad debts as a percentage of sales.</t>
  </si>
  <si>
    <r>
      <t xml:space="preserve">In </t>
    </r>
    <r>
      <rPr>
        <i/>
        <sz val="11"/>
        <color rgb="FF0000CC"/>
        <rFont val="Calibri"/>
        <family val="2"/>
        <scheme val="minor"/>
      </rPr>
      <t>2025</t>
    </r>
    <r>
      <rPr>
        <i/>
        <sz val="11"/>
        <color theme="1"/>
        <rFont val="Calibri"/>
        <family val="2"/>
        <scheme val="minor"/>
      </rPr>
      <t xml:space="preserve"> SBA loans ranged from 8% to 13%  </t>
    </r>
  </si>
  <si>
    <r>
      <t xml:space="preserve">  Rate current as of 2025. Cost per employee will be </t>
    </r>
    <r>
      <rPr>
        <sz val="9"/>
        <color indexed="8"/>
        <rFont val="Arial"/>
        <family val="2"/>
      </rPr>
      <t>less</t>
    </r>
    <r>
      <rPr>
        <i/>
        <sz val="9"/>
        <color indexed="8"/>
        <rFont val="Arial"/>
        <family val="2"/>
      </rPr>
      <t xml:space="preserve"> for individuals earning </t>
    </r>
    <r>
      <rPr>
        <sz val="9"/>
        <color indexed="8"/>
        <rFont val="Arial"/>
        <family val="2"/>
      </rPr>
      <t>less</t>
    </r>
    <r>
      <rPr>
        <i/>
        <sz val="9"/>
        <color indexed="8"/>
        <rFont val="Arial"/>
        <family val="2"/>
      </rPr>
      <t xml:space="preserve"> than $7,000 per year.</t>
    </r>
  </si>
  <si>
    <t xml:space="preserve">  Sample is for Connecticut, which charges 2.2% per employee on individual earnings up to $26,100. For your state's SUTA rate, see</t>
  </si>
  <si>
    <t xml:space="preserve">       https://www.paycom.com/resources/blog/suta-taxes-heres-what-you-need-to-know/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</si>
</sst>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
    <numFmt numFmtId="168" formatCode="_(&quot;$&quot;* #,##0.0000_);_(&quot;$&quot;* \(#,##0.0000\);_(&quot;$&quot;* &quot;-&quot;??_);_(@_)"/>
  </numFmts>
  <fonts count="47" x14ac:knownFonts="1">
    <font>
      <sz val="11"/>
      <color theme="1"/>
      <name val="Calibri"/>
      <family val="2"/>
      <scheme val="minor"/>
    </font>
    <font>
      <sz val="9"/>
      <name val="Arial"/>
      <family val="2"/>
    </font>
    <font>
      <sz val="10"/>
      <name val="Arial"/>
      <family val="2"/>
    </font>
    <font>
      <b/>
      <sz val="9"/>
      <name val="Arial"/>
      <family val="2"/>
    </font>
    <font>
      <b/>
      <sz val="10"/>
      <color indexed="9"/>
      <name val="Arial"/>
      <family val="2"/>
    </font>
    <font>
      <b/>
      <sz val="12"/>
      <color indexed="8"/>
      <name val="Arial"/>
      <family val="2"/>
    </font>
    <font>
      <b/>
      <sz val="10"/>
      <color indexed="8"/>
      <name val="Arial"/>
      <family val="2"/>
    </font>
    <font>
      <i/>
      <sz val="10"/>
      <name val="Arial"/>
      <family val="2"/>
    </font>
    <font>
      <b/>
      <sz val="10"/>
      <name val="Arial"/>
      <family val="2"/>
    </font>
    <font>
      <b/>
      <sz val="12"/>
      <color indexed="9"/>
      <name val="Arial"/>
      <family val="2"/>
    </font>
    <font>
      <b/>
      <sz val="11"/>
      <color indexed="8"/>
      <name val="Arial"/>
      <family val="2"/>
    </font>
    <font>
      <sz val="10"/>
      <color indexed="8"/>
      <name val="Arial"/>
      <family val="2"/>
    </font>
    <font>
      <i/>
      <sz val="9"/>
      <name val="Arial"/>
      <family val="2"/>
    </font>
    <font>
      <b/>
      <i/>
      <sz val="9"/>
      <name val="Arial"/>
      <family val="2"/>
    </font>
    <font>
      <sz val="9"/>
      <color indexed="8"/>
      <name val="Arial"/>
      <family val="2"/>
    </font>
    <font>
      <i/>
      <sz val="9"/>
      <color indexed="8"/>
      <name val="Arial"/>
      <family val="2"/>
    </font>
    <font>
      <sz val="11"/>
      <color theme="1"/>
      <name val="Calibri"/>
      <family val="2"/>
      <scheme val="minor"/>
    </font>
    <font>
      <u/>
      <sz val="11"/>
      <color theme="10"/>
      <name val="Calibri"/>
      <family val="2"/>
      <scheme val="minor"/>
    </font>
    <font>
      <b/>
      <sz val="11"/>
      <color theme="1"/>
      <name val="Calibri"/>
      <family val="2"/>
      <scheme val="minor"/>
    </font>
    <font>
      <sz val="10"/>
      <color theme="1"/>
      <name val="Arial"/>
      <family val="2"/>
    </font>
    <font>
      <sz val="9"/>
      <color theme="1"/>
      <name val="Arial"/>
      <family val="2"/>
    </font>
    <font>
      <i/>
      <sz val="10"/>
      <color theme="1"/>
      <name val="Arial"/>
      <family val="2"/>
    </font>
    <font>
      <b/>
      <sz val="10"/>
      <color theme="1"/>
      <name val="Arial"/>
      <family val="2"/>
    </font>
    <font>
      <b/>
      <sz val="10"/>
      <color theme="0"/>
      <name val="Arial"/>
      <family val="2"/>
    </font>
    <font>
      <b/>
      <sz val="11"/>
      <color theme="0"/>
      <name val="Arial"/>
      <family val="2"/>
    </font>
    <font>
      <i/>
      <sz val="11"/>
      <color theme="1"/>
      <name val="Calibri"/>
      <family val="2"/>
      <scheme val="minor"/>
    </font>
    <font>
      <sz val="11"/>
      <color theme="1"/>
      <name val="Arial"/>
      <family val="2"/>
    </font>
    <font>
      <b/>
      <sz val="9"/>
      <color theme="1"/>
      <name val="Arial"/>
      <family val="2"/>
    </font>
    <font>
      <sz val="8.5"/>
      <color theme="1"/>
      <name val="Arial"/>
      <family val="2"/>
    </font>
    <font>
      <sz val="10"/>
      <color rgb="FFCC0000"/>
      <name val="Arial"/>
      <family val="2"/>
    </font>
    <font>
      <i/>
      <sz val="9"/>
      <color theme="1"/>
      <name val="Arial"/>
      <family val="2"/>
    </font>
    <font>
      <b/>
      <sz val="10"/>
      <color rgb="FF008000"/>
      <name val="Arial"/>
      <family val="2"/>
    </font>
    <font>
      <b/>
      <sz val="9"/>
      <color rgb="FFCC0000"/>
      <name val="Arial"/>
      <family val="2"/>
    </font>
    <font>
      <sz val="8"/>
      <color theme="1"/>
      <name val="Arial"/>
      <family val="2"/>
    </font>
    <font>
      <sz val="11"/>
      <color rgb="FFCC0000"/>
      <name val="Calibri"/>
      <family val="2"/>
      <scheme val="minor"/>
    </font>
    <font>
      <i/>
      <sz val="11"/>
      <color rgb="FFCC0000"/>
      <name val="Calibri"/>
      <family val="2"/>
      <scheme val="minor"/>
    </font>
    <font>
      <sz val="10"/>
      <color rgb="FF000000"/>
      <name val="Arial"/>
      <family val="2"/>
    </font>
    <font>
      <i/>
      <sz val="10"/>
      <color rgb="FF000000"/>
      <name val="Arial"/>
      <family val="2"/>
    </font>
    <font>
      <b/>
      <sz val="10"/>
      <color rgb="FF000000"/>
      <name val="Arial"/>
      <family val="2"/>
    </font>
    <font>
      <b/>
      <sz val="9"/>
      <color theme="0"/>
      <name val="Arial"/>
      <family val="2"/>
    </font>
    <font>
      <i/>
      <sz val="11"/>
      <color theme="1"/>
      <name val="Arial"/>
      <family val="2"/>
    </font>
    <font>
      <b/>
      <sz val="10"/>
      <color rgb="FF7030A0"/>
      <name val="Arial"/>
      <family val="2"/>
    </font>
    <font>
      <b/>
      <i/>
      <sz val="9"/>
      <color rgb="FFFF0000"/>
      <name val="Arial"/>
      <family val="2"/>
    </font>
    <font>
      <b/>
      <sz val="11"/>
      <color theme="1"/>
      <name val="Arial"/>
      <family val="2"/>
    </font>
    <font>
      <u/>
      <sz val="10"/>
      <color theme="10"/>
      <name val="Arial"/>
      <family val="2"/>
    </font>
    <font>
      <b/>
      <sz val="11"/>
      <name val="Arial"/>
      <family val="2"/>
    </font>
    <font>
      <i/>
      <sz val="11"/>
      <color rgb="FF0000CC"/>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009900"/>
        <bgColor indexed="64"/>
      </patternFill>
    </fill>
    <fill>
      <patternFill patternType="solid">
        <fgColor rgb="FFFFFFCC"/>
        <bgColor indexed="64"/>
      </patternFill>
    </fill>
    <fill>
      <patternFill patternType="solid">
        <fgColor theme="0"/>
        <bgColor indexed="64"/>
      </patternFill>
    </fill>
    <fill>
      <patternFill patternType="solid">
        <fgColor rgb="FF008080"/>
        <bgColor indexed="64"/>
      </patternFill>
    </fill>
    <fill>
      <patternFill patternType="solid">
        <fgColor rgb="FFCC000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00FF"/>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5">
    <xf numFmtId="0" fontId="0" fillId="0" borderId="0"/>
    <xf numFmtId="43" fontId="16" fillId="0" borderId="0" applyFont="0" applyFill="0" applyBorder="0" applyAlignment="0" applyProtection="0"/>
    <xf numFmtId="44" fontId="16" fillId="0" borderId="0" applyFont="0" applyFill="0" applyBorder="0" applyAlignment="0" applyProtection="0"/>
    <xf numFmtId="0" fontId="17" fillId="0" borderId="0" applyNumberFormat="0" applyFill="0" applyBorder="0" applyAlignment="0" applyProtection="0"/>
    <xf numFmtId="9" fontId="16" fillId="0" borderId="0" applyFont="0" applyFill="0" applyBorder="0" applyAlignment="0" applyProtection="0"/>
  </cellStyleXfs>
  <cellXfs count="232">
    <xf numFmtId="0" fontId="0" fillId="0" borderId="0" xfId="0"/>
    <xf numFmtId="0" fontId="19" fillId="0" borderId="0" xfId="0" applyFont="1"/>
    <xf numFmtId="0" fontId="1" fillId="0" borderId="0" xfId="0" applyFont="1"/>
    <xf numFmtId="164" fontId="20" fillId="0" borderId="0" xfId="0" applyNumberFormat="1" applyFont="1"/>
    <xf numFmtId="0" fontId="5" fillId="2" borderId="1" xfId="0" applyFont="1" applyFill="1" applyBorder="1"/>
    <xf numFmtId="0" fontId="6" fillId="2" borderId="1" xfId="0" applyFont="1" applyFill="1" applyBorder="1" applyAlignment="1">
      <alignment horizontal="center"/>
    </xf>
    <xf numFmtId="0" fontId="2" fillId="2" borderId="0" xfId="0" applyFont="1" applyFill="1"/>
    <xf numFmtId="9" fontId="20" fillId="3" borderId="0" xfId="4" applyFont="1" applyFill="1" applyBorder="1" applyProtection="1">
      <protection locked="0"/>
    </xf>
    <xf numFmtId="0" fontId="21" fillId="0" borderId="0" xfId="0" applyFont="1"/>
    <xf numFmtId="0" fontId="4" fillId="0" borderId="0" xfId="0" applyFont="1" applyAlignment="1">
      <alignment horizontal="right"/>
    </xf>
    <xf numFmtId="0" fontId="7" fillId="0" borderId="0" xfId="0" applyFont="1" applyAlignment="1">
      <alignment horizontal="left"/>
    </xf>
    <xf numFmtId="0" fontId="8" fillId="0" borderId="0" xfId="0" applyFont="1" applyAlignment="1">
      <alignment horizontal="left"/>
    </xf>
    <xf numFmtId="0" fontId="8" fillId="0" borderId="0" xfId="0" applyFont="1"/>
    <xf numFmtId="164" fontId="19" fillId="0" borderId="0" xfId="1" applyNumberFormat="1" applyFont="1"/>
    <xf numFmtId="0" fontId="22" fillId="0" borderId="0" xfId="0" applyFont="1"/>
    <xf numFmtId="0" fontId="19" fillId="0" borderId="0" xfId="0" applyFont="1" applyAlignment="1">
      <alignment horizontal="center"/>
    </xf>
    <xf numFmtId="0" fontId="23" fillId="4" borderId="1" xfId="0" applyFont="1" applyFill="1" applyBorder="1"/>
    <xf numFmtId="0" fontId="23" fillId="4" borderId="1" xfId="0" applyFont="1" applyFill="1" applyBorder="1" applyAlignment="1">
      <alignment horizontal="right"/>
    </xf>
    <xf numFmtId="0" fontId="24" fillId="4" borderId="1" xfId="0" applyFont="1" applyFill="1" applyBorder="1"/>
    <xf numFmtId="0" fontId="23" fillId="4" borderId="1" xfId="0" applyFont="1" applyFill="1" applyBorder="1" applyAlignment="1">
      <alignment horizontal="center"/>
    </xf>
    <xf numFmtId="0" fontId="0" fillId="0" borderId="0" xfId="0" applyAlignment="1">
      <alignment horizontal="center"/>
    </xf>
    <xf numFmtId="164" fontId="16" fillId="0" borderId="0" xfId="1" applyNumberFormat="1" applyFont="1"/>
    <xf numFmtId="0" fontId="18" fillId="0" borderId="0" xfId="0" applyFont="1"/>
    <xf numFmtId="0" fontId="19" fillId="0" borderId="0" xfId="0" applyFont="1" applyAlignment="1">
      <alignment horizontal="left"/>
    </xf>
    <xf numFmtId="0" fontId="19" fillId="2" borderId="0" xfId="0" applyFont="1" applyFill="1"/>
    <xf numFmtId="0" fontId="19" fillId="0" borderId="1" xfId="0" applyFont="1" applyBorder="1" applyAlignment="1">
      <alignment horizontal="center"/>
    </xf>
    <xf numFmtId="0" fontId="25" fillId="0" borderId="0" xfId="0" applyFont="1"/>
    <xf numFmtId="0" fontId="0" fillId="0" borderId="0" xfId="0" applyAlignment="1">
      <alignment horizontal="left"/>
    </xf>
    <xf numFmtId="164" fontId="19" fillId="0" borderId="0" xfId="1" applyNumberFormat="1" applyFont="1" applyFill="1"/>
    <xf numFmtId="0" fontId="9" fillId="0" borderId="0" xfId="0" applyFont="1" applyAlignment="1">
      <alignment horizontal="left"/>
    </xf>
    <xf numFmtId="0" fontId="22" fillId="5" borderId="2" xfId="0" applyFont="1" applyFill="1" applyBorder="1"/>
    <xf numFmtId="0" fontId="19" fillId="5" borderId="3" xfId="0" applyFont="1" applyFill="1" applyBorder="1"/>
    <xf numFmtId="0" fontId="19" fillId="5" borderId="4" xfId="0" applyFont="1" applyFill="1" applyBorder="1"/>
    <xf numFmtId="0" fontId="19" fillId="5" borderId="0" xfId="0" applyFont="1" applyFill="1"/>
    <xf numFmtId="0" fontId="19" fillId="5" borderId="0" xfId="0" applyFont="1" applyFill="1" applyAlignment="1">
      <alignment horizontal="center"/>
    </xf>
    <xf numFmtId="164" fontId="20" fillId="5" borderId="0" xfId="1" applyNumberFormat="1" applyFont="1" applyFill="1" applyBorder="1"/>
    <xf numFmtId="164" fontId="20" fillId="5" borderId="1" xfId="1" applyNumberFormat="1" applyFont="1" applyFill="1" applyBorder="1"/>
    <xf numFmtId="0" fontId="19" fillId="5" borderId="5" xfId="0" applyFont="1" applyFill="1" applyBorder="1"/>
    <xf numFmtId="0" fontId="19" fillId="5" borderId="1" xfId="0" applyFont="1" applyFill="1" applyBorder="1"/>
    <xf numFmtId="0" fontId="19" fillId="5" borderId="1" xfId="0" applyFont="1" applyFill="1" applyBorder="1" applyAlignment="1">
      <alignment horizontal="center"/>
    </xf>
    <xf numFmtId="0" fontId="26" fillId="0" borderId="0" xfId="0" applyFont="1"/>
    <xf numFmtId="0" fontId="26" fillId="0" borderId="0" xfId="0" applyFont="1" applyAlignment="1">
      <alignment horizontal="center"/>
    </xf>
    <xf numFmtId="0" fontId="20" fillId="0" borderId="0" xfId="0" applyFont="1"/>
    <xf numFmtId="164" fontId="20" fillId="0" borderId="0" xfId="1" applyNumberFormat="1" applyFont="1"/>
    <xf numFmtId="164" fontId="20" fillId="0" borderId="0" xfId="1" applyNumberFormat="1" applyFont="1" applyBorder="1"/>
    <xf numFmtId="166" fontId="19" fillId="0" borderId="0" xfId="4" applyNumberFormat="1" applyFont="1" applyFill="1" applyBorder="1" applyProtection="1">
      <protection locked="0"/>
    </xf>
    <xf numFmtId="10" fontId="19" fillId="0" borderId="0" xfId="4" applyNumberFormat="1" applyFont="1" applyFill="1" applyBorder="1" applyProtection="1">
      <protection locked="0"/>
    </xf>
    <xf numFmtId="165" fontId="19" fillId="0" borderId="0" xfId="2" applyNumberFormat="1" applyFont="1" applyFill="1" applyBorder="1" applyProtection="1">
      <protection locked="0"/>
    </xf>
    <xf numFmtId="9" fontId="19" fillId="3" borderId="0" xfId="4" applyFont="1" applyFill="1" applyBorder="1" applyProtection="1">
      <protection locked="0"/>
    </xf>
    <xf numFmtId="9" fontId="19" fillId="0" borderId="0" xfId="4" applyFont="1" applyFill="1" applyBorder="1" applyProtection="1">
      <protection locked="0"/>
    </xf>
    <xf numFmtId="164" fontId="27" fillId="0" borderId="0" xfId="1" applyNumberFormat="1" applyFont="1"/>
    <xf numFmtId="164" fontId="20" fillId="5" borderId="3" xfId="1" applyNumberFormat="1" applyFont="1" applyFill="1" applyBorder="1"/>
    <xf numFmtId="164" fontId="20" fillId="0" borderId="0" xfId="1" applyNumberFormat="1" applyFont="1" applyFill="1" applyBorder="1"/>
    <xf numFmtId="164" fontId="27" fillId="0" borderId="0" xfId="1" applyNumberFormat="1" applyFont="1" applyBorder="1"/>
    <xf numFmtId="164" fontId="28" fillId="0" borderId="0" xfId="0" applyNumberFormat="1" applyFont="1"/>
    <xf numFmtId="0" fontId="10" fillId="2" borderId="1" xfId="0" applyFont="1" applyFill="1" applyBorder="1"/>
    <xf numFmtId="164" fontId="16" fillId="0" borderId="0" xfId="1" applyNumberFormat="1" applyFont="1" applyFill="1"/>
    <xf numFmtId="164" fontId="16" fillId="0" borderId="0" xfId="1" applyNumberFormat="1" applyFont="1" applyFill="1" applyBorder="1"/>
    <xf numFmtId="164" fontId="27" fillId="0" borderId="0" xfId="1" applyNumberFormat="1" applyFont="1" applyFill="1"/>
    <xf numFmtId="0" fontId="6" fillId="6" borderId="0" xfId="0" applyFont="1" applyFill="1" applyAlignment="1">
      <alignment horizontal="center"/>
    </xf>
    <xf numFmtId="0" fontId="9" fillId="7" borderId="6" xfId="0" applyFont="1" applyFill="1" applyBorder="1" applyAlignment="1">
      <alignment horizontal="left"/>
    </xf>
    <xf numFmtId="0" fontId="4" fillId="7" borderId="6" xfId="0" applyFont="1" applyFill="1" applyBorder="1" applyAlignment="1">
      <alignment horizontal="right"/>
    </xf>
    <xf numFmtId="0" fontId="23" fillId="8" borderId="1" xfId="0" applyFont="1" applyFill="1" applyBorder="1"/>
    <xf numFmtId="0" fontId="23" fillId="8" borderId="1" xfId="0" applyFont="1" applyFill="1" applyBorder="1" applyAlignment="1">
      <alignment horizontal="center"/>
    </xf>
    <xf numFmtId="0" fontId="23" fillId="8" borderId="1" xfId="0" applyFont="1" applyFill="1" applyBorder="1" applyAlignment="1">
      <alignment horizontal="right"/>
    </xf>
    <xf numFmtId="9" fontId="22" fillId="0" borderId="0" xfId="0" applyNumberFormat="1" applyFont="1" applyAlignment="1">
      <alignment horizontal="right"/>
    </xf>
    <xf numFmtId="0" fontId="2" fillId="0" borderId="0" xfId="0" applyFont="1" applyAlignment="1">
      <alignment horizontal="left"/>
    </xf>
    <xf numFmtId="8" fontId="2" fillId="0" borderId="0" xfId="0" applyNumberFormat="1" applyFont="1"/>
    <xf numFmtId="44" fontId="19" fillId="0" borderId="0" xfId="2" applyFont="1" applyFill="1" applyBorder="1" applyAlignment="1">
      <alignment horizontal="right"/>
    </xf>
    <xf numFmtId="0" fontId="12" fillId="0" borderId="0" xfId="0" applyFont="1" applyAlignment="1">
      <alignment horizontal="center"/>
    </xf>
    <xf numFmtId="0" fontId="12" fillId="0" borderId="0" xfId="0" applyFont="1" applyAlignment="1">
      <alignment horizontal="left"/>
    </xf>
    <xf numFmtId="0" fontId="13" fillId="0" borderId="0" xfId="0" applyFont="1" applyAlignment="1">
      <alignment horizontal="left"/>
    </xf>
    <xf numFmtId="165" fontId="3" fillId="0" borderId="0" xfId="0" applyNumberFormat="1" applyFont="1"/>
    <xf numFmtId="0" fontId="30" fillId="0" borderId="0" xfId="0" applyFont="1" applyAlignment="1">
      <alignment horizontal="center"/>
    </xf>
    <xf numFmtId="165" fontId="32" fillId="0" borderId="0" xfId="0" applyNumberFormat="1" applyFont="1"/>
    <xf numFmtId="44" fontId="20" fillId="0" borderId="0" xfId="2" applyFont="1" applyBorder="1"/>
    <xf numFmtId="44" fontId="20" fillId="0" borderId="1" xfId="2" applyFont="1" applyBorder="1"/>
    <xf numFmtId="9" fontId="19" fillId="3" borderId="0" xfId="0" applyNumberFormat="1" applyFont="1" applyFill="1" applyAlignment="1">
      <alignment horizontal="right"/>
    </xf>
    <xf numFmtId="8" fontId="19" fillId="0" borderId="0" xfId="0" applyNumberFormat="1" applyFont="1"/>
    <xf numFmtId="43" fontId="27" fillId="0" borderId="0" xfId="0" applyNumberFormat="1" applyFont="1"/>
    <xf numFmtId="164" fontId="22" fillId="3" borderId="0" xfId="1" applyNumberFormat="1" applyFont="1" applyFill="1"/>
    <xf numFmtId="164" fontId="22" fillId="3" borderId="1" xfId="1" applyNumberFormat="1" applyFont="1" applyFill="1" applyBorder="1"/>
    <xf numFmtId="164" fontId="22" fillId="0" borderId="0" xfId="1" applyNumberFormat="1" applyFont="1" applyFill="1"/>
    <xf numFmtId="0" fontId="33" fillId="5" borderId="0" xfId="0" applyFont="1" applyFill="1" applyAlignment="1">
      <alignment horizontal="center"/>
    </xf>
    <xf numFmtId="165" fontId="27" fillId="0" borderId="0" xfId="2" applyNumberFormat="1" applyFont="1"/>
    <xf numFmtId="164" fontId="30" fillId="0" borderId="0" xfId="1" applyNumberFormat="1" applyFont="1"/>
    <xf numFmtId="165" fontId="27" fillId="0" borderId="0" xfId="2" applyNumberFormat="1" applyFont="1" applyFill="1"/>
    <xf numFmtId="164" fontId="22" fillId="0" borderId="0" xfId="1" applyNumberFormat="1" applyFont="1" applyFill="1" applyBorder="1"/>
    <xf numFmtId="165" fontId="27" fillId="0" borderId="0" xfId="2" applyNumberFormat="1" applyFont="1" applyFill="1" applyBorder="1"/>
    <xf numFmtId="165" fontId="27" fillId="0" borderId="0" xfId="2" applyNumberFormat="1" applyFont="1" applyBorder="1"/>
    <xf numFmtId="165" fontId="27" fillId="9" borderId="0" xfId="2" applyNumberFormat="1" applyFont="1" applyFill="1"/>
    <xf numFmtId="165" fontId="22" fillId="9" borderId="0" xfId="2" applyNumberFormat="1" applyFont="1" applyFill="1"/>
    <xf numFmtId="165" fontId="27" fillId="9" borderId="7" xfId="2" applyNumberFormat="1" applyFont="1" applyFill="1" applyBorder="1"/>
    <xf numFmtId="0" fontId="19" fillId="0" borderId="4" xfId="0" applyFont="1" applyBorder="1"/>
    <xf numFmtId="0" fontId="0" fillId="0" borderId="4" xfId="0" applyBorder="1"/>
    <xf numFmtId="164" fontId="0" fillId="0" borderId="0" xfId="0" applyNumberFormat="1" applyAlignment="1">
      <alignment horizontal="left"/>
    </xf>
    <xf numFmtId="0" fontId="18" fillId="0" borderId="0" xfId="0" applyFont="1" applyAlignment="1">
      <alignment horizontal="center" vertical="center" wrapText="1"/>
    </xf>
    <xf numFmtId="0" fontId="0" fillId="0" borderId="0" xfId="0" applyAlignment="1">
      <alignment vertical="center" wrapText="1"/>
    </xf>
    <xf numFmtId="9" fontId="0" fillId="0" borderId="0" xfId="0" applyNumberFormat="1" applyAlignment="1">
      <alignment horizontal="left" vertical="center" wrapText="1"/>
    </xf>
    <xf numFmtId="0" fontId="34" fillId="0" borderId="0" xfId="0" applyFont="1"/>
    <xf numFmtId="0" fontId="34" fillId="0" borderId="0" xfId="0" applyFont="1" applyAlignment="1">
      <alignment horizontal="center"/>
    </xf>
    <xf numFmtId="165" fontId="32" fillId="0" borderId="0" xfId="2" applyNumberFormat="1" applyFont="1" applyBorder="1"/>
    <xf numFmtId="0" fontId="35" fillId="0" borderId="0" xfId="0" applyFont="1"/>
    <xf numFmtId="0" fontId="29" fillId="0" borderId="0" xfId="0" applyFont="1" applyAlignment="1">
      <alignment horizontal="left"/>
    </xf>
    <xf numFmtId="0" fontId="23" fillId="10" borderId="1" xfId="0" applyFont="1" applyFill="1" applyBorder="1"/>
    <xf numFmtId="0" fontId="36" fillId="0" borderId="0" xfId="0" applyFont="1" applyAlignment="1">
      <alignment vertic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21" fillId="0" borderId="0" xfId="0" applyFont="1" applyAlignment="1">
      <alignment horizontal="left" wrapText="1"/>
    </xf>
    <xf numFmtId="0" fontId="19" fillId="0" borderId="0" xfId="0" applyFont="1" applyAlignment="1">
      <alignment horizontal="left" wrapText="1"/>
    </xf>
    <xf numFmtId="165" fontId="36" fillId="0" borderId="0" xfId="2" applyNumberFormat="1" applyFont="1" applyAlignment="1">
      <alignment vertical="center"/>
    </xf>
    <xf numFmtId="165" fontId="22" fillId="0" borderId="0" xfId="0" applyNumberFormat="1" applyFont="1"/>
    <xf numFmtId="0" fontId="38" fillId="0" borderId="0" xfId="0" applyFont="1" applyAlignment="1">
      <alignment horizontal="left" vertical="center"/>
    </xf>
    <xf numFmtId="0" fontId="37" fillId="0" borderId="0" xfId="0" applyFont="1" applyAlignment="1">
      <alignment horizontal="left" vertical="center"/>
    </xf>
    <xf numFmtId="44" fontId="22" fillId="0" borderId="0" xfId="0" applyNumberFormat="1" applyFont="1"/>
    <xf numFmtId="44" fontId="19" fillId="0" borderId="1" xfId="0" applyNumberFormat="1" applyFont="1" applyBorder="1"/>
    <xf numFmtId="44" fontId="38" fillId="0" borderId="8" xfId="0" applyNumberFormat="1" applyFont="1" applyBorder="1" applyAlignment="1">
      <alignment vertical="center"/>
    </xf>
    <xf numFmtId="165" fontId="22" fillId="0" borderId="8" xfId="0" applyNumberFormat="1" applyFont="1" applyBorder="1"/>
    <xf numFmtId="0" fontId="39" fillId="10" borderId="1" xfId="0" applyFont="1" applyFill="1" applyBorder="1" applyAlignment="1">
      <alignment horizontal="center"/>
    </xf>
    <xf numFmtId="164" fontId="30" fillId="0" borderId="0" xfId="0" applyNumberFormat="1" applyFont="1"/>
    <xf numFmtId="10" fontId="26" fillId="0" borderId="0" xfId="0" applyNumberFormat="1" applyFont="1"/>
    <xf numFmtId="0" fontId="30" fillId="0" borderId="0" xfId="0" applyFont="1"/>
    <xf numFmtId="0" fontId="40" fillId="0" borderId="0" xfId="0" applyFont="1"/>
    <xf numFmtId="0" fontId="9" fillId="11" borderId="6" xfId="0" applyFont="1" applyFill="1" applyBorder="1" applyAlignment="1">
      <alignment horizontal="left"/>
    </xf>
    <xf numFmtId="0" fontId="4" fillId="11" borderId="6" xfId="0" applyFont="1" applyFill="1" applyBorder="1" applyAlignment="1">
      <alignment horizontal="right"/>
    </xf>
    <xf numFmtId="9" fontId="19" fillId="0" borderId="0" xfId="0" applyNumberFormat="1" applyFont="1" applyAlignment="1">
      <alignment horizontal="right"/>
    </xf>
    <xf numFmtId="168" fontId="19" fillId="0" borderId="0" xfId="2" applyNumberFormat="1" applyFont="1" applyFill="1" applyBorder="1" applyAlignment="1">
      <alignment horizontal="right"/>
    </xf>
    <xf numFmtId="164" fontId="31" fillId="0" borderId="0" xfId="1" applyNumberFormat="1" applyFont="1" applyFill="1" applyBorder="1" applyAlignment="1">
      <alignment horizontal="right"/>
    </xf>
    <xf numFmtId="0" fontId="12" fillId="0" borderId="0" xfId="0" applyFont="1"/>
    <xf numFmtId="0" fontId="2" fillId="2" borderId="1" xfId="0" applyFont="1" applyFill="1" applyBorder="1" applyProtection="1">
      <protection locked="0"/>
    </xf>
    <xf numFmtId="165" fontId="18" fillId="0" borderId="0" xfId="2" applyNumberFormat="1" applyFont="1"/>
    <xf numFmtId="164" fontId="18" fillId="0" borderId="0" xfId="1" applyNumberFormat="1" applyFont="1"/>
    <xf numFmtId="164" fontId="20" fillId="9" borderId="0" xfId="1" applyNumberFormat="1" applyFont="1" applyFill="1" applyProtection="1">
      <protection locked="0"/>
    </xf>
    <xf numFmtId="164" fontId="20" fillId="3" borderId="0" xfId="1" applyNumberFormat="1" applyFont="1" applyFill="1" applyProtection="1">
      <protection locked="0"/>
    </xf>
    <xf numFmtId="164" fontId="20" fillId="3" borderId="1" xfId="1" applyNumberFormat="1" applyFont="1" applyFill="1" applyBorder="1" applyProtection="1">
      <protection locked="0"/>
    </xf>
    <xf numFmtId="164" fontId="27" fillId="3" borderId="0" xfId="1" applyNumberFormat="1" applyFont="1" applyFill="1" applyProtection="1">
      <protection locked="0"/>
    </xf>
    <xf numFmtId="164" fontId="20" fillId="0" borderId="0" xfId="1" applyNumberFormat="1" applyFont="1" applyFill="1" applyProtection="1">
      <protection locked="0"/>
    </xf>
    <xf numFmtId="164" fontId="27" fillId="0" borderId="0" xfId="1" applyNumberFormat="1" applyFont="1" applyFill="1" applyProtection="1">
      <protection locked="0"/>
    </xf>
    <xf numFmtId="0" fontId="27" fillId="3" borderId="0" xfId="0" applyFont="1" applyFill="1" applyProtection="1">
      <protection locked="0"/>
    </xf>
    <xf numFmtId="0" fontId="0" fillId="0" borderId="0" xfId="0" applyProtection="1">
      <protection locked="0"/>
    </xf>
    <xf numFmtId="164" fontId="27" fillId="0" borderId="0" xfId="1" applyNumberFormat="1" applyFont="1" applyProtection="1"/>
    <xf numFmtId="164" fontId="20" fillId="0" borderId="0" xfId="1" applyNumberFormat="1" applyFont="1" applyProtection="1"/>
    <xf numFmtId="164" fontId="20" fillId="0" borderId="7" xfId="1" applyNumberFormat="1" applyFont="1" applyBorder="1" applyProtection="1"/>
    <xf numFmtId="164" fontId="20" fillId="0" borderId="0" xfId="1" applyNumberFormat="1" applyFont="1" applyProtection="1">
      <protection locked="0"/>
    </xf>
    <xf numFmtId="0" fontId="20" fillId="0" borderId="0" xfId="0" applyFont="1" applyProtection="1">
      <protection locked="0"/>
    </xf>
    <xf numFmtId="164" fontId="20" fillId="0" borderId="1" xfId="1" applyNumberFormat="1" applyFont="1" applyFill="1" applyBorder="1" applyProtection="1">
      <protection locked="0"/>
    </xf>
    <xf numFmtId="164" fontId="20" fillId="0" borderId="1" xfId="1" applyNumberFormat="1" applyFont="1" applyBorder="1" applyProtection="1">
      <protection locked="0"/>
    </xf>
    <xf numFmtId="164" fontId="27" fillId="0" borderId="0" xfId="1" applyNumberFormat="1" applyFont="1" applyProtection="1">
      <protection locked="0"/>
    </xf>
    <xf numFmtId="0" fontId="22" fillId="0" borderId="2" xfId="0" applyFont="1" applyBorder="1"/>
    <xf numFmtId="0" fontId="19" fillId="0" borderId="3" xfId="0" applyFont="1" applyBorder="1"/>
    <xf numFmtId="0" fontId="19" fillId="0" borderId="5" xfId="0" applyFont="1" applyBorder="1"/>
    <xf numFmtId="0" fontId="19" fillId="0" borderId="1" xfId="0" applyFont="1" applyBorder="1"/>
    <xf numFmtId="164" fontId="20" fillId="0" borderId="3" xfId="1" applyNumberFormat="1" applyFont="1" applyFill="1" applyBorder="1" applyProtection="1"/>
    <xf numFmtId="164" fontId="30" fillId="0" borderId="0" xfId="1" applyNumberFormat="1" applyFont="1" applyFill="1" applyBorder="1" applyProtection="1"/>
    <xf numFmtId="164" fontId="20" fillId="0" borderId="1" xfId="1" applyNumberFormat="1" applyFont="1" applyFill="1" applyBorder="1" applyProtection="1"/>
    <xf numFmtId="0" fontId="19" fillId="0" borderId="0" xfId="0" applyFont="1" applyAlignment="1" applyProtection="1">
      <alignment horizontal="center"/>
      <protection locked="0"/>
    </xf>
    <xf numFmtId="164" fontId="22" fillId="3" borderId="0" xfId="1" applyNumberFormat="1" applyFont="1" applyFill="1" applyProtection="1">
      <protection locked="0"/>
    </xf>
    <xf numFmtId="167" fontId="0" fillId="3" borderId="0" xfId="0" applyNumberFormat="1" applyFill="1" applyAlignment="1" applyProtection="1">
      <alignment horizontal="center"/>
      <protection locked="0"/>
    </xf>
    <xf numFmtId="0" fontId="0" fillId="0" borderId="0" xfId="0" applyAlignment="1" applyProtection="1">
      <alignment horizontal="center"/>
      <protection locked="0"/>
    </xf>
    <xf numFmtId="9" fontId="19" fillId="3" borderId="0" xfId="0" applyNumberFormat="1" applyFont="1" applyFill="1" applyAlignment="1" applyProtection="1">
      <alignment horizontal="right"/>
      <protection locked="0"/>
    </xf>
    <xf numFmtId="44" fontId="19" fillId="3" borderId="0" xfId="2" applyFont="1" applyFill="1" applyBorder="1" applyAlignment="1" applyProtection="1">
      <alignment horizontal="right"/>
      <protection locked="0"/>
    </xf>
    <xf numFmtId="44" fontId="19" fillId="3" borderId="1" xfId="2" applyFont="1" applyFill="1" applyBorder="1" applyAlignment="1" applyProtection="1">
      <alignment horizontal="right"/>
      <protection locked="0"/>
    </xf>
    <xf numFmtId="8" fontId="19" fillId="0" borderId="0" xfId="0" applyNumberFormat="1" applyFont="1" applyProtection="1">
      <protection locked="0"/>
    </xf>
    <xf numFmtId="8" fontId="19" fillId="0" borderId="1" xfId="0" applyNumberFormat="1" applyFont="1" applyBorder="1" applyProtection="1">
      <protection locked="0"/>
    </xf>
    <xf numFmtId="43" fontId="41" fillId="3" borderId="0" xfId="1" applyFont="1" applyFill="1" applyBorder="1" applyAlignment="1" applyProtection="1">
      <alignment horizontal="right"/>
      <protection locked="0"/>
    </xf>
    <xf numFmtId="43" fontId="41" fillId="0" borderId="0" xfId="0" applyNumberFormat="1" applyFont="1" applyProtection="1">
      <protection locked="0"/>
    </xf>
    <xf numFmtId="9" fontId="19" fillId="0" borderId="0" xfId="4" applyFont="1" applyAlignment="1" applyProtection="1">
      <alignment horizontal="center"/>
      <protection locked="0"/>
    </xf>
    <xf numFmtId="164" fontId="19" fillId="3" borderId="0" xfId="1" applyNumberFormat="1" applyFont="1" applyFill="1" applyProtection="1">
      <protection locked="0"/>
    </xf>
    <xf numFmtId="164" fontId="19" fillId="0" borderId="0" xfId="1" applyNumberFormat="1" applyFont="1" applyProtection="1">
      <protection locked="0"/>
    </xf>
    <xf numFmtId="164" fontId="21" fillId="0" borderId="0" xfId="1" applyNumberFormat="1" applyFont="1" applyAlignment="1" applyProtection="1">
      <alignment vertical="top"/>
      <protection locked="0"/>
    </xf>
    <xf numFmtId="164" fontId="21" fillId="0" borderId="0" xfId="1" applyNumberFormat="1" applyFont="1" applyAlignment="1" applyProtection="1">
      <alignment horizontal="center" vertical="top"/>
      <protection locked="0"/>
    </xf>
    <xf numFmtId="164" fontId="19" fillId="0" borderId="0" xfId="1" applyNumberFormat="1" applyFont="1" applyFill="1" applyProtection="1">
      <protection locked="0"/>
    </xf>
    <xf numFmtId="164" fontId="22" fillId="0" borderId="0" xfId="0" applyNumberFormat="1" applyFont="1" applyProtection="1">
      <protection locked="0"/>
    </xf>
    <xf numFmtId="164" fontId="19" fillId="0" borderId="0" xfId="0" applyNumberFormat="1" applyFont="1"/>
    <xf numFmtId="164" fontId="19" fillId="0" borderId="1" xfId="0" applyNumberFormat="1" applyFont="1" applyBorder="1"/>
    <xf numFmtId="164" fontId="22" fillId="0" borderId="0" xfId="0" applyNumberFormat="1" applyFont="1"/>
    <xf numFmtId="164" fontId="22" fillId="0" borderId="1" xfId="0" applyNumberFormat="1" applyFont="1" applyBorder="1"/>
    <xf numFmtId="9" fontId="19" fillId="2" borderId="0" xfId="0" applyNumberFormat="1" applyFont="1" applyFill="1" applyProtection="1">
      <protection locked="0"/>
    </xf>
    <xf numFmtId="0" fontId="42" fillId="3" borderId="0" xfId="0" applyFont="1" applyFill="1" applyAlignment="1">
      <alignment horizontal="left"/>
    </xf>
    <xf numFmtId="165" fontId="36" fillId="3" borderId="0" xfId="2" applyNumberFormat="1" applyFont="1" applyFill="1" applyAlignment="1" applyProtection="1">
      <alignment vertical="center"/>
      <protection locked="0"/>
    </xf>
    <xf numFmtId="44" fontId="36" fillId="3" borderId="1" xfId="2" applyFont="1" applyFill="1" applyBorder="1" applyAlignment="1" applyProtection="1">
      <alignment vertical="center"/>
      <protection locked="0"/>
    </xf>
    <xf numFmtId="0" fontId="21" fillId="0" borderId="0" xfId="0" applyFont="1" applyAlignment="1" applyProtection="1">
      <alignment horizontal="left" wrapText="1"/>
      <protection locked="0"/>
    </xf>
    <xf numFmtId="44" fontId="36" fillId="3" borderId="0" xfId="2" applyFont="1" applyFill="1" applyAlignment="1" applyProtection="1">
      <alignment vertical="center"/>
      <protection locked="0"/>
    </xf>
    <xf numFmtId="44" fontId="19" fillId="0" borderId="0" xfId="0" applyNumberFormat="1" applyFont="1" applyProtection="1">
      <protection locked="0"/>
    </xf>
    <xf numFmtId="164" fontId="27" fillId="0" borderId="0" xfId="1" applyNumberFormat="1" applyFont="1" applyBorder="1" applyProtection="1">
      <protection locked="0"/>
    </xf>
    <xf numFmtId="0" fontId="20" fillId="0" borderId="0" xfId="0" applyFont="1" applyAlignment="1" applyProtection="1">
      <alignment horizontal="left"/>
      <protection locked="0"/>
    </xf>
    <xf numFmtId="164" fontId="20" fillId="0" borderId="0" xfId="1" applyNumberFormat="1" applyFont="1" applyBorder="1" applyProtection="1">
      <protection locked="0"/>
    </xf>
    <xf numFmtId="0" fontId="19" fillId="0" borderId="1" xfId="0" applyFont="1" applyBorder="1" applyAlignment="1" applyProtection="1">
      <alignment horizontal="center"/>
      <protection locked="0"/>
    </xf>
    <xf numFmtId="0" fontId="19" fillId="0" borderId="3" xfId="0" applyFont="1" applyBorder="1" applyAlignment="1" applyProtection="1">
      <alignment horizontal="center"/>
      <protection locked="0"/>
    </xf>
    <xf numFmtId="164" fontId="20" fillId="0" borderId="3" xfId="1" applyNumberFormat="1" applyFont="1" applyFill="1" applyBorder="1" applyProtection="1">
      <protection locked="0"/>
    </xf>
    <xf numFmtId="164" fontId="30" fillId="0" borderId="0" xfId="1" applyNumberFormat="1" applyFont="1" applyFill="1" applyBorder="1" applyProtection="1">
      <protection locked="0"/>
    </xf>
    <xf numFmtId="164" fontId="20" fillId="0" borderId="0" xfId="1" applyNumberFormat="1" applyFont="1" applyFill="1" applyBorder="1" applyProtection="1">
      <protection locked="0"/>
    </xf>
    <xf numFmtId="165" fontId="27" fillId="0" borderId="0" xfId="2" applyNumberFormat="1" applyFont="1" applyFill="1" applyProtection="1">
      <protection locked="0"/>
    </xf>
    <xf numFmtId="165" fontId="22" fillId="0" borderId="0" xfId="2" applyNumberFormat="1" applyFont="1" applyProtection="1">
      <protection locked="0"/>
    </xf>
    <xf numFmtId="165" fontId="27" fillId="0" borderId="0" xfId="2" applyNumberFormat="1" applyFont="1" applyProtection="1">
      <protection locked="0"/>
    </xf>
    <xf numFmtId="165" fontId="27" fillId="0" borderId="7" xfId="2" applyNumberFormat="1" applyFont="1" applyFill="1" applyBorder="1" applyProtection="1">
      <protection locked="0"/>
    </xf>
    <xf numFmtId="165" fontId="27" fillId="0" borderId="0" xfId="2" applyNumberFormat="1" applyFont="1" applyBorder="1" applyProtection="1">
      <protection locked="0"/>
    </xf>
    <xf numFmtId="165" fontId="27" fillId="3" borderId="0" xfId="2" applyNumberFormat="1" applyFont="1" applyFill="1" applyBorder="1" applyProtection="1">
      <protection locked="0"/>
    </xf>
    <xf numFmtId="165" fontId="27" fillId="0" borderId="7" xfId="2" applyNumberFormat="1" applyFont="1" applyBorder="1" applyProtection="1">
      <protection locked="0"/>
    </xf>
    <xf numFmtId="9" fontId="17" fillId="0" borderId="0" xfId="3" applyNumberFormat="1" applyFill="1" applyBorder="1" applyAlignment="1">
      <alignment horizontal="left" vertical="center" wrapText="1"/>
    </xf>
    <xf numFmtId="0" fontId="25" fillId="0" borderId="0" xfId="0" applyFont="1" applyAlignment="1">
      <alignment vertical="center" wrapText="1"/>
    </xf>
    <xf numFmtId="0" fontId="43" fillId="0" borderId="0" xfId="0" applyFont="1"/>
    <xf numFmtId="166" fontId="20" fillId="3" borderId="0" xfId="4" applyNumberFormat="1" applyFont="1" applyFill="1" applyBorder="1" applyProtection="1">
      <protection locked="0"/>
    </xf>
    <xf numFmtId="10" fontId="20" fillId="3" borderId="0" xfId="4" applyNumberFormat="1" applyFont="1" applyFill="1" applyBorder="1" applyProtection="1">
      <protection locked="0"/>
    </xf>
    <xf numFmtId="44" fontId="20" fillId="0" borderId="0" xfId="2" applyFont="1" applyFill="1" applyBorder="1" applyProtection="1">
      <protection locked="0"/>
    </xf>
    <xf numFmtId="10" fontId="20" fillId="0" borderId="0" xfId="2" applyNumberFormat="1" applyFont="1" applyFill="1" applyBorder="1" applyProtection="1">
      <protection locked="0"/>
    </xf>
    <xf numFmtId="0" fontId="19" fillId="3" borderId="0" xfId="0" applyFont="1" applyFill="1" applyAlignment="1" applyProtection="1">
      <alignment horizontal="center"/>
      <protection locked="0"/>
    </xf>
    <xf numFmtId="164" fontId="44" fillId="0" borderId="0" xfId="3" applyNumberFormat="1" applyFont="1"/>
    <xf numFmtId="44" fontId="19" fillId="0" borderId="0" xfId="2" applyFont="1" applyFill="1" applyBorder="1" applyAlignment="1" applyProtection="1">
      <alignment horizontal="right"/>
      <protection locked="0"/>
    </xf>
    <xf numFmtId="44" fontId="19" fillId="0" borderId="1" xfId="2" applyFont="1" applyFill="1" applyBorder="1" applyAlignment="1">
      <alignment horizontal="right"/>
    </xf>
    <xf numFmtId="165" fontId="22" fillId="0" borderId="0" xfId="2" applyNumberFormat="1" applyFont="1" applyFill="1" applyBorder="1" applyAlignment="1">
      <alignment horizontal="right"/>
    </xf>
    <xf numFmtId="165" fontId="22" fillId="0" borderId="0" xfId="2" applyNumberFormat="1" applyFont="1" applyFill="1" applyBorder="1" applyAlignment="1" applyProtection="1">
      <alignment horizontal="right"/>
      <protection locked="0"/>
    </xf>
    <xf numFmtId="165" fontId="27" fillId="0" borderId="0" xfId="0" applyNumberFormat="1" applyFont="1" applyProtection="1">
      <protection locked="0"/>
    </xf>
    <xf numFmtId="164" fontId="19" fillId="3" borderId="0" xfId="1" applyNumberFormat="1" applyFont="1" applyFill="1" applyBorder="1" applyAlignment="1" applyProtection="1">
      <alignment horizontal="right"/>
      <protection locked="0"/>
    </xf>
    <xf numFmtId="164" fontId="19" fillId="0" borderId="0" xfId="1" applyNumberFormat="1" applyFont="1" applyFill="1" applyBorder="1" applyProtection="1">
      <protection locked="0"/>
    </xf>
    <xf numFmtId="0" fontId="22" fillId="0" borderId="0" xfId="0" applyFont="1" applyAlignment="1">
      <alignment horizontal="right"/>
    </xf>
    <xf numFmtId="164" fontId="19" fillId="3" borderId="0" xfId="1" applyNumberFormat="1" applyFont="1" applyFill="1" applyBorder="1" applyAlignment="1">
      <alignment horizontal="right"/>
    </xf>
    <xf numFmtId="44" fontId="19" fillId="3" borderId="1" xfId="2" applyFont="1" applyFill="1" applyBorder="1" applyAlignment="1">
      <alignment horizontal="right"/>
    </xf>
    <xf numFmtId="164" fontId="27" fillId="3" borderId="1" xfId="1" applyNumberFormat="1" applyFont="1" applyFill="1" applyBorder="1" applyProtection="1">
      <protection locked="0"/>
    </xf>
    <xf numFmtId="164" fontId="27" fillId="0" borderId="1" xfId="1" applyNumberFormat="1" applyFont="1" applyFill="1" applyBorder="1" applyProtection="1">
      <protection locked="0"/>
    </xf>
    <xf numFmtId="0" fontId="26" fillId="0" borderId="0" xfId="0" applyFont="1" applyProtection="1">
      <protection locked="0"/>
    </xf>
    <xf numFmtId="9" fontId="19" fillId="3" borderId="0" xfId="0" applyNumberFormat="1" applyFont="1" applyFill="1" applyProtection="1">
      <protection locked="0"/>
    </xf>
    <xf numFmtId="166" fontId="19" fillId="3" borderId="0" xfId="0" applyNumberFormat="1" applyFont="1" applyFill="1" applyProtection="1">
      <protection locked="0"/>
    </xf>
    <xf numFmtId="166" fontId="26" fillId="0" borderId="0" xfId="0" applyNumberFormat="1" applyFont="1" applyProtection="1">
      <protection locked="0"/>
    </xf>
    <xf numFmtId="166" fontId="19" fillId="0" borderId="0" xfId="0" applyNumberFormat="1" applyFont="1" applyProtection="1">
      <protection locked="0"/>
    </xf>
    <xf numFmtId="165" fontId="27" fillId="0" borderId="1" xfId="0" applyNumberFormat="1" applyFont="1" applyBorder="1" applyProtection="1">
      <protection locked="0"/>
    </xf>
    <xf numFmtId="44" fontId="20" fillId="3" borderId="0" xfId="2" applyFont="1" applyFill="1" applyBorder="1" applyAlignment="1" applyProtection="1">
      <alignment horizontal="right"/>
      <protection locked="0"/>
    </xf>
    <xf numFmtId="164" fontId="19" fillId="3" borderId="1" xfId="1" applyNumberFormat="1" applyFont="1" applyFill="1" applyBorder="1" applyProtection="1">
      <protection locked="0"/>
    </xf>
    <xf numFmtId="164" fontId="19" fillId="0" borderId="1" xfId="1" applyNumberFormat="1" applyFont="1" applyBorder="1" applyProtection="1">
      <protection locked="0"/>
    </xf>
    <xf numFmtId="0" fontId="37" fillId="0" borderId="0" xfId="0" applyFont="1" applyAlignment="1">
      <alignment horizontal="left" vertical="center" wrapText="1"/>
    </xf>
    <xf numFmtId="0" fontId="21" fillId="0" borderId="0" xfId="0" applyFont="1" applyAlignment="1">
      <alignment horizontal="left" wrapText="1"/>
    </xf>
    <xf numFmtId="164" fontId="17" fillId="0" borderId="0" xfId="3" applyNumberFormat="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aycom.com/resources/blog/suta-taxes-heres-what-you-need-to-know/"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aycom.com/resources/blog/suta-taxes-heres-what-you-need-to-know/"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rs.gov/Tax-Professionals/Standard-Mileage-Rat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35AB-DF48-4F7D-AE9D-FFD7ED6683BA}">
  <sheetPr>
    <tabColor rgb="FF7030A0"/>
  </sheetPr>
  <dimension ref="A1:G52"/>
  <sheetViews>
    <sheetView tabSelected="1" topLeftCell="D31" zoomScaleNormal="100" workbookViewId="0">
      <selection activeCell="H38" sqref="H38"/>
    </sheetView>
  </sheetViews>
  <sheetFormatPr defaultRowHeight="12.75" x14ac:dyDescent="0.2"/>
  <cols>
    <col min="1" max="1" width="2.42578125" style="1" customWidth="1"/>
    <col min="2" max="2" width="14.140625" style="1" customWidth="1"/>
    <col min="3" max="3" width="52" style="1" bestFit="1" customWidth="1"/>
    <col min="4" max="4" width="10.85546875" style="1" bestFit="1" customWidth="1"/>
    <col min="5" max="6" width="9.7109375" style="1" bestFit="1" customWidth="1"/>
    <col min="7" max="16384" width="9.140625" style="1"/>
  </cols>
  <sheetData>
    <row r="1" spans="1:7" x14ac:dyDescent="0.2">
      <c r="A1" s="104" t="s">
        <v>151</v>
      </c>
      <c r="B1" s="104"/>
      <c r="C1" s="104"/>
      <c r="D1" s="118" t="s">
        <v>184</v>
      </c>
      <c r="E1" s="104"/>
    </row>
    <row r="2" spans="1:7" ht="9" customHeight="1" x14ac:dyDescent="0.2"/>
    <row r="3" spans="1:7" ht="66" customHeight="1" x14ac:dyDescent="0.2">
      <c r="A3" s="229" t="s">
        <v>164</v>
      </c>
      <c r="B3" s="229"/>
      <c r="C3" s="230"/>
      <c r="D3" s="230"/>
      <c r="G3" s="178" t="s">
        <v>59</v>
      </c>
    </row>
    <row r="4" spans="1:7" ht="6" customHeight="1" x14ac:dyDescent="0.2">
      <c r="A4" s="106"/>
      <c r="B4" s="106"/>
      <c r="C4" s="108"/>
      <c r="D4" s="108"/>
    </row>
    <row r="5" spans="1:7" x14ac:dyDescent="0.2">
      <c r="A5" s="112" t="s">
        <v>178</v>
      </c>
      <c r="B5" s="107"/>
      <c r="C5" s="109" t="s">
        <v>161</v>
      </c>
      <c r="D5" s="179">
        <v>0</v>
      </c>
      <c r="E5" s="110" t="s">
        <v>8</v>
      </c>
      <c r="F5" s="110" t="s">
        <v>8</v>
      </c>
    </row>
    <row r="6" spans="1:7" x14ac:dyDescent="0.2">
      <c r="A6" s="113"/>
      <c r="B6" s="106"/>
      <c r="C6" s="109" t="s">
        <v>162</v>
      </c>
      <c r="D6" s="180">
        <v>0</v>
      </c>
    </row>
    <row r="7" spans="1:7" ht="13.5" thickBot="1" x14ac:dyDescent="0.25">
      <c r="A7" s="113"/>
      <c r="B7" s="106"/>
      <c r="C7" s="108" t="s">
        <v>163</v>
      </c>
      <c r="D7" s="181"/>
      <c r="E7" s="117">
        <f>SUM(D5:D6)</f>
        <v>0</v>
      </c>
    </row>
    <row r="8" spans="1:7" ht="6" customHeight="1" thickTop="1" x14ac:dyDescent="0.2">
      <c r="A8" s="113"/>
      <c r="B8" s="106"/>
      <c r="C8" s="108"/>
      <c r="D8" s="181"/>
      <c r="E8" s="111"/>
    </row>
    <row r="9" spans="1:7" x14ac:dyDescent="0.2">
      <c r="A9" s="112" t="s">
        <v>166</v>
      </c>
      <c r="B9" s="107"/>
      <c r="C9" s="108"/>
      <c r="D9" s="181"/>
      <c r="E9" s="111"/>
    </row>
    <row r="10" spans="1:7" ht="15" customHeight="1" x14ac:dyDescent="0.2">
      <c r="B10" s="1" t="s">
        <v>128</v>
      </c>
      <c r="C10" s="105" t="s">
        <v>175</v>
      </c>
      <c r="D10" s="182">
        <v>0</v>
      </c>
    </row>
    <row r="11" spans="1:7" x14ac:dyDescent="0.2">
      <c r="C11" s="105" t="s">
        <v>174</v>
      </c>
      <c r="D11" s="182">
        <v>0</v>
      </c>
    </row>
    <row r="12" spans="1:7" x14ac:dyDescent="0.2">
      <c r="C12" s="105" t="s">
        <v>129</v>
      </c>
      <c r="D12" s="182">
        <v>0</v>
      </c>
    </row>
    <row r="13" spans="1:7" ht="15" customHeight="1" x14ac:dyDescent="0.2">
      <c r="B13" s="1" t="s">
        <v>7</v>
      </c>
      <c r="C13" s="105" t="s">
        <v>141</v>
      </c>
      <c r="D13" s="182">
        <v>0</v>
      </c>
    </row>
    <row r="14" spans="1:7" x14ac:dyDescent="0.2">
      <c r="C14" s="105" t="s">
        <v>131</v>
      </c>
      <c r="D14" s="182">
        <v>0</v>
      </c>
    </row>
    <row r="15" spans="1:7" x14ac:dyDescent="0.2">
      <c r="C15" s="105" t="s">
        <v>133</v>
      </c>
      <c r="D15" s="182">
        <v>0</v>
      </c>
    </row>
    <row r="16" spans="1:7" x14ac:dyDescent="0.2">
      <c r="C16" s="105" t="s">
        <v>135</v>
      </c>
      <c r="D16" s="182">
        <v>0</v>
      </c>
    </row>
    <row r="17" spans="2:4" x14ac:dyDescent="0.2">
      <c r="C17" s="105" t="s">
        <v>155</v>
      </c>
      <c r="D17" s="182">
        <v>0</v>
      </c>
    </row>
    <row r="18" spans="2:4" x14ac:dyDescent="0.2">
      <c r="C18" s="105" t="s">
        <v>156</v>
      </c>
      <c r="D18" s="182">
        <v>0</v>
      </c>
    </row>
    <row r="19" spans="2:4" x14ac:dyDescent="0.2">
      <c r="C19" s="105" t="s">
        <v>154</v>
      </c>
      <c r="D19" s="182">
        <v>0</v>
      </c>
    </row>
    <row r="20" spans="2:4" ht="15" customHeight="1" x14ac:dyDescent="0.2">
      <c r="B20" s="1" t="s">
        <v>139</v>
      </c>
      <c r="C20" s="105" t="s">
        <v>157</v>
      </c>
      <c r="D20" s="182">
        <v>0</v>
      </c>
    </row>
    <row r="21" spans="2:4" x14ac:dyDescent="0.2">
      <c r="C21" s="105" t="s">
        <v>165</v>
      </c>
      <c r="D21" s="182">
        <v>0</v>
      </c>
    </row>
    <row r="22" spans="2:4" x14ac:dyDescent="0.2">
      <c r="C22" s="105" t="s">
        <v>140</v>
      </c>
      <c r="D22" s="182">
        <v>0</v>
      </c>
    </row>
    <row r="23" spans="2:4" x14ac:dyDescent="0.2">
      <c r="C23" s="105" t="s">
        <v>158</v>
      </c>
      <c r="D23" s="182">
        <v>0</v>
      </c>
    </row>
    <row r="24" spans="2:4" ht="15" customHeight="1" x14ac:dyDescent="0.2">
      <c r="B24" s="1" t="s">
        <v>130</v>
      </c>
      <c r="C24" s="105" t="s">
        <v>142</v>
      </c>
      <c r="D24" s="182">
        <v>0</v>
      </c>
    </row>
    <row r="25" spans="2:4" x14ac:dyDescent="0.2">
      <c r="C25" s="105" t="s">
        <v>143</v>
      </c>
      <c r="D25" s="182">
        <v>0</v>
      </c>
    </row>
    <row r="26" spans="2:4" x14ac:dyDescent="0.2">
      <c r="C26" s="105" t="s">
        <v>137</v>
      </c>
      <c r="D26" s="182">
        <v>0</v>
      </c>
    </row>
    <row r="27" spans="2:4" x14ac:dyDescent="0.2">
      <c r="C27" s="105" t="s">
        <v>159</v>
      </c>
      <c r="D27" s="182">
        <v>0</v>
      </c>
    </row>
    <row r="28" spans="2:4" x14ac:dyDescent="0.2">
      <c r="B28" s="1" t="s">
        <v>132</v>
      </c>
      <c r="C28" s="105" t="s">
        <v>176</v>
      </c>
      <c r="D28" s="182">
        <v>0</v>
      </c>
    </row>
    <row r="29" spans="2:4" x14ac:dyDescent="0.2">
      <c r="C29" s="105" t="s">
        <v>160</v>
      </c>
      <c r="D29" s="182">
        <v>0</v>
      </c>
    </row>
    <row r="30" spans="2:4" ht="15" customHeight="1" x14ac:dyDescent="0.2">
      <c r="B30" s="1" t="s">
        <v>144</v>
      </c>
      <c r="C30" s="105" t="s">
        <v>172</v>
      </c>
      <c r="D30" s="182">
        <v>0</v>
      </c>
    </row>
    <row r="31" spans="2:4" ht="15" customHeight="1" x14ac:dyDescent="0.2">
      <c r="B31" s="1" t="s">
        <v>138</v>
      </c>
      <c r="C31" s="105" t="s">
        <v>138</v>
      </c>
      <c r="D31" s="182">
        <v>0</v>
      </c>
    </row>
    <row r="32" spans="2:4" ht="15" customHeight="1" x14ac:dyDescent="0.2">
      <c r="B32" s="1" t="s">
        <v>127</v>
      </c>
      <c r="C32" s="105" t="s">
        <v>173</v>
      </c>
      <c r="D32" s="182">
        <v>0</v>
      </c>
    </row>
    <row r="33" spans="1:5" x14ac:dyDescent="0.2">
      <c r="C33" s="105" t="s">
        <v>168</v>
      </c>
      <c r="D33" s="182">
        <v>0</v>
      </c>
    </row>
    <row r="34" spans="1:5" ht="15" x14ac:dyDescent="0.25">
      <c r="B34" t="s">
        <v>147</v>
      </c>
      <c r="C34" s="105" t="s">
        <v>169</v>
      </c>
      <c r="D34" s="182">
        <v>0</v>
      </c>
    </row>
    <row r="35" spans="1:5" ht="15" x14ac:dyDescent="0.25">
      <c r="B35"/>
      <c r="C35" s="105" t="s">
        <v>149</v>
      </c>
      <c r="D35" s="182">
        <v>0</v>
      </c>
    </row>
    <row r="36" spans="1:5" ht="15" x14ac:dyDescent="0.25">
      <c r="B36"/>
      <c r="C36" s="105" t="s">
        <v>145</v>
      </c>
      <c r="D36" s="182">
        <v>0</v>
      </c>
    </row>
    <row r="37" spans="1:5" ht="15" x14ac:dyDescent="0.25">
      <c r="B37" t="s">
        <v>148</v>
      </c>
      <c r="C37" s="105" t="s">
        <v>170</v>
      </c>
      <c r="D37" s="182">
        <v>0</v>
      </c>
    </row>
    <row r="38" spans="1:5" ht="15" customHeight="1" x14ac:dyDescent="0.2">
      <c r="B38" s="1" t="s">
        <v>134</v>
      </c>
      <c r="C38" s="105" t="s">
        <v>183</v>
      </c>
      <c r="D38" s="182">
        <v>0</v>
      </c>
    </row>
    <row r="39" spans="1:5" ht="15" customHeight="1" x14ac:dyDescent="0.2">
      <c r="B39" s="105" t="s">
        <v>146</v>
      </c>
      <c r="D39" s="182">
        <v>0</v>
      </c>
    </row>
    <row r="40" spans="1:5" ht="15" customHeight="1" x14ac:dyDescent="0.2">
      <c r="B40" s="105" t="s">
        <v>171</v>
      </c>
      <c r="D40" s="182">
        <v>0</v>
      </c>
    </row>
    <row r="41" spans="1:5" ht="15" customHeight="1" x14ac:dyDescent="0.2">
      <c r="B41" s="105" t="s">
        <v>150</v>
      </c>
      <c r="D41" s="182">
        <v>0</v>
      </c>
    </row>
    <row r="42" spans="1:5" ht="15" customHeight="1" x14ac:dyDescent="0.2">
      <c r="B42" s="1" t="s">
        <v>136</v>
      </c>
      <c r="C42" s="105" t="s">
        <v>152</v>
      </c>
      <c r="D42" s="182">
        <v>0</v>
      </c>
    </row>
    <row r="43" spans="1:5" ht="15" customHeight="1" x14ac:dyDescent="0.2">
      <c r="C43" s="105" t="s">
        <v>212</v>
      </c>
      <c r="D43" s="182">
        <v>0</v>
      </c>
    </row>
    <row r="44" spans="1:5" x14ac:dyDescent="0.2">
      <c r="C44" s="105" t="s">
        <v>177</v>
      </c>
      <c r="D44" s="180">
        <v>0</v>
      </c>
    </row>
    <row r="45" spans="1:5" x14ac:dyDescent="0.2">
      <c r="C45" s="23" t="s">
        <v>181</v>
      </c>
      <c r="D45" s="183" t="s">
        <v>8</v>
      </c>
      <c r="E45" s="115">
        <f>SUM(D10:D44)</f>
        <v>0</v>
      </c>
    </row>
    <row r="46" spans="1:5" x14ac:dyDescent="0.2">
      <c r="A46" s="23"/>
      <c r="D46" s="183"/>
      <c r="E46" s="114"/>
    </row>
    <row r="47" spans="1:5" x14ac:dyDescent="0.2">
      <c r="A47" s="14" t="s">
        <v>167</v>
      </c>
      <c r="C47" s="105" t="s">
        <v>180</v>
      </c>
      <c r="D47" s="182">
        <v>0</v>
      </c>
    </row>
    <row r="48" spans="1:5" x14ac:dyDescent="0.2">
      <c r="A48" s="112" t="s">
        <v>8</v>
      </c>
      <c r="B48" s="107"/>
      <c r="C48" s="105" t="s">
        <v>153</v>
      </c>
      <c r="D48" s="180">
        <v>0</v>
      </c>
    </row>
    <row r="49" spans="1:5" x14ac:dyDescent="0.2">
      <c r="C49" s="23" t="s">
        <v>182</v>
      </c>
      <c r="E49" s="115">
        <f>SUM(D47:D48)</f>
        <v>0</v>
      </c>
    </row>
    <row r="50" spans="1:5" x14ac:dyDescent="0.2">
      <c r="C50" s="105"/>
    </row>
    <row r="51" spans="1:5" ht="13.5" thickBot="1" x14ac:dyDescent="0.25">
      <c r="A51" s="14" t="s">
        <v>179</v>
      </c>
      <c r="C51" s="105"/>
      <c r="E51" s="116">
        <f>SUM(D10:D48)</f>
        <v>0</v>
      </c>
    </row>
    <row r="52" spans="1:5" ht="13.5" thickTop="1" x14ac:dyDescent="0.2"/>
  </sheetData>
  <mergeCells count="1">
    <mergeCell ref="A3:D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D1DC4-B207-46B7-9B67-835481A60068}">
  <sheetPr>
    <tabColor rgb="FF006666"/>
  </sheetPr>
  <dimension ref="A1:J29"/>
  <sheetViews>
    <sheetView workbookViewId="0">
      <selection activeCell="I20" sqref="I20"/>
    </sheetView>
  </sheetViews>
  <sheetFormatPr defaultRowHeight="15" x14ac:dyDescent="0.25"/>
  <cols>
    <col min="1" max="1" width="30.5703125" customWidth="1"/>
    <col min="2" max="2" width="8" customWidth="1"/>
    <col min="3" max="3" width="9.5703125" customWidth="1"/>
    <col min="4" max="4" width="11" customWidth="1"/>
    <col min="5" max="5" width="11.85546875" customWidth="1"/>
    <col min="6" max="6" width="12" customWidth="1"/>
    <col min="7" max="7" width="11.7109375" customWidth="1"/>
  </cols>
  <sheetData>
    <row r="1" spans="1:10" x14ac:dyDescent="0.25">
      <c r="A1" s="122" t="s">
        <v>195</v>
      </c>
      <c r="D1" s="40" t="s">
        <v>196</v>
      </c>
    </row>
    <row r="2" spans="1:10" x14ac:dyDescent="0.25">
      <c r="A2" s="122"/>
      <c r="D2" s="40"/>
    </row>
    <row r="3" spans="1:10" ht="14.25" customHeight="1" x14ac:dyDescent="0.25"/>
    <row r="4" spans="1:10" ht="16.5" thickBot="1" x14ac:dyDescent="0.3">
      <c r="A4" s="60" t="s">
        <v>43</v>
      </c>
      <c r="B4" s="60"/>
      <c r="C4" s="61" t="s">
        <v>12</v>
      </c>
      <c r="D4" s="61" t="s">
        <v>13</v>
      </c>
      <c r="E4" s="61" t="s">
        <v>14</v>
      </c>
      <c r="F4" s="61" t="s">
        <v>15</v>
      </c>
      <c r="G4" s="61" t="s">
        <v>16</v>
      </c>
      <c r="H4" s="178" t="s">
        <v>59</v>
      </c>
    </row>
    <row r="5" spans="1:10" ht="15.75" x14ac:dyDescent="0.25">
      <c r="A5" s="29"/>
      <c r="B5" s="29"/>
      <c r="C5" s="9"/>
      <c r="D5" s="9"/>
      <c r="E5" s="9"/>
      <c r="F5" s="9"/>
      <c r="G5" s="9"/>
    </row>
    <row r="6" spans="1:10" x14ac:dyDescent="0.25">
      <c r="A6" s="10" t="s">
        <v>42</v>
      </c>
      <c r="B6" s="159">
        <v>0.04</v>
      </c>
      <c r="D6" s="9"/>
      <c r="E6" s="9"/>
      <c r="F6" s="9"/>
      <c r="G6" s="9"/>
    </row>
    <row r="7" spans="1:10" x14ac:dyDescent="0.25">
      <c r="A7" s="10" t="s">
        <v>51</v>
      </c>
      <c r="B7" s="159">
        <v>0.2</v>
      </c>
      <c r="D7" s="9"/>
      <c r="E7" s="9"/>
      <c r="F7" s="9"/>
      <c r="G7" s="9"/>
    </row>
    <row r="8" spans="1:10" x14ac:dyDescent="0.25">
      <c r="A8" s="10"/>
      <c r="B8" s="125"/>
      <c r="D8" s="9"/>
      <c r="E8" s="9"/>
      <c r="F8" s="9"/>
      <c r="G8" s="9"/>
    </row>
    <row r="9" spans="1:10" x14ac:dyDescent="0.25">
      <c r="B9" s="70"/>
      <c r="C9" s="65"/>
      <c r="D9" s="9"/>
      <c r="E9" s="9"/>
      <c r="F9" s="9"/>
      <c r="G9" s="9"/>
      <c r="H9" s="54"/>
      <c r="I9" s="54"/>
      <c r="J9" s="54"/>
    </row>
    <row r="10" spans="1:10" ht="12" customHeight="1" x14ac:dyDescent="0.25">
      <c r="A10" s="11" t="s">
        <v>93</v>
      </c>
      <c r="B10" s="71"/>
      <c r="C10" s="65"/>
      <c r="D10" s="9"/>
      <c r="E10" s="9"/>
      <c r="F10" s="9"/>
      <c r="G10" s="9"/>
    </row>
    <row r="11" spans="1:10" x14ac:dyDescent="0.25">
      <c r="A11" s="66" t="s">
        <v>88</v>
      </c>
      <c r="B11" s="73" t="s">
        <v>97</v>
      </c>
      <c r="C11" s="213">
        <v>5000</v>
      </c>
      <c r="D11" s="214">
        <f>($B$7*C11)+C11</f>
        <v>6000</v>
      </c>
      <c r="E11" s="214">
        <f>($B$7*D11)+D11</f>
        <v>7200</v>
      </c>
      <c r="F11" s="214">
        <f>($B$7*E11)+E11</f>
        <v>8640</v>
      </c>
      <c r="G11" s="214">
        <f>($B$7*F11)+F11</f>
        <v>10368</v>
      </c>
    </row>
    <row r="12" spans="1:10" x14ac:dyDescent="0.25">
      <c r="A12" s="66" t="s">
        <v>89</v>
      </c>
      <c r="B12" s="73" t="s">
        <v>95</v>
      </c>
      <c r="C12" s="161">
        <v>25</v>
      </c>
      <c r="D12" s="163">
        <f>+($B$6*C12)+C12</f>
        <v>26</v>
      </c>
      <c r="E12" s="163">
        <f>+($B$6*D12)+D12</f>
        <v>27.04</v>
      </c>
      <c r="F12" s="163">
        <f>+($B$6*E12)+E12</f>
        <v>28.121600000000001</v>
      </c>
      <c r="G12" s="163">
        <f>+($B$6*F12)+F12</f>
        <v>29.246464</v>
      </c>
    </row>
    <row r="13" spans="1:10" x14ac:dyDescent="0.25">
      <c r="A13" s="66" t="s">
        <v>98</v>
      </c>
      <c r="B13" s="70"/>
      <c r="C13" s="210">
        <f>+C11*C12</f>
        <v>125000</v>
      </c>
      <c r="D13" s="210">
        <f>+D11*D12</f>
        <v>156000</v>
      </c>
      <c r="E13" s="210">
        <f>+E11*E12</f>
        <v>194688</v>
      </c>
      <c r="F13" s="210">
        <f>+F11*F12</f>
        <v>242970.62400000001</v>
      </c>
      <c r="G13" s="210">
        <f>+G11*G12</f>
        <v>303227.33875200001</v>
      </c>
    </row>
    <row r="14" spans="1:10" x14ac:dyDescent="0.25">
      <c r="A14" s="66"/>
      <c r="B14" s="70"/>
      <c r="C14" s="68"/>
      <c r="D14" s="68"/>
      <c r="E14" s="68"/>
      <c r="F14" s="68"/>
      <c r="G14" s="68"/>
    </row>
    <row r="15" spans="1:10" ht="12" customHeight="1" x14ac:dyDescent="0.25">
      <c r="A15" s="11" t="s">
        <v>94</v>
      </c>
      <c r="B15" s="71"/>
      <c r="C15" s="65"/>
      <c r="D15" s="215"/>
      <c r="E15" s="215"/>
      <c r="F15" s="215"/>
      <c r="G15" s="215"/>
    </row>
    <row r="16" spans="1:10" x14ac:dyDescent="0.25">
      <c r="A16" s="66" t="s">
        <v>88</v>
      </c>
      <c r="B16" s="69" t="s">
        <v>97</v>
      </c>
      <c r="C16" s="216">
        <v>500</v>
      </c>
      <c r="D16" s="214">
        <f>($B$7*C16)+C16</f>
        <v>600</v>
      </c>
      <c r="E16" s="214">
        <f>($B$7*D16)+D16</f>
        <v>720</v>
      </c>
      <c r="F16" s="214">
        <f>($B$7*E16)+E16</f>
        <v>864</v>
      </c>
      <c r="G16" s="214">
        <f>($B$7*F16)+F16</f>
        <v>1036.8</v>
      </c>
    </row>
    <row r="17" spans="1:7" x14ac:dyDescent="0.25">
      <c r="A17" s="66" t="s">
        <v>89</v>
      </c>
      <c r="B17" s="69" t="s">
        <v>95</v>
      </c>
      <c r="C17" s="217">
        <v>30</v>
      </c>
      <c r="D17" s="163">
        <f>+($B$6*C17)+C17</f>
        <v>31.2</v>
      </c>
      <c r="E17" s="163">
        <f>+($B$6*D17)+D17</f>
        <v>32.448</v>
      </c>
      <c r="F17" s="163">
        <f>+($B$6*E17)+E17</f>
        <v>33.745919999999998</v>
      </c>
      <c r="G17" s="163">
        <f>+($B$6*F17)+F17</f>
        <v>35.095756799999997</v>
      </c>
    </row>
    <row r="18" spans="1:7" x14ac:dyDescent="0.25">
      <c r="A18" s="66" t="s">
        <v>98</v>
      </c>
      <c r="B18" s="70"/>
      <c r="C18" s="210">
        <f>+C16*C17</f>
        <v>15000</v>
      </c>
      <c r="D18" s="210">
        <f>+D16*D17</f>
        <v>18720</v>
      </c>
      <c r="E18" s="210">
        <f>+E16*E17</f>
        <v>23362.560000000001</v>
      </c>
      <c r="F18" s="210">
        <f>+F16*F17</f>
        <v>29156.474879999998</v>
      </c>
      <c r="G18" s="210">
        <f>+G16*G17</f>
        <v>36387.280650239998</v>
      </c>
    </row>
    <row r="19" spans="1:7" x14ac:dyDescent="0.25">
      <c r="A19" s="66"/>
      <c r="B19" s="70"/>
      <c r="C19" s="210"/>
      <c r="D19" s="210"/>
      <c r="E19" s="210"/>
      <c r="F19" s="210"/>
      <c r="G19" s="210"/>
    </row>
    <row r="20" spans="1:7" x14ac:dyDescent="0.25">
      <c r="A20" s="11" t="s">
        <v>100</v>
      </c>
      <c r="B20" s="11"/>
      <c r="C20" s="212">
        <f>+C13+C18</f>
        <v>140000</v>
      </c>
      <c r="D20" s="212">
        <f>+D13+D18</f>
        <v>174720</v>
      </c>
      <c r="E20" s="212">
        <f>+E13+E18</f>
        <v>218050.56</v>
      </c>
      <c r="F20" s="212">
        <f>+F13+F18</f>
        <v>272127.09888000001</v>
      </c>
      <c r="G20" s="212">
        <f>+G13+G18</f>
        <v>339614.61940224003</v>
      </c>
    </row>
    <row r="21" spans="1:7" x14ac:dyDescent="0.25">
      <c r="A21" s="2"/>
      <c r="B21" s="2"/>
      <c r="C21" s="2"/>
      <c r="D21" s="2"/>
      <c r="E21" s="2"/>
      <c r="F21" s="2"/>
      <c r="G21" s="2"/>
    </row>
    <row r="22" spans="1:7" x14ac:dyDescent="0.25">
      <c r="A22" s="2"/>
      <c r="B22" s="2"/>
      <c r="C22" s="2"/>
      <c r="D22" s="2"/>
      <c r="E22" s="2"/>
      <c r="F22" s="2"/>
      <c r="G22" s="2"/>
    </row>
    <row r="23" spans="1:7" x14ac:dyDescent="0.25">
      <c r="A23" s="2"/>
      <c r="B23" s="2"/>
      <c r="C23" s="2"/>
      <c r="D23" s="2"/>
      <c r="E23" s="2"/>
      <c r="F23" s="2"/>
      <c r="G23" s="2"/>
    </row>
    <row r="24" spans="1:7" x14ac:dyDescent="0.25">
      <c r="A24" s="2"/>
      <c r="B24" s="2"/>
      <c r="C24" s="2"/>
      <c r="D24" s="2"/>
      <c r="E24" s="2"/>
      <c r="F24" s="2"/>
      <c r="G24" s="2"/>
    </row>
    <row r="25" spans="1:7" x14ac:dyDescent="0.25">
      <c r="A25" s="2"/>
      <c r="B25" s="2"/>
      <c r="C25" s="2"/>
      <c r="D25" s="2"/>
      <c r="E25" s="2"/>
      <c r="F25" s="2"/>
      <c r="G25" s="2"/>
    </row>
    <row r="26" spans="1:7" x14ac:dyDescent="0.25">
      <c r="A26" s="2"/>
      <c r="B26" s="2"/>
      <c r="C26" s="2"/>
      <c r="D26" s="2"/>
      <c r="E26" s="2"/>
      <c r="F26" s="2"/>
      <c r="G26" s="2"/>
    </row>
    <row r="29" spans="1:7" x14ac:dyDescent="0.25">
      <c r="C29" t="s">
        <v>8</v>
      </c>
    </row>
  </sheetData>
  <pageMargins left="0.7" right="0.45" top="0.75" bottom="0.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76B86-EB3E-4D58-9F5E-35A330F6004C}">
  <sheetPr>
    <tabColor rgb="FF0000FF"/>
  </sheetPr>
  <dimension ref="A1:L56"/>
  <sheetViews>
    <sheetView topLeftCell="B1" zoomScale="96" zoomScaleNormal="96" workbookViewId="0">
      <selection activeCell="I23" sqref="I23"/>
    </sheetView>
  </sheetViews>
  <sheetFormatPr defaultRowHeight="15" x14ac:dyDescent="0.25"/>
  <cols>
    <col min="1" max="1" width="1.140625" hidden="1" customWidth="1"/>
    <col min="2" max="2" width="33.7109375" customWidth="1"/>
    <col min="3" max="3" width="7.5703125" customWidth="1"/>
    <col min="4" max="4" width="9.5703125" customWidth="1"/>
    <col min="5" max="5" width="9.7109375" customWidth="1"/>
    <col min="6" max="7" width="10" bestFit="1" customWidth="1"/>
    <col min="8" max="8" width="10.140625" bestFit="1" customWidth="1"/>
    <col min="9" max="9" width="90.85546875" style="40" bestFit="1" customWidth="1"/>
  </cols>
  <sheetData>
    <row r="1" spans="1:11" x14ac:dyDescent="0.25">
      <c r="B1" s="122" t="s">
        <v>195</v>
      </c>
      <c r="E1" s="201" t="s">
        <v>224</v>
      </c>
    </row>
    <row r="2" spans="1:11" x14ac:dyDescent="0.25">
      <c r="B2" s="122"/>
      <c r="E2" s="40"/>
    </row>
    <row r="3" spans="1:11" ht="14.25" customHeight="1" x14ac:dyDescent="0.25"/>
    <row r="4" spans="1:11" ht="16.5" thickBot="1" x14ac:dyDescent="0.3">
      <c r="A4" s="123"/>
      <c r="B4" s="123" t="s">
        <v>199</v>
      </c>
      <c r="C4" s="123"/>
      <c r="D4" s="124" t="s">
        <v>12</v>
      </c>
      <c r="E4" s="124" t="s">
        <v>13</v>
      </c>
      <c r="F4" s="124" t="s">
        <v>14</v>
      </c>
      <c r="G4" s="124" t="s">
        <v>15</v>
      </c>
      <c r="H4" s="124" t="s">
        <v>16</v>
      </c>
    </row>
    <row r="5" spans="1:11" ht="15.75" x14ac:dyDescent="0.25">
      <c r="B5" s="29"/>
      <c r="C5" s="29"/>
      <c r="D5" s="9"/>
      <c r="E5" s="9"/>
      <c r="F5" s="9"/>
      <c r="G5" s="9"/>
      <c r="H5" s="9"/>
    </row>
    <row r="6" spans="1:11" x14ac:dyDescent="0.25">
      <c r="B6" s="10" t="s">
        <v>42</v>
      </c>
      <c r="C6" s="77">
        <v>0.04</v>
      </c>
      <c r="E6" s="9"/>
      <c r="F6" s="9"/>
      <c r="G6" s="9"/>
      <c r="H6" s="9"/>
    </row>
    <row r="7" spans="1:11" x14ac:dyDescent="0.25">
      <c r="B7" s="66" t="s">
        <v>106</v>
      </c>
      <c r="C7" s="226">
        <v>16.350000000000001</v>
      </c>
      <c r="D7" s="68">
        <f>+C7</f>
        <v>16.350000000000001</v>
      </c>
      <c r="E7" s="78">
        <f>+($C$6*D7)+D7</f>
        <v>17.004000000000001</v>
      </c>
      <c r="F7" s="78">
        <f>+($C$6*E7)+E7</f>
        <v>17.684160000000002</v>
      </c>
      <c r="G7" s="78">
        <f>+($C$6*F7)+F7</f>
        <v>18.391526400000004</v>
      </c>
      <c r="H7" s="78">
        <f>+($C$6*G7)+G7</f>
        <v>19.127187456000005</v>
      </c>
      <c r="I7" s="178" t="s">
        <v>59</v>
      </c>
    </row>
    <row r="8" spans="1:11" ht="24" customHeight="1" x14ac:dyDescent="0.25">
      <c r="B8" s="66" t="s">
        <v>226</v>
      </c>
      <c r="C8" s="202">
        <v>6.2E-2</v>
      </c>
      <c r="D8" s="75">
        <f>+$C$8*D7</f>
        <v>1.0137</v>
      </c>
      <c r="E8" s="75">
        <f>+$C$8*E7</f>
        <v>1.0542480000000001</v>
      </c>
      <c r="F8" s="75">
        <f>+$C$8*F7</f>
        <v>1.0964179200000002</v>
      </c>
      <c r="G8" s="75">
        <f>+$C$8*G7</f>
        <v>1.1402746368000003</v>
      </c>
      <c r="H8" s="75">
        <f>+$C$8*H7</f>
        <v>1.1858856222720002</v>
      </c>
      <c r="I8" s="1" t="s">
        <v>239</v>
      </c>
    </row>
    <row r="9" spans="1:11" x14ac:dyDescent="0.25">
      <c r="B9" s="66" t="s">
        <v>25</v>
      </c>
      <c r="C9" s="203">
        <v>1.4500000000000001E-2</v>
      </c>
      <c r="D9" s="75">
        <f>+$C$9*D7</f>
        <v>0.23707500000000004</v>
      </c>
      <c r="E9" s="75">
        <f>+$C$9*E7</f>
        <v>0.24655800000000003</v>
      </c>
      <c r="F9" s="75">
        <f>+$C$9*F7</f>
        <v>0.25642032000000003</v>
      </c>
      <c r="G9" s="75">
        <f>+$C$9*G7</f>
        <v>0.26667713280000005</v>
      </c>
      <c r="H9" s="75">
        <f>+$C$9*H7</f>
        <v>0.27734421811200011</v>
      </c>
      <c r="I9" s="54"/>
      <c r="J9" s="54"/>
      <c r="K9" s="54"/>
    </row>
    <row r="10" spans="1:11" x14ac:dyDescent="0.25">
      <c r="B10" s="66" t="s">
        <v>241</v>
      </c>
      <c r="C10" s="202">
        <v>6.0000000000000001E-3</v>
      </c>
      <c r="D10" s="75">
        <f>+$C$10*D7</f>
        <v>9.8100000000000007E-2</v>
      </c>
      <c r="E10" s="75">
        <f>+$C$10*E7</f>
        <v>0.102024</v>
      </c>
      <c r="F10" s="75">
        <f>+$C$10*F7</f>
        <v>0.10610496000000001</v>
      </c>
      <c r="G10" s="75">
        <f>+$C$10*G7</f>
        <v>0.11034915840000002</v>
      </c>
      <c r="H10" s="75">
        <f>+$C$10*H7</f>
        <v>0.11476312473600003</v>
      </c>
      <c r="I10" s="3" t="s">
        <v>235</v>
      </c>
      <c r="J10" s="54"/>
      <c r="K10" s="54"/>
    </row>
    <row r="11" spans="1:11" x14ac:dyDescent="0.25">
      <c r="B11" s="66" t="s">
        <v>227</v>
      </c>
      <c r="C11" s="202">
        <v>2.1999999999999999E-2</v>
      </c>
      <c r="D11" s="75">
        <f>+$C$11*D7</f>
        <v>0.35970000000000002</v>
      </c>
      <c r="E11" s="75">
        <f>+$C$11*E7</f>
        <v>0.37408800000000003</v>
      </c>
      <c r="F11" s="75">
        <f>+$C$11*F7</f>
        <v>0.38905152000000004</v>
      </c>
      <c r="G11" s="75">
        <f>+$C$11*G7</f>
        <v>0.40461358080000004</v>
      </c>
      <c r="H11" s="75">
        <f>+$C$11*H7</f>
        <v>0.42079812403200006</v>
      </c>
      <c r="I11" s="42" t="s">
        <v>234</v>
      </c>
      <c r="J11" s="54"/>
      <c r="K11" s="54"/>
    </row>
    <row r="12" spans="1:11" x14ac:dyDescent="0.25">
      <c r="B12" s="66"/>
      <c r="C12" s="202"/>
      <c r="D12" s="75"/>
      <c r="E12" s="75"/>
      <c r="F12" s="75"/>
      <c r="G12" s="75"/>
      <c r="H12" s="75"/>
      <c r="I12" s="207" t="s">
        <v>233</v>
      </c>
      <c r="J12" s="54"/>
      <c r="K12" s="54"/>
    </row>
    <row r="13" spans="1:11" x14ac:dyDescent="0.25">
      <c r="B13" s="66"/>
      <c r="C13" s="202"/>
      <c r="D13" s="75"/>
      <c r="E13" s="75"/>
      <c r="F13" s="75"/>
      <c r="G13" s="75"/>
      <c r="H13" s="75"/>
      <c r="I13" s="119" t="s">
        <v>236</v>
      </c>
      <c r="J13" s="54"/>
      <c r="K13" s="54"/>
    </row>
    <row r="14" spans="1:11" x14ac:dyDescent="0.25">
      <c r="B14" s="66"/>
      <c r="C14" s="202"/>
      <c r="D14" s="75"/>
      <c r="E14" s="75"/>
      <c r="F14" s="75"/>
      <c r="G14" s="75"/>
      <c r="H14" s="75"/>
      <c r="I14" s="8" t="s">
        <v>237</v>
      </c>
      <c r="J14" s="54"/>
      <c r="K14" s="54"/>
    </row>
    <row r="15" spans="1:11" x14ac:dyDescent="0.25">
      <c r="B15" s="66"/>
      <c r="C15" s="202"/>
      <c r="D15" s="75"/>
      <c r="E15" s="75"/>
      <c r="F15" s="75"/>
      <c r="G15" s="75"/>
      <c r="H15" s="75"/>
      <c r="I15" s="8" t="s">
        <v>238</v>
      </c>
      <c r="J15" s="54"/>
      <c r="K15" s="54"/>
    </row>
    <row r="16" spans="1:11" x14ac:dyDescent="0.25">
      <c r="B16" s="66" t="s">
        <v>23</v>
      </c>
      <c r="C16" s="7">
        <v>0.1</v>
      </c>
      <c r="D16" s="75">
        <f>+$C$16*D7</f>
        <v>1.6350000000000002</v>
      </c>
      <c r="E16" s="75">
        <f>+$C$16*E7</f>
        <v>1.7004000000000001</v>
      </c>
      <c r="F16" s="75">
        <f>+$C$16*F7</f>
        <v>1.7684160000000002</v>
      </c>
      <c r="G16" s="75">
        <f>+$C$16*G7</f>
        <v>1.8391526400000004</v>
      </c>
      <c r="H16" s="75">
        <f>+$C$16*H7</f>
        <v>1.9127187456000005</v>
      </c>
      <c r="I16" s="3" t="s">
        <v>8</v>
      </c>
      <c r="J16" s="54"/>
      <c r="K16" s="54"/>
    </row>
    <row r="17" spans="2:11" x14ac:dyDescent="0.25">
      <c r="B17" s="1" t="s">
        <v>240</v>
      </c>
      <c r="C17" s="202">
        <v>2.1999999999999999E-2</v>
      </c>
      <c r="D17" s="76">
        <f>+$C$17*D7</f>
        <v>0.35970000000000002</v>
      </c>
      <c r="E17" s="76">
        <f>+$C$17*E7</f>
        <v>0.37408800000000003</v>
      </c>
      <c r="F17" s="76">
        <f>+$C$17*F7</f>
        <v>0.38905152000000004</v>
      </c>
      <c r="G17" s="76">
        <f>+$C$17*G7</f>
        <v>0.40461358080000004</v>
      </c>
      <c r="H17" s="76">
        <f>+$C$17*H7</f>
        <v>0.42079812403200006</v>
      </c>
      <c r="I17" s="3" t="s">
        <v>107</v>
      </c>
      <c r="J17" s="54"/>
      <c r="K17" s="54"/>
    </row>
    <row r="18" spans="2:11" x14ac:dyDescent="0.25">
      <c r="B18" s="10" t="s">
        <v>24</v>
      </c>
      <c r="C18" s="24"/>
      <c r="D18" s="79">
        <f>SUM(D7:D17)</f>
        <v>20.053275000000003</v>
      </c>
      <c r="E18" s="79">
        <f>SUM(E7:E17)</f>
        <v>20.855406000000002</v>
      </c>
      <c r="F18" s="79">
        <f>SUM(F7:F17)</f>
        <v>21.689622240000002</v>
      </c>
      <c r="G18" s="79">
        <f>SUM(G7:G17)</f>
        <v>22.557207129600005</v>
      </c>
      <c r="H18" s="79">
        <f>SUM(H7:H17)</f>
        <v>23.459495414784005</v>
      </c>
      <c r="I18" s="3" t="s">
        <v>8</v>
      </c>
    </row>
    <row r="19" spans="2:11" x14ac:dyDescent="0.25">
      <c r="C19" s="70"/>
      <c r="D19" s="65"/>
      <c r="E19" s="9"/>
      <c r="F19" s="9"/>
      <c r="G19" s="9"/>
      <c r="H19" s="9"/>
      <c r="I19" s="54"/>
      <c r="J19" s="54"/>
      <c r="K19" s="54"/>
    </row>
    <row r="20" spans="2:11" ht="12" customHeight="1" x14ac:dyDescent="0.25">
      <c r="B20" s="11" t="s">
        <v>93</v>
      </c>
      <c r="C20" s="71"/>
      <c r="D20" s="65"/>
      <c r="E20" s="9"/>
      <c r="F20" s="9"/>
      <c r="G20" s="9"/>
      <c r="H20" s="9"/>
    </row>
    <row r="21" spans="2:11" x14ac:dyDescent="0.25">
      <c r="B21" s="66" t="s">
        <v>90</v>
      </c>
      <c r="C21" s="70"/>
      <c r="D21" s="68"/>
      <c r="E21" s="67"/>
      <c r="F21" s="67"/>
      <c r="G21" s="67"/>
      <c r="H21" s="67"/>
    </row>
    <row r="22" spans="2:11" x14ac:dyDescent="0.25">
      <c r="B22" s="66" t="s">
        <v>101</v>
      </c>
      <c r="C22" s="69" t="s">
        <v>95</v>
      </c>
      <c r="D22" s="160">
        <v>4</v>
      </c>
      <c r="E22" s="162">
        <f t="shared" ref="E22:H24" si="0">+($C$6*D22)+D22</f>
        <v>4.16</v>
      </c>
      <c r="F22" s="162">
        <f t="shared" si="0"/>
        <v>4.3264000000000005</v>
      </c>
      <c r="G22" s="162">
        <f t="shared" si="0"/>
        <v>4.4994560000000003</v>
      </c>
      <c r="H22" s="162">
        <f t="shared" si="0"/>
        <v>4.67943424</v>
      </c>
    </row>
    <row r="23" spans="2:11" x14ac:dyDescent="0.25">
      <c r="B23" s="66" t="s">
        <v>102</v>
      </c>
      <c r="C23" s="69" t="s">
        <v>95</v>
      </c>
      <c r="D23" s="160">
        <v>1</v>
      </c>
      <c r="E23" s="162">
        <f t="shared" si="0"/>
        <v>1.04</v>
      </c>
      <c r="F23" s="162">
        <f t="shared" si="0"/>
        <v>1.0816000000000001</v>
      </c>
      <c r="G23" s="162">
        <f t="shared" si="0"/>
        <v>1.1248640000000001</v>
      </c>
      <c r="H23" s="162">
        <f t="shared" si="0"/>
        <v>1.16985856</v>
      </c>
    </row>
    <row r="24" spans="2:11" x14ac:dyDescent="0.25">
      <c r="B24" s="66" t="s">
        <v>103</v>
      </c>
      <c r="C24" s="69" t="s">
        <v>95</v>
      </c>
      <c r="D24" s="161">
        <v>0</v>
      </c>
      <c r="E24" s="163">
        <f t="shared" si="0"/>
        <v>0</v>
      </c>
      <c r="F24" s="163">
        <f t="shared" si="0"/>
        <v>0</v>
      </c>
      <c r="G24" s="163">
        <f t="shared" si="0"/>
        <v>0</v>
      </c>
      <c r="H24" s="163">
        <f t="shared" si="0"/>
        <v>0</v>
      </c>
    </row>
    <row r="25" spans="2:11" x14ac:dyDescent="0.25">
      <c r="B25" s="66" t="s">
        <v>120</v>
      </c>
      <c r="C25" s="69"/>
      <c r="D25" s="208">
        <f>SUM(D22:D24)</f>
        <v>5</v>
      </c>
      <c r="E25" s="208">
        <f>SUM(E22:E24)</f>
        <v>5.2</v>
      </c>
      <c r="F25" s="208">
        <f>SUM(F22:F24)</f>
        <v>5.4080000000000004</v>
      </c>
      <c r="G25" s="208">
        <f>SUM(G22:G24)</f>
        <v>5.6243200000000009</v>
      </c>
      <c r="H25" s="208">
        <f>SUM(H22:H24)</f>
        <v>5.8492927999999997</v>
      </c>
    </row>
    <row r="26" spans="2:11" x14ac:dyDescent="0.25">
      <c r="B26" s="66" t="s">
        <v>104</v>
      </c>
      <c r="C26" s="69" t="s">
        <v>105</v>
      </c>
      <c r="D26" s="164">
        <v>0.25</v>
      </c>
      <c r="E26" s="165">
        <f>+D26</f>
        <v>0.25</v>
      </c>
      <c r="F26" s="165">
        <f>+E26</f>
        <v>0.25</v>
      </c>
      <c r="G26" s="165">
        <f>+F26</f>
        <v>0.25</v>
      </c>
      <c r="H26" s="165">
        <f>+G26</f>
        <v>0.25</v>
      </c>
    </row>
    <row r="27" spans="2:11" x14ac:dyDescent="0.25">
      <c r="B27" s="66" t="s">
        <v>119</v>
      </c>
      <c r="C27" s="69" t="s">
        <v>8</v>
      </c>
      <c r="D27" s="209">
        <f>+D$18*D26</f>
        <v>5.0133187500000007</v>
      </c>
      <c r="E27" s="209">
        <f>+E$18*E26</f>
        <v>5.2138515000000005</v>
      </c>
      <c r="F27" s="209">
        <f>+F$18*F26</f>
        <v>5.4224055600000005</v>
      </c>
      <c r="G27" s="209">
        <f>+G$18*G26</f>
        <v>5.6393017824000014</v>
      </c>
      <c r="H27" s="209">
        <f>+H$18*H26</f>
        <v>5.8648738536960012</v>
      </c>
    </row>
    <row r="28" spans="2:11" x14ac:dyDescent="0.25">
      <c r="B28" s="66" t="s">
        <v>118</v>
      </c>
      <c r="C28" s="70"/>
      <c r="D28" s="68">
        <f>+D25+D27</f>
        <v>10.01331875</v>
      </c>
      <c r="E28" s="68">
        <f>+E25+E27</f>
        <v>10.4138515</v>
      </c>
      <c r="F28" s="68">
        <f>+F25+F27</f>
        <v>10.830405560000001</v>
      </c>
      <c r="G28" s="68">
        <f>+G25+G27</f>
        <v>11.263621782400001</v>
      </c>
      <c r="H28" s="68">
        <f>+H25+H27</f>
        <v>11.714166653696001</v>
      </c>
    </row>
    <row r="29" spans="2:11" x14ac:dyDescent="0.25">
      <c r="B29" s="66" t="s">
        <v>200</v>
      </c>
      <c r="C29" s="70"/>
      <c r="D29" s="127">
        <f>+REVENUE!C11</f>
        <v>5000</v>
      </c>
      <c r="E29" s="127">
        <f>+REVENUE!D11</f>
        <v>6000</v>
      </c>
      <c r="F29" s="127">
        <f>+REVENUE!E11</f>
        <v>7200</v>
      </c>
      <c r="G29" s="127">
        <f>+REVENUE!F11</f>
        <v>8640</v>
      </c>
      <c r="H29" s="127">
        <f>+REVENUE!G11</f>
        <v>10368</v>
      </c>
    </row>
    <row r="30" spans="2:11" x14ac:dyDescent="0.25">
      <c r="B30" s="66" t="s">
        <v>99</v>
      </c>
      <c r="C30" s="70"/>
      <c r="D30" s="210">
        <f>+D28*D29</f>
        <v>50066.59375</v>
      </c>
      <c r="E30" s="210">
        <f>+E28*E29</f>
        <v>62483.108999999997</v>
      </c>
      <c r="F30" s="210">
        <f>+F28*F29</f>
        <v>77978.920032000009</v>
      </c>
      <c r="G30" s="210">
        <f>+G28*G29</f>
        <v>97317.692199936006</v>
      </c>
      <c r="H30" s="210">
        <f>+H28*H29</f>
        <v>121452.47986552014</v>
      </c>
    </row>
    <row r="31" spans="2:11" x14ac:dyDescent="0.25">
      <c r="B31" s="66"/>
      <c r="C31" s="70"/>
      <c r="D31" s="126"/>
      <c r="E31" s="68"/>
      <c r="F31" s="68"/>
      <c r="G31" s="68"/>
      <c r="H31" s="68"/>
    </row>
    <row r="32" spans="2:11" ht="12" customHeight="1" x14ac:dyDescent="0.25">
      <c r="B32" s="11" t="s">
        <v>94</v>
      </c>
      <c r="C32" s="71"/>
      <c r="D32" s="65"/>
      <c r="E32" s="9"/>
      <c r="F32" s="9"/>
      <c r="G32" s="9"/>
      <c r="H32" s="9"/>
    </row>
    <row r="33" spans="2:12" x14ac:dyDescent="0.25">
      <c r="B33" s="66" t="s">
        <v>90</v>
      </c>
      <c r="C33" s="70"/>
      <c r="D33" s="68"/>
      <c r="E33" s="67"/>
      <c r="F33" s="67"/>
      <c r="G33" s="67"/>
      <c r="H33" s="67"/>
    </row>
    <row r="34" spans="2:12" x14ac:dyDescent="0.25">
      <c r="B34" s="66" t="s">
        <v>87</v>
      </c>
      <c r="C34" s="69" t="s">
        <v>95</v>
      </c>
      <c r="D34" s="160">
        <v>6</v>
      </c>
      <c r="E34" s="162">
        <f t="shared" ref="E34:H36" si="1">+($C$6*D34)+D34</f>
        <v>6.24</v>
      </c>
      <c r="F34" s="162">
        <f t="shared" si="1"/>
        <v>6.4896000000000003</v>
      </c>
      <c r="G34" s="162">
        <f t="shared" si="1"/>
        <v>6.7491840000000005</v>
      </c>
      <c r="H34" s="162">
        <f t="shared" si="1"/>
        <v>7.0191513600000004</v>
      </c>
    </row>
    <row r="35" spans="2:12" x14ac:dyDescent="0.25">
      <c r="B35" s="66" t="s">
        <v>91</v>
      </c>
      <c r="C35" s="69" t="s">
        <v>95</v>
      </c>
      <c r="D35" s="160">
        <v>1</v>
      </c>
      <c r="E35" s="162">
        <f t="shared" si="1"/>
        <v>1.04</v>
      </c>
      <c r="F35" s="162">
        <f t="shared" si="1"/>
        <v>1.0816000000000001</v>
      </c>
      <c r="G35" s="162">
        <f t="shared" si="1"/>
        <v>1.1248640000000001</v>
      </c>
      <c r="H35" s="162">
        <f t="shared" si="1"/>
        <v>1.16985856</v>
      </c>
    </row>
    <row r="36" spans="2:12" x14ac:dyDescent="0.25">
      <c r="B36" s="66" t="s">
        <v>92</v>
      </c>
      <c r="C36" s="69" t="s">
        <v>95</v>
      </c>
      <c r="D36" s="161">
        <v>0</v>
      </c>
      <c r="E36" s="163">
        <f t="shared" si="1"/>
        <v>0</v>
      </c>
      <c r="F36" s="163">
        <f t="shared" si="1"/>
        <v>0</v>
      </c>
      <c r="G36" s="163">
        <f t="shared" si="1"/>
        <v>0</v>
      </c>
      <c r="H36" s="163">
        <f t="shared" si="1"/>
        <v>0</v>
      </c>
    </row>
    <row r="37" spans="2:12" x14ac:dyDescent="0.25">
      <c r="B37" s="66" t="s">
        <v>120</v>
      </c>
      <c r="C37" s="69"/>
      <c r="D37" s="208">
        <f>SUM(D34:D36)</f>
        <v>7</v>
      </c>
      <c r="E37" s="208">
        <f>SUM(E34:E36)</f>
        <v>7.28</v>
      </c>
      <c r="F37" s="208">
        <f>SUM(F34:F36)</f>
        <v>7.5712000000000002</v>
      </c>
      <c r="G37" s="208">
        <f>SUM(G34:G36)</f>
        <v>7.8740480000000002</v>
      </c>
      <c r="H37" s="208">
        <f>SUM(H34:H36)</f>
        <v>8.1890099200000002</v>
      </c>
    </row>
    <row r="38" spans="2:12" x14ac:dyDescent="0.25">
      <c r="B38" s="66" t="s">
        <v>104</v>
      </c>
      <c r="C38" s="69" t="s">
        <v>105</v>
      </c>
      <c r="D38" s="164">
        <v>0.5</v>
      </c>
      <c r="E38" s="165">
        <f>+D38</f>
        <v>0.5</v>
      </c>
      <c r="F38" s="165">
        <f>+E38</f>
        <v>0.5</v>
      </c>
      <c r="G38" s="165">
        <f>+F38</f>
        <v>0.5</v>
      </c>
      <c r="H38" s="165">
        <f>+G38</f>
        <v>0.5</v>
      </c>
    </row>
    <row r="39" spans="2:12" x14ac:dyDescent="0.25">
      <c r="B39" s="66" t="s">
        <v>119</v>
      </c>
      <c r="C39" s="69" t="s">
        <v>95</v>
      </c>
      <c r="D39" s="209">
        <f>+D18*D38</f>
        <v>10.026637500000001</v>
      </c>
      <c r="E39" s="209">
        <f>+E18*E38</f>
        <v>10.427703000000001</v>
      </c>
      <c r="F39" s="209">
        <f>+F18*F38</f>
        <v>10.844811120000001</v>
      </c>
      <c r="G39" s="209">
        <f>+G18*G38</f>
        <v>11.278603564800003</v>
      </c>
      <c r="H39" s="209">
        <f>+H18*H38</f>
        <v>11.729747707392002</v>
      </c>
    </row>
    <row r="40" spans="2:12" x14ac:dyDescent="0.25">
      <c r="B40" s="66" t="s">
        <v>118</v>
      </c>
      <c r="C40" s="70"/>
      <c r="D40" s="68">
        <f>+D37+D39</f>
        <v>17.0266375</v>
      </c>
      <c r="E40" s="68">
        <f>+E37+E39</f>
        <v>17.707703000000002</v>
      </c>
      <c r="F40" s="68">
        <f>+F37+F39</f>
        <v>18.41601112</v>
      </c>
      <c r="G40" s="68">
        <f>+G37+G39</f>
        <v>19.152651564800003</v>
      </c>
      <c r="H40" s="68">
        <f>+H37+H39</f>
        <v>19.918757627392004</v>
      </c>
    </row>
    <row r="41" spans="2:12" x14ac:dyDescent="0.25">
      <c r="B41" s="66" t="s">
        <v>201</v>
      </c>
      <c r="C41" s="70"/>
      <c r="D41" s="127">
        <f>+REVENUE!C16</f>
        <v>500</v>
      </c>
      <c r="E41" s="127">
        <f>+REVENUE!D16</f>
        <v>600</v>
      </c>
      <c r="F41" s="127">
        <f>+REVENUE!E16</f>
        <v>720</v>
      </c>
      <c r="G41" s="127">
        <f>+REVENUE!F16</f>
        <v>864</v>
      </c>
      <c r="H41" s="127">
        <f>+REVENUE!G16</f>
        <v>1036.8</v>
      </c>
    </row>
    <row r="42" spans="2:12" x14ac:dyDescent="0.25">
      <c r="B42" s="66" t="s">
        <v>99</v>
      </c>
      <c r="C42" s="70"/>
      <c r="D42" s="210">
        <f>+D40*D41</f>
        <v>8513.3187500000004</v>
      </c>
      <c r="E42" s="210">
        <f>+E40*E41</f>
        <v>10624.621800000001</v>
      </c>
      <c r="F42" s="210">
        <f>+F40*F41</f>
        <v>13259.5280064</v>
      </c>
      <c r="G42" s="210">
        <f>+G40*G41</f>
        <v>16547.890951987203</v>
      </c>
      <c r="H42" s="210">
        <f>+H40*H41</f>
        <v>20651.76790808003</v>
      </c>
      <c r="I42" s="40" t="s">
        <v>203</v>
      </c>
    </row>
    <row r="43" spans="2:12" x14ac:dyDescent="0.25">
      <c r="B43" s="66"/>
      <c r="C43" s="70"/>
      <c r="D43" s="210"/>
      <c r="E43" s="210"/>
      <c r="F43" s="210"/>
      <c r="G43" s="210"/>
      <c r="H43" s="210"/>
    </row>
    <row r="44" spans="2:12" x14ac:dyDescent="0.25">
      <c r="B44" s="66" t="s">
        <v>219</v>
      </c>
      <c r="C44" s="70"/>
      <c r="D44" s="211">
        <f>+(D25*D29)+(D37*D41)</f>
        <v>28500</v>
      </c>
      <c r="E44" s="211">
        <f>+(E25*E29)+(E37*E41)</f>
        <v>35568</v>
      </c>
      <c r="F44" s="211">
        <f>+(F25*F29)+(F37*F41)</f>
        <v>44388.864000000009</v>
      </c>
      <c r="G44" s="211">
        <f>+(G25*G29)+(G37*G41)</f>
        <v>55397.302272000008</v>
      </c>
      <c r="H44" s="211">
        <f>+(H25*H29)+(H37*H41)</f>
        <v>69135.833235455997</v>
      </c>
      <c r="I44" s="122" t="s">
        <v>218</v>
      </c>
    </row>
    <row r="45" spans="2:12" x14ac:dyDescent="0.25">
      <c r="B45" s="12" t="s">
        <v>202</v>
      </c>
      <c r="C45" s="12"/>
      <c r="D45" s="225">
        <f>+D30+D42</f>
        <v>58579.912499999999</v>
      </c>
      <c r="E45" s="225">
        <f>+E30+E42</f>
        <v>73107.73079999999</v>
      </c>
      <c r="F45" s="225">
        <f>+F30+F42</f>
        <v>91238.448038400005</v>
      </c>
      <c r="G45" s="225">
        <f>+G30+G42</f>
        <v>113865.5831519232</v>
      </c>
      <c r="H45" s="225">
        <f>+H30+H42</f>
        <v>142104.24777360016</v>
      </c>
      <c r="I45" s="40" t="s">
        <v>8</v>
      </c>
      <c r="L45" s="27"/>
    </row>
    <row r="46" spans="2:12" ht="9" customHeight="1" x14ac:dyDescent="0.25">
      <c r="B46" s="12"/>
      <c r="C46" s="12"/>
      <c r="D46" s="74"/>
      <c r="E46" s="74"/>
      <c r="F46" s="74"/>
      <c r="G46" s="74"/>
      <c r="H46" s="74"/>
      <c r="L46" s="27"/>
    </row>
    <row r="47" spans="2:12" x14ac:dyDescent="0.25">
      <c r="B47" s="12" t="s">
        <v>205</v>
      </c>
      <c r="C47" s="2"/>
      <c r="D47" s="72">
        <f>+REVENUE!C20-'COST OF GOODS SOLD'!D45</f>
        <v>81420.087499999994</v>
      </c>
      <c r="E47" s="72">
        <f>+REVENUE!D20-'COST OF GOODS SOLD'!E45</f>
        <v>101612.26920000001</v>
      </c>
      <c r="F47" s="72">
        <f>+REVENUE!E20-'COST OF GOODS SOLD'!F45</f>
        <v>126812.11196159999</v>
      </c>
      <c r="G47" s="72">
        <f>+REVENUE!F20-'COST OF GOODS SOLD'!G45</f>
        <v>158261.5157280768</v>
      </c>
      <c r="H47" s="72">
        <f>+REVENUE!G20-'COST OF GOODS SOLD'!H45</f>
        <v>197510.37162863987</v>
      </c>
      <c r="I47" s="40" t="s">
        <v>206</v>
      </c>
    </row>
    <row r="48" spans="2:12" ht="8.25" customHeight="1" x14ac:dyDescent="0.25">
      <c r="B48" s="2"/>
      <c r="C48" s="2"/>
      <c r="D48" s="2"/>
      <c r="E48" s="2"/>
      <c r="F48" s="2"/>
      <c r="G48" s="2"/>
      <c r="H48" s="2"/>
    </row>
    <row r="49" spans="2:8" x14ac:dyDescent="0.25">
      <c r="B49" s="128" t="s">
        <v>204</v>
      </c>
      <c r="C49" s="2"/>
      <c r="D49" s="2"/>
      <c r="E49" s="2"/>
      <c r="F49" s="2"/>
      <c r="G49" s="2"/>
      <c r="H49" s="2"/>
    </row>
    <row r="50" spans="2:8" x14ac:dyDescent="0.25">
      <c r="B50" s="2" t="s">
        <v>225</v>
      </c>
      <c r="C50" s="2"/>
      <c r="D50" s="2"/>
      <c r="E50" s="2"/>
      <c r="F50" s="2"/>
      <c r="G50" s="2"/>
      <c r="H50" s="2"/>
    </row>
    <row r="51" spans="2:8" x14ac:dyDescent="0.25">
      <c r="B51" s="2"/>
      <c r="C51" s="2"/>
      <c r="D51" s="2"/>
      <c r="E51" s="2"/>
      <c r="F51" s="2"/>
      <c r="G51" s="2"/>
      <c r="H51" s="2"/>
    </row>
    <row r="52" spans="2:8" x14ac:dyDescent="0.25">
      <c r="B52" s="2"/>
      <c r="C52" s="2"/>
      <c r="D52" s="2"/>
      <c r="E52" s="2"/>
      <c r="F52" s="2"/>
      <c r="G52" s="2"/>
      <c r="H52" s="2"/>
    </row>
    <row r="53" spans="2:8" x14ac:dyDescent="0.25">
      <c r="B53" s="2"/>
      <c r="C53" s="2"/>
      <c r="D53" s="2"/>
      <c r="E53" s="2"/>
      <c r="F53" s="2"/>
      <c r="G53" s="2"/>
      <c r="H53" s="2"/>
    </row>
    <row r="56" spans="2:8" x14ac:dyDescent="0.25">
      <c r="D56" t="s">
        <v>8</v>
      </c>
    </row>
  </sheetData>
  <hyperlinks>
    <hyperlink ref="I12" r:id="rId1" xr:uid="{5845DF59-2F97-4864-8235-5915010A7C94}"/>
  </hyperlinks>
  <pageMargins left="0.7" right="0.45" top="0.75" bottom="0.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2C2E7-EDE9-442C-B7DA-49DB9FE7FE7F}">
  <sheetPr>
    <tabColor rgb="FFC00000"/>
  </sheetPr>
  <dimension ref="A2:O84"/>
  <sheetViews>
    <sheetView workbookViewId="0">
      <pane ySplit="2" topLeftCell="A12" activePane="bottomLeft" state="frozen"/>
      <selection activeCell="F42" sqref="F42"/>
      <selection pane="bottomLeft" activeCell="L17" sqref="L17"/>
    </sheetView>
  </sheetViews>
  <sheetFormatPr defaultRowHeight="14.25" x14ac:dyDescent="0.2"/>
  <cols>
    <col min="1" max="1" width="1.42578125" style="40" customWidth="1"/>
    <col min="2" max="2" width="2.140625" style="40" customWidth="1"/>
    <col min="3" max="3" width="2" style="40" customWidth="1"/>
    <col min="4" max="4" width="25.140625" style="40" customWidth="1"/>
    <col min="5" max="5" width="5.28515625" style="40" customWidth="1"/>
    <col min="6" max="6" width="7.42578125" style="41" customWidth="1"/>
    <col min="7" max="7" width="8.85546875" style="40" customWidth="1"/>
    <col min="8" max="9" width="9" style="40" customWidth="1"/>
    <col min="10" max="10" width="10.140625" style="40" customWidth="1"/>
    <col min="11" max="11" width="10" style="40" customWidth="1"/>
    <col min="12" max="12" width="111.5703125" style="40" bestFit="1" customWidth="1"/>
    <col min="13" max="16384" width="9.140625" style="40"/>
  </cols>
  <sheetData>
    <row r="2" spans="1:12" x14ac:dyDescent="0.2">
      <c r="A2" s="62"/>
      <c r="B2" s="62" t="s">
        <v>10</v>
      </c>
      <c r="C2" s="62"/>
      <c r="D2" s="62"/>
      <c r="E2" s="62" t="s">
        <v>80</v>
      </c>
      <c r="F2" s="63" t="s">
        <v>96</v>
      </c>
      <c r="G2" s="64" t="s">
        <v>0</v>
      </c>
      <c r="H2" s="64" t="s">
        <v>1</v>
      </c>
      <c r="I2" s="64" t="s">
        <v>2</v>
      </c>
      <c r="J2" s="64" t="s">
        <v>3</v>
      </c>
      <c r="K2" s="64" t="s">
        <v>4</v>
      </c>
    </row>
    <row r="3" spans="1:12" ht="18.75" customHeight="1" x14ac:dyDescent="0.2">
      <c r="B3" s="8" t="s">
        <v>41</v>
      </c>
      <c r="C3" s="1"/>
      <c r="D3" s="1"/>
      <c r="E3" s="1"/>
      <c r="F3" s="166">
        <v>0.04</v>
      </c>
      <c r="G3" s="23" t="s">
        <v>211</v>
      </c>
      <c r="H3" s="1"/>
      <c r="I3" s="1"/>
      <c r="J3" s="1"/>
      <c r="K3" s="1"/>
      <c r="L3" s="178" t="s">
        <v>59</v>
      </c>
    </row>
    <row r="4" spans="1:12" x14ac:dyDescent="0.2">
      <c r="B4" s="1"/>
      <c r="C4" s="1"/>
      <c r="D4" s="1"/>
      <c r="E4" s="1"/>
      <c r="F4" s="15"/>
      <c r="G4" s="1"/>
      <c r="H4" s="1"/>
      <c r="I4" s="1"/>
      <c r="J4" s="1"/>
      <c r="K4" s="1"/>
    </row>
    <row r="5" spans="1:12" x14ac:dyDescent="0.2">
      <c r="B5" s="1" t="s">
        <v>21</v>
      </c>
      <c r="C5" s="1"/>
      <c r="D5" s="1"/>
      <c r="E5" s="1"/>
      <c r="F5" s="15"/>
      <c r="G5" s="1"/>
      <c r="H5" s="1"/>
      <c r="I5" s="1"/>
      <c r="J5" s="1"/>
      <c r="K5" s="1"/>
    </row>
    <row r="6" spans="1:12" x14ac:dyDescent="0.2">
      <c r="B6" s="1"/>
      <c r="C6" s="1" t="s">
        <v>81</v>
      </c>
      <c r="D6" s="1"/>
      <c r="E6" s="15" t="s">
        <v>82</v>
      </c>
      <c r="F6" s="15"/>
      <c r="G6" s="167">
        <v>25000</v>
      </c>
      <c r="H6" s="168">
        <f t="shared" ref="H6:K7" si="0">+$F$3*G6+G6</f>
        <v>26000</v>
      </c>
      <c r="I6" s="168">
        <f t="shared" si="0"/>
        <v>27040</v>
      </c>
      <c r="J6" s="168">
        <f t="shared" si="0"/>
        <v>28121.599999999999</v>
      </c>
      <c r="K6" s="168">
        <f t="shared" si="0"/>
        <v>29246.464</v>
      </c>
      <c r="L6" s="121" t="s">
        <v>198</v>
      </c>
    </row>
    <row r="7" spans="1:12" x14ac:dyDescent="0.2">
      <c r="B7" s="1"/>
      <c r="C7" s="1"/>
      <c r="D7" s="1" t="s">
        <v>83</v>
      </c>
      <c r="E7" s="15" t="s">
        <v>82</v>
      </c>
      <c r="F7" s="15"/>
      <c r="G7" s="167">
        <v>6000</v>
      </c>
      <c r="H7" s="168">
        <f t="shared" si="0"/>
        <v>6240</v>
      </c>
      <c r="I7" s="168">
        <f t="shared" si="0"/>
        <v>6489.6</v>
      </c>
      <c r="J7" s="168">
        <f t="shared" si="0"/>
        <v>6749.1840000000002</v>
      </c>
      <c r="K7" s="168">
        <f t="shared" si="0"/>
        <v>7019.1513599999998</v>
      </c>
    </row>
    <row r="8" spans="1:12" x14ac:dyDescent="0.2">
      <c r="B8" s="1"/>
      <c r="C8" s="1"/>
      <c r="D8" s="1" t="s">
        <v>8</v>
      </c>
      <c r="E8" s="15" t="s">
        <v>8</v>
      </c>
      <c r="F8" s="15"/>
      <c r="G8" s="167">
        <v>0</v>
      </c>
      <c r="H8" s="168">
        <f t="shared" ref="H8:H9" si="1">+$F$3*G8+G8</f>
        <v>0</v>
      </c>
      <c r="I8" s="168">
        <f t="shared" ref="I8:I9" si="2">+$F$3*H8+H8</f>
        <v>0</v>
      </c>
      <c r="J8" s="168">
        <f t="shared" ref="J8:J9" si="3">+$F$3*I8+I8</f>
        <v>0</v>
      </c>
      <c r="K8" s="168">
        <f t="shared" ref="K8:K9" si="4">+$F$3*J8+J8</f>
        <v>0</v>
      </c>
    </row>
    <row r="9" spans="1:12" x14ac:dyDescent="0.2">
      <c r="B9" s="1"/>
      <c r="C9" s="1" t="s">
        <v>8</v>
      </c>
      <c r="D9" s="1"/>
      <c r="E9" s="15" t="s">
        <v>8</v>
      </c>
      <c r="F9" s="15"/>
      <c r="G9" s="167">
        <v>0</v>
      </c>
      <c r="H9" s="168">
        <f t="shared" si="1"/>
        <v>0</v>
      </c>
      <c r="I9" s="168">
        <f t="shared" si="2"/>
        <v>0</v>
      </c>
      <c r="J9" s="168">
        <f t="shared" si="3"/>
        <v>0</v>
      </c>
      <c r="K9" s="168">
        <f t="shared" si="4"/>
        <v>0</v>
      </c>
    </row>
    <row r="10" spans="1:12" x14ac:dyDescent="0.2">
      <c r="B10" s="1" t="s">
        <v>11</v>
      </c>
      <c r="C10" s="1"/>
      <c r="D10" s="1"/>
      <c r="E10" s="15"/>
      <c r="F10" s="15"/>
      <c r="G10" s="169"/>
      <c r="H10" s="170"/>
      <c r="I10" s="171"/>
      <c r="J10" s="171"/>
      <c r="K10" s="171"/>
    </row>
    <row r="11" spans="1:12" x14ac:dyDescent="0.2">
      <c r="B11" s="1"/>
      <c r="C11" s="1" t="s">
        <v>84</v>
      </c>
      <c r="D11" s="1"/>
      <c r="E11" s="15" t="s">
        <v>82</v>
      </c>
      <c r="F11" s="15"/>
      <c r="G11" s="167">
        <v>20000</v>
      </c>
      <c r="H11" s="168">
        <f>+$F$3*G11+G11</f>
        <v>20800</v>
      </c>
      <c r="I11" s="168">
        <f>+$F$3*H11+H11</f>
        <v>21632</v>
      </c>
      <c r="J11" s="168">
        <f>+$F$3*I11+I11</f>
        <v>22497.279999999999</v>
      </c>
      <c r="K11" s="168">
        <f>+$F$3*J11+J11</f>
        <v>23397.171199999997</v>
      </c>
    </row>
    <row r="12" spans="1:12" x14ac:dyDescent="0.2">
      <c r="B12" s="1"/>
      <c r="D12" s="1" t="s">
        <v>20</v>
      </c>
      <c r="E12" s="15"/>
      <c r="F12" s="15"/>
      <c r="G12" s="167">
        <v>0</v>
      </c>
      <c r="H12" s="168">
        <f t="shared" ref="H12:H14" si="5">+$F$3*G12+G12</f>
        <v>0</v>
      </c>
      <c r="I12" s="168">
        <f t="shared" ref="I12:I14" si="6">+$F$3*H12+H12</f>
        <v>0</v>
      </c>
      <c r="J12" s="168">
        <f t="shared" ref="J12:J14" si="7">+$F$3*I12+I12</f>
        <v>0</v>
      </c>
      <c r="K12" s="168">
        <f t="shared" ref="K12:K14" si="8">+$F$3*J12+J12</f>
        <v>0</v>
      </c>
    </row>
    <row r="13" spans="1:12" x14ac:dyDescent="0.2">
      <c r="B13" s="1"/>
      <c r="D13" s="1" t="s">
        <v>45</v>
      </c>
      <c r="E13" s="15"/>
      <c r="F13" s="15"/>
      <c r="G13" s="167">
        <v>0</v>
      </c>
      <c r="H13" s="168">
        <f t="shared" si="5"/>
        <v>0</v>
      </c>
      <c r="I13" s="168">
        <f t="shared" si="6"/>
        <v>0</v>
      </c>
      <c r="J13" s="168">
        <f t="shared" si="7"/>
        <v>0</v>
      </c>
      <c r="K13" s="168">
        <f t="shared" si="8"/>
        <v>0</v>
      </c>
    </row>
    <row r="14" spans="1:12" x14ac:dyDescent="0.2">
      <c r="B14" s="1"/>
      <c r="D14" s="1" t="s">
        <v>46</v>
      </c>
      <c r="E14" s="15"/>
      <c r="F14" s="15"/>
      <c r="G14" s="167">
        <v>0</v>
      </c>
      <c r="H14" s="168">
        <f t="shared" si="5"/>
        <v>0</v>
      </c>
      <c r="I14" s="168">
        <f t="shared" si="6"/>
        <v>0</v>
      </c>
      <c r="J14" s="168">
        <f t="shared" si="7"/>
        <v>0</v>
      </c>
      <c r="K14" s="168">
        <f t="shared" si="8"/>
        <v>0</v>
      </c>
    </row>
    <row r="15" spans="1:12" ht="18" customHeight="1" x14ac:dyDescent="0.2">
      <c r="B15" s="1" t="s">
        <v>22</v>
      </c>
      <c r="C15" s="1"/>
      <c r="D15" s="1"/>
      <c r="E15" s="15"/>
      <c r="F15" s="15"/>
      <c r="G15" s="168"/>
      <c r="H15" s="168"/>
      <c r="I15" s="168"/>
      <c r="J15" s="168"/>
      <c r="K15" s="168"/>
    </row>
    <row r="16" spans="1:12" x14ac:dyDescent="0.2">
      <c r="B16" s="1"/>
      <c r="C16" s="1" t="s">
        <v>86</v>
      </c>
      <c r="D16" s="1"/>
      <c r="E16" s="15" t="s">
        <v>82</v>
      </c>
      <c r="F16" s="15"/>
      <c r="G16" s="167">
        <v>20000</v>
      </c>
      <c r="H16" s="168">
        <f>+$F$3*G16+G16</f>
        <v>20800</v>
      </c>
      <c r="I16" s="168">
        <f>+$F$3*H16+H16</f>
        <v>21632</v>
      </c>
      <c r="J16" s="168">
        <f>+$F$3*I16+I16</f>
        <v>22497.279999999999</v>
      </c>
      <c r="K16" s="168">
        <f>+$F$3*J16+J16</f>
        <v>23397.171199999997</v>
      </c>
    </row>
    <row r="17" spans="2:15" x14ac:dyDescent="0.2">
      <c r="B17" s="1"/>
      <c r="C17" s="1" t="s">
        <v>85</v>
      </c>
      <c r="D17" s="1"/>
      <c r="E17" s="15" t="s">
        <v>8</v>
      </c>
      <c r="F17" s="15"/>
      <c r="G17" s="167">
        <v>0</v>
      </c>
      <c r="H17" s="168">
        <f t="shared" ref="H17:H19" si="9">+$F$3*G17+G17</f>
        <v>0</v>
      </c>
      <c r="I17" s="168">
        <f t="shared" ref="I17:I19" si="10">+$F$3*H17+H17</f>
        <v>0</v>
      </c>
      <c r="J17" s="168">
        <f t="shared" ref="J17:J19" si="11">+$F$3*I17+I17</f>
        <v>0</v>
      </c>
      <c r="K17" s="168">
        <f t="shared" ref="K17:K19" si="12">+$F$3*J17+J17</f>
        <v>0</v>
      </c>
    </row>
    <row r="18" spans="2:15" x14ac:dyDescent="0.2">
      <c r="B18" s="1"/>
      <c r="C18" s="1"/>
      <c r="D18" s="1"/>
      <c r="E18" s="15"/>
      <c r="F18" s="15"/>
      <c r="G18" s="167">
        <v>0</v>
      </c>
      <c r="H18" s="168">
        <f t="shared" si="9"/>
        <v>0</v>
      </c>
      <c r="I18" s="168">
        <f t="shared" si="10"/>
        <v>0</v>
      </c>
      <c r="J18" s="168">
        <f t="shared" si="11"/>
        <v>0</v>
      </c>
      <c r="K18" s="168">
        <f t="shared" si="12"/>
        <v>0</v>
      </c>
    </row>
    <row r="19" spans="2:15" x14ac:dyDescent="0.2">
      <c r="B19" s="1"/>
      <c r="C19" s="1"/>
      <c r="D19" s="1"/>
      <c r="E19" s="15"/>
      <c r="F19" s="15"/>
      <c r="G19" s="227">
        <v>0</v>
      </c>
      <c r="H19" s="228">
        <f t="shared" si="9"/>
        <v>0</v>
      </c>
      <c r="I19" s="228">
        <f t="shared" si="10"/>
        <v>0</v>
      </c>
      <c r="J19" s="228">
        <f t="shared" si="11"/>
        <v>0</v>
      </c>
      <c r="K19" s="228">
        <f t="shared" si="12"/>
        <v>0</v>
      </c>
    </row>
    <row r="20" spans="2:15" ht="18.75" customHeight="1" x14ac:dyDescent="0.2">
      <c r="B20" s="1"/>
      <c r="C20" s="1" t="s">
        <v>26</v>
      </c>
      <c r="D20" s="1"/>
      <c r="E20" s="1"/>
      <c r="F20" s="15"/>
      <c r="G20" s="172">
        <f>SUM(G6:G19)</f>
        <v>71000</v>
      </c>
      <c r="H20" s="172">
        <f>SUM(H6:H19)</f>
        <v>73840</v>
      </c>
      <c r="I20" s="172">
        <f>SUM(I6:I19)</f>
        <v>76793.600000000006</v>
      </c>
      <c r="J20" s="172">
        <f>SUM(J6:J19)</f>
        <v>79865.343999999997</v>
      </c>
      <c r="K20" s="172">
        <f>SUM(K6:K19)</f>
        <v>83059.95775999999</v>
      </c>
      <c r="O20" s="120"/>
    </row>
    <row r="21" spans="2:15" ht="24" customHeight="1" x14ac:dyDescent="0.2">
      <c r="B21" s="1"/>
      <c r="C21" s="1" t="s">
        <v>197</v>
      </c>
      <c r="D21" s="1"/>
      <c r="E21" s="1"/>
      <c r="F21" s="15"/>
      <c r="G21" s="206">
        <v>4</v>
      </c>
      <c r="H21" s="206">
        <v>4</v>
      </c>
      <c r="I21" s="206">
        <v>4</v>
      </c>
      <c r="J21" s="206">
        <v>4</v>
      </c>
      <c r="K21" s="206">
        <v>4</v>
      </c>
    </row>
    <row r="22" spans="2:15" ht="24" customHeight="1" x14ac:dyDescent="0.2">
      <c r="B22" s="1"/>
      <c r="C22" s="1"/>
      <c r="D22" s="1"/>
      <c r="E22" s="1"/>
      <c r="F22" s="15"/>
      <c r="G22" s="1"/>
      <c r="H22" s="1"/>
      <c r="I22" s="1"/>
      <c r="J22" s="1"/>
      <c r="K22" s="1"/>
    </row>
    <row r="23" spans="2:15" ht="15" customHeight="1" x14ac:dyDescent="0.2">
      <c r="B23" s="1"/>
      <c r="C23" s="1"/>
      <c r="D23" s="1" t="s">
        <v>226</v>
      </c>
      <c r="E23" s="1"/>
      <c r="F23" s="45">
        <v>6.2E-2</v>
      </c>
      <c r="G23" s="173">
        <f>+$F$23*G20</f>
        <v>4402</v>
      </c>
      <c r="H23" s="173">
        <f>+$F$23*H20</f>
        <v>4578.08</v>
      </c>
      <c r="I23" s="173">
        <f>+$F$23*I20</f>
        <v>4761.2031999999999</v>
      </c>
      <c r="J23" s="173">
        <f>+$F$23*J20</f>
        <v>4951.6513279999999</v>
      </c>
      <c r="K23" s="173">
        <f>+$F$23*K20</f>
        <v>5149.7173811199991</v>
      </c>
      <c r="L23" s="119" t="s">
        <v>231</v>
      </c>
    </row>
    <row r="24" spans="2:15" ht="15" customHeight="1" x14ac:dyDescent="0.2">
      <c r="B24" s="1"/>
      <c r="C24" s="1"/>
      <c r="D24" s="1" t="s">
        <v>25</v>
      </c>
      <c r="E24" s="1"/>
      <c r="F24" s="46">
        <v>1.4500000000000001E-2</v>
      </c>
      <c r="G24" s="173">
        <f>+$F$24*G20</f>
        <v>1029.5</v>
      </c>
      <c r="H24" s="173">
        <f>+$F$24*H20</f>
        <v>1070.68</v>
      </c>
      <c r="I24" s="173">
        <f>+$F$24*I20</f>
        <v>1113.5072000000002</v>
      </c>
      <c r="J24" s="173">
        <f>+$F$24*J20</f>
        <v>1158.0474879999999</v>
      </c>
      <c r="K24" s="173">
        <f>+$F$24*K20</f>
        <v>1204.3693875199999</v>
      </c>
      <c r="L24" s="119" t="s">
        <v>8</v>
      </c>
    </row>
    <row r="25" spans="2:15" ht="24" customHeight="1" x14ac:dyDescent="0.25">
      <c r="B25" s="1"/>
      <c r="C25" s="1"/>
      <c r="D25" s="1" t="s">
        <v>229</v>
      </c>
      <c r="E25" s="1"/>
      <c r="F25" s="204">
        <v>42</v>
      </c>
      <c r="G25" s="173">
        <f>+G21*$F$25</f>
        <v>168</v>
      </c>
      <c r="H25" s="173">
        <f>+H21*$F$25</f>
        <v>168</v>
      </c>
      <c r="I25" s="173">
        <f>+I21*$F$25</f>
        <v>168</v>
      </c>
      <c r="J25" s="173">
        <f>+J21*$F$25</f>
        <v>168</v>
      </c>
      <c r="K25" s="173">
        <f>+K21*$F$25</f>
        <v>168</v>
      </c>
      <c r="L25" s="119" t="s">
        <v>247</v>
      </c>
    </row>
    <row r="26" spans="2:15" ht="15" customHeight="1" x14ac:dyDescent="0.2">
      <c r="B26" s="1"/>
      <c r="C26" s="1"/>
      <c r="D26" s="1" t="s">
        <v>230</v>
      </c>
      <c r="E26" s="1"/>
      <c r="F26" s="205">
        <v>2.1999999999999999E-2</v>
      </c>
      <c r="G26" s="173">
        <f>+G20*$F$26</f>
        <v>1562</v>
      </c>
      <c r="H26" s="173">
        <f t="shared" ref="H26:K26" si="13">+H20*$F$26</f>
        <v>1624.48</v>
      </c>
      <c r="I26" s="173">
        <f t="shared" si="13"/>
        <v>1689.4592</v>
      </c>
      <c r="J26" s="173">
        <f t="shared" si="13"/>
        <v>1757.0375679999997</v>
      </c>
      <c r="K26" s="173">
        <f t="shared" si="13"/>
        <v>1827.3190707199997</v>
      </c>
      <c r="L26" s="8" t="s">
        <v>248</v>
      </c>
    </row>
    <row r="27" spans="2:15" ht="15" customHeight="1" x14ac:dyDescent="0.25">
      <c r="B27" s="1"/>
      <c r="C27" s="1"/>
      <c r="D27" s="1"/>
      <c r="E27" s="1"/>
      <c r="F27" s="205"/>
      <c r="G27" s="173"/>
      <c r="H27" s="173"/>
      <c r="I27" s="173"/>
      <c r="J27" s="173"/>
      <c r="K27" s="173"/>
      <c r="L27" s="231" t="s">
        <v>249</v>
      </c>
    </row>
    <row r="28" spans="2:15" ht="15" customHeight="1" x14ac:dyDescent="0.2">
      <c r="B28" s="1"/>
      <c r="C28" s="1"/>
      <c r="D28" s="1"/>
      <c r="E28" s="1"/>
      <c r="F28" s="205"/>
      <c r="G28" s="173"/>
      <c r="H28" s="173"/>
      <c r="I28" s="173"/>
      <c r="J28" s="173"/>
      <c r="K28" s="173"/>
      <c r="L28" s="119" t="s">
        <v>228</v>
      </c>
    </row>
    <row r="29" spans="2:15" ht="15" customHeight="1" x14ac:dyDescent="0.2">
      <c r="B29" s="1"/>
      <c r="C29" s="1"/>
      <c r="D29" s="1"/>
      <c r="E29" s="1"/>
      <c r="F29" s="205"/>
      <c r="G29" s="174"/>
      <c r="H29" s="174"/>
      <c r="I29" s="174"/>
      <c r="J29" s="174"/>
      <c r="K29" s="174"/>
      <c r="L29" s="8" t="s">
        <v>232</v>
      </c>
    </row>
    <row r="30" spans="2:15" ht="15" customHeight="1" x14ac:dyDescent="0.2">
      <c r="B30" s="1"/>
      <c r="C30" s="1"/>
      <c r="D30" s="1" t="s">
        <v>55</v>
      </c>
      <c r="E30" s="1"/>
      <c r="F30" s="47" t="s">
        <v>8</v>
      </c>
      <c r="G30" s="175">
        <f>SUM(G23:G26)</f>
        <v>7161.5</v>
      </c>
      <c r="H30" s="175">
        <f>SUM(H23:H26)</f>
        <v>7441.24</v>
      </c>
      <c r="I30" s="175">
        <f>SUM(I23:I26)</f>
        <v>7732.1696000000002</v>
      </c>
      <c r="J30" s="175">
        <f>SUM(J23:J26)</f>
        <v>8034.7363839999998</v>
      </c>
      <c r="K30" s="175">
        <f>SUM(K23:K26)</f>
        <v>8349.4058393599989</v>
      </c>
    </row>
    <row r="31" spans="2:15" x14ac:dyDescent="0.2">
      <c r="B31" s="1"/>
      <c r="C31" s="1"/>
      <c r="D31" s="1"/>
      <c r="E31" s="1"/>
      <c r="F31" s="47"/>
      <c r="G31" s="175"/>
      <c r="H31" s="175"/>
      <c r="I31" s="175"/>
      <c r="J31" s="175"/>
      <c r="K31" s="175"/>
    </row>
    <row r="32" spans="2:15" x14ac:dyDescent="0.2">
      <c r="B32" s="1"/>
      <c r="C32" s="1"/>
      <c r="D32" s="1"/>
      <c r="E32" s="1"/>
      <c r="F32" s="47"/>
      <c r="G32" s="175"/>
      <c r="H32" s="175"/>
      <c r="I32" s="175"/>
      <c r="J32" s="175"/>
      <c r="K32" s="175"/>
      <c r="L32" s="8"/>
    </row>
    <row r="33" spans="2:11" x14ac:dyDescent="0.2">
      <c r="B33" s="1"/>
      <c r="C33" s="1"/>
      <c r="D33" s="1" t="s">
        <v>23</v>
      </c>
      <c r="E33" s="1"/>
      <c r="F33" s="48">
        <v>0.05</v>
      </c>
      <c r="G33" s="175">
        <f>+$F$33*G20</f>
        <v>3550</v>
      </c>
      <c r="H33" s="175">
        <f>+$F$33*H20</f>
        <v>3692</v>
      </c>
      <c r="I33" s="175">
        <f>+$F$33*I20</f>
        <v>3839.6800000000003</v>
      </c>
      <c r="J33" s="175">
        <f>+$F$33*J20</f>
        <v>3993.2672000000002</v>
      </c>
      <c r="K33" s="175">
        <f>+$F$33*K20</f>
        <v>4152.9978879999999</v>
      </c>
    </row>
    <row r="34" spans="2:11" x14ac:dyDescent="0.2">
      <c r="B34" s="1"/>
      <c r="C34" s="1"/>
      <c r="D34" s="1" t="s">
        <v>240</v>
      </c>
      <c r="E34" s="1"/>
      <c r="F34" s="48">
        <v>0.01</v>
      </c>
      <c r="G34" s="176">
        <f>+$F$34*G20</f>
        <v>710</v>
      </c>
      <c r="H34" s="176">
        <f>+$F$34*H20</f>
        <v>738.4</v>
      </c>
      <c r="I34" s="176">
        <f>+$F$34*I20</f>
        <v>767.93600000000004</v>
      </c>
      <c r="J34" s="176">
        <f>+$F$34*J20</f>
        <v>798.65344000000005</v>
      </c>
      <c r="K34" s="176">
        <f>+$F$34*K20</f>
        <v>830.59957759999998</v>
      </c>
    </row>
    <row r="35" spans="2:11" ht="24" customHeight="1" x14ac:dyDescent="0.2">
      <c r="B35" s="6" t="s">
        <v>27</v>
      </c>
      <c r="C35" s="1"/>
      <c r="D35" s="1"/>
      <c r="E35" s="1"/>
      <c r="F35" s="49"/>
      <c r="G35" s="175">
        <f>+G20+G30+G33+G34</f>
        <v>82421.5</v>
      </c>
      <c r="H35" s="175">
        <f>+H20+H30+H33+H34</f>
        <v>85711.64</v>
      </c>
      <c r="I35" s="175">
        <f>+I20+I30+I33+I34</f>
        <v>89133.385599999994</v>
      </c>
      <c r="J35" s="175">
        <f>+J20+J30+J33+J34</f>
        <v>92692.001023999997</v>
      </c>
      <c r="K35" s="175">
        <f>+K20+K30+K33+K34</f>
        <v>96392.961064959993</v>
      </c>
    </row>
    <row r="36" spans="2:11" x14ac:dyDescent="0.2">
      <c r="B36" s="1"/>
      <c r="C36" s="1"/>
      <c r="D36" s="1"/>
      <c r="E36" s="1"/>
      <c r="F36" s="15"/>
      <c r="G36" s="1"/>
      <c r="H36" s="1"/>
      <c r="I36" s="1"/>
      <c r="J36" s="1"/>
      <c r="K36" s="1"/>
    </row>
    <row r="37" spans="2:11" x14ac:dyDescent="0.2">
      <c r="B37" s="1"/>
      <c r="C37" s="1"/>
      <c r="D37" s="1"/>
      <c r="E37" s="1"/>
      <c r="F37" s="15"/>
      <c r="G37" s="1"/>
      <c r="H37" s="1"/>
      <c r="I37" s="1"/>
      <c r="J37" s="1"/>
      <c r="K37" s="1"/>
    </row>
    <row r="38" spans="2:11" x14ac:dyDescent="0.2">
      <c r="B38" s="1"/>
      <c r="C38" s="1"/>
      <c r="D38" s="1"/>
      <c r="E38" s="1"/>
      <c r="F38" s="15"/>
      <c r="G38" s="1"/>
      <c r="H38" s="1"/>
      <c r="I38" s="1"/>
      <c r="J38" s="1"/>
      <c r="K38" s="1"/>
    </row>
    <row r="39" spans="2:11" x14ac:dyDescent="0.2">
      <c r="B39" s="1"/>
      <c r="C39" s="1"/>
      <c r="D39" s="1"/>
      <c r="E39" s="1"/>
      <c r="F39" s="15"/>
      <c r="G39" s="1"/>
      <c r="H39" s="1"/>
      <c r="I39" s="1"/>
      <c r="J39" s="1"/>
      <c r="K39" s="1"/>
    </row>
    <row r="40" spans="2:11" x14ac:dyDescent="0.2">
      <c r="B40" s="1"/>
      <c r="C40" s="1"/>
      <c r="D40" s="1"/>
      <c r="E40" s="1"/>
      <c r="F40" s="15"/>
      <c r="G40" s="1"/>
      <c r="H40" s="1"/>
      <c r="I40" s="1"/>
      <c r="J40" s="1"/>
      <c r="K40" s="1"/>
    </row>
    <row r="41" spans="2:11" x14ac:dyDescent="0.2">
      <c r="B41" s="1"/>
      <c r="C41" s="1"/>
      <c r="D41" s="1"/>
      <c r="E41" s="1"/>
      <c r="F41" s="15"/>
      <c r="G41" s="1"/>
      <c r="H41" s="1"/>
      <c r="I41" s="1"/>
      <c r="J41" s="1"/>
      <c r="K41" s="1"/>
    </row>
    <row r="42" spans="2:11" x14ac:dyDescent="0.2">
      <c r="B42" s="1"/>
      <c r="C42" s="1"/>
      <c r="D42" s="1"/>
      <c r="E42" s="1"/>
      <c r="F42" s="15"/>
      <c r="G42" s="1"/>
      <c r="H42" s="1"/>
      <c r="I42" s="1"/>
      <c r="J42" s="1"/>
      <c r="K42" s="1"/>
    </row>
    <row r="43" spans="2:11" x14ac:dyDescent="0.2">
      <c r="B43" s="1"/>
      <c r="C43" s="1"/>
      <c r="D43" s="1"/>
      <c r="E43" s="1"/>
      <c r="F43" s="15"/>
      <c r="G43" s="1"/>
      <c r="H43" s="1"/>
      <c r="I43" s="1"/>
      <c r="J43" s="1"/>
      <c r="K43" s="1"/>
    </row>
    <row r="44" spans="2:11" x14ac:dyDescent="0.2">
      <c r="B44" s="1"/>
      <c r="C44" s="1"/>
      <c r="D44" s="1"/>
      <c r="E44" s="1"/>
      <c r="F44" s="15"/>
      <c r="G44" s="1"/>
      <c r="H44" s="1"/>
      <c r="I44" s="1"/>
      <c r="J44" s="1"/>
      <c r="K44" s="1"/>
    </row>
    <row r="45" spans="2:11" x14ac:dyDescent="0.2">
      <c r="B45" s="1"/>
      <c r="C45" s="1"/>
      <c r="D45" s="1"/>
      <c r="E45" s="1"/>
      <c r="F45" s="15"/>
      <c r="G45" s="1"/>
      <c r="H45" s="1"/>
      <c r="I45" s="1"/>
      <c r="J45" s="1"/>
      <c r="K45" s="1"/>
    </row>
    <row r="46" spans="2:11" x14ac:dyDescent="0.2">
      <c r="B46" s="1"/>
      <c r="C46" s="1"/>
      <c r="D46" s="1"/>
      <c r="E46" s="1"/>
      <c r="F46" s="15"/>
      <c r="G46" s="1"/>
      <c r="H46" s="1"/>
      <c r="I46" s="1"/>
      <c r="J46" s="1"/>
      <c r="K46" s="1"/>
    </row>
    <row r="47" spans="2:11" x14ac:dyDescent="0.2">
      <c r="B47" s="1"/>
      <c r="C47" s="1"/>
      <c r="D47" s="1"/>
      <c r="E47" s="1"/>
      <c r="F47" s="15"/>
      <c r="G47" s="1"/>
      <c r="H47" s="1"/>
      <c r="I47" s="1"/>
      <c r="J47" s="1"/>
      <c r="K47" s="1"/>
    </row>
    <row r="48" spans="2:11" x14ac:dyDescent="0.2">
      <c r="B48" s="1"/>
      <c r="C48" s="1"/>
      <c r="D48" s="1"/>
      <c r="E48" s="1"/>
      <c r="H48" s="1"/>
      <c r="I48" s="1"/>
      <c r="J48" s="1"/>
      <c r="K48" s="1"/>
    </row>
    <row r="49" spans="2:11" x14ac:dyDescent="0.2">
      <c r="B49" s="1"/>
      <c r="C49" s="1"/>
      <c r="D49" s="1"/>
      <c r="E49" s="1"/>
      <c r="F49" s="15"/>
      <c r="G49" s="1"/>
      <c r="H49" s="1"/>
      <c r="I49" s="1"/>
      <c r="J49" s="1"/>
      <c r="K49" s="1"/>
    </row>
    <row r="50" spans="2:11" x14ac:dyDescent="0.2">
      <c r="B50" s="1"/>
      <c r="C50" s="1"/>
      <c r="D50" s="1"/>
      <c r="E50" s="1"/>
      <c r="F50" s="15"/>
      <c r="G50" s="1"/>
      <c r="H50" s="1"/>
      <c r="I50" s="1"/>
      <c r="J50" s="1"/>
      <c r="K50" s="1"/>
    </row>
    <row r="51" spans="2:11" x14ac:dyDescent="0.2">
      <c r="B51" s="1"/>
      <c r="C51" s="1"/>
      <c r="D51" s="1"/>
      <c r="E51" s="1"/>
      <c r="F51" s="15"/>
      <c r="G51" s="1"/>
      <c r="H51" s="1"/>
      <c r="I51" s="1"/>
      <c r="J51" s="1"/>
      <c r="K51" s="1"/>
    </row>
    <row r="52" spans="2:11" x14ac:dyDescent="0.2">
      <c r="B52" s="1"/>
      <c r="C52" s="1"/>
      <c r="D52" s="1"/>
      <c r="E52" s="1"/>
      <c r="F52" s="15"/>
      <c r="G52" s="1"/>
      <c r="H52" s="1"/>
      <c r="I52" s="1"/>
      <c r="J52" s="1"/>
      <c r="K52" s="1"/>
    </row>
    <row r="53" spans="2:11" x14ac:dyDescent="0.2">
      <c r="B53" s="1"/>
      <c r="C53" s="1"/>
      <c r="D53" s="1"/>
      <c r="E53" s="1"/>
      <c r="F53" s="15"/>
      <c r="G53" s="1"/>
      <c r="H53" s="1"/>
      <c r="I53" s="1"/>
      <c r="J53" s="1"/>
      <c r="K53" s="1"/>
    </row>
    <row r="54" spans="2:11" x14ac:dyDescent="0.2">
      <c r="B54" s="1"/>
      <c r="C54" s="1"/>
      <c r="D54" s="1"/>
      <c r="E54" s="1"/>
      <c r="F54" s="15"/>
      <c r="G54" s="1"/>
      <c r="H54" s="1"/>
      <c r="I54" s="1"/>
      <c r="J54" s="1"/>
      <c r="K54" s="1"/>
    </row>
    <row r="55" spans="2:11" x14ac:dyDescent="0.2">
      <c r="B55" s="1"/>
      <c r="C55" s="1"/>
      <c r="D55" s="1"/>
      <c r="E55" s="1"/>
      <c r="F55" s="15"/>
      <c r="G55" s="1"/>
      <c r="H55" s="1"/>
      <c r="I55" s="1"/>
      <c r="J55" s="1"/>
      <c r="K55" s="1"/>
    </row>
    <row r="56" spans="2:11" x14ac:dyDescent="0.2">
      <c r="B56" s="1"/>
      <c r="C56" s="1"/>
      <c r="D56" s="1"/>
      <c r="E56" s="1"/>
      <c r="F56" s="15"/>
      <c r="G56" s="1"/>
      <c r="H56" s="1"/>
      <c r="I56" s="1"/>
      <c r="J56" s="1"/>
      <c r="K56" s="1"/>
    </row>
    <row r="57" spans="2:11" x14ac:dyDescent="0.2">
      <c r="B57" s="1"/>
      <c r="C57" s="1"/>
      <c r="D57" s="1"/>
      <c r="E57" s="1"/>
      <c r="F57" s="15"/>
      <c r="G57" s="1"/>
      <c r="H57" s="1"/>
      <c r="I57" s="1"/>
      <c r="J57" s="1"/>
      <c r="K57" s="1"/>
    </row>
    <row r="58" spans="2:11" x14ac:dyDescent="0.2">
      <c r="B58" s="1"/>
      <c r="C58" s="1"/>
      <c r="D58" s="1"/>
      <c r="E58" s="1"/>
      <c r="F58" s="15"/>
      <c r="G58" s="1"/>
      <c r="H58" s="1"/>
      <c r="I58" s="1"/>
      <c r="J58" s="1"/>
      <c r="K58" s="1"/>
    </row>
    <row r="59" spans="2:11" x14ac:dyDescent="0.2">
      <c r="B59" s="1"/>
      <c r="C59" s="1"/>
      <c r="D59" s="1"/>
      <c r="E59" s="1"/>
      <c r="F59" s="15"/>
      <c r="G59" s="1"/>
      <c r="H59" s="1"/>
      <c r="I59" s="1"/>
      <c r="J59" s="1"/>
      <c r="K59" s="1"/>
    </row>
    <row r="60" spans="2:11" x14ac:dyDescent="0.2">
      <c r="B60" s="1"/>
      <c r="C60" s="1"/>
      <c r="D60" s="1"/>
      <c r="E60" s="1"/>
      <c r="F60" s="15"/>
      <c r="G60" s="1"/>
      <c r="H60" s="1"/>
      <c r="I60" s="1"/>
      <c r="J60" s="1"/>
      <c r="K60" s="1"/>
    </row>
    <row r="61" spans="2:11" x14ac:dyDescent="0.2">
      <c r="B61" s="1"/>
      <c r="C61" s="1"/>
      <c r="D61" s="1"/>
      <c r="E61" s="1"/>
      <c r="F61" s="15"/>
      <c r="G61" s="1"/>
      <c r="H61" s="1"/>
      <c r="I61" s="1"/>
      <c r="J61" s="1"/>
      <c r="K61" s="1"/>
    </row>
    <row r="62" spans="2:11" x14ac:dyDescent="0.2">
      <c r="B62" s="1"/>
      <c r="C62" s="1"/>
      <c r="D62" s="1"/>
      <c r="E62" s="1"/>
      <c r="F62" s="15"/>
      <c r="G62" s="1"/>
      <c r="H62" s="1"/>
      <c r="I62" s="1"/>
      <c r="J62" s="1"/>
      <c r="K62" s="1"/>
    </row>
    <row r="63" spans="2:11" x14ac:dyDescent="0.2">
      <c r="B63" s="1"/>
      <c r="C63" s="1"/>
      <c r="D63" s="1"/>
      <c r="E63" s="1"/>
      <c r="F63" s="15"/>
      <c r="G63" s="1"/>
      <c r="H63" s="1"/>
      <c r="I63" s="1"/>
      <c r="J63" s="1"/>
      <c r="K63" s="1"/>
    </row>
    <row r="64" spans="2:11" x14ac:dyDescent="0.2">
      <c r="B64" s="1"/>
      <c r="C64" s="1"/>
      <c r="D64" s="1"/>
      <c r="E64" s="1"/>
      <c r="F64" s="15"/>
      <c r="G64" s="1"/>
      <c r="H64" s="1"/>
      <c r="I64" s="1"/>
      <c r="J64" s="1"/>
      <c r="K64" s="1"/>
    </row>
    <row r="65" spans="2:11" x14ac:dyDescent="0.2">
      <c r="B65" s="1"/>
      <c r="C65" s="1"/>
      <c r="D65" s="1"/>
      <c r="E65" s="1"/>
      <c r="F65" s="15"/>
      <c r="G65" s="1"/>
      <c r="H65" s="1"/>
      <c r="I65" s="1"/>
      <c r="J65" s="1"/>
      <c r="K65" s="1"/>
    </row>
    <row r="66" spans="2:11" x14ac:dyDescent="0.2">
      <c r="B66" s="1"/>
      <c r="C66" s="1"/>
      <c r="D66" s="1"/>
      <c r="E66" s="1"/>
      <c r="F66" s="15"/>
      <c r="G66" s="1"/>
      <c r="H66" s="1"/>
      <c r="I66" s="1"/>
      <c r="J66" s="1"/>
      <c r="K66" s="1"/>
    </row>
    <row r="67" spans="2:11" x14ac:dyDescent="0.2">
      <c r="B67" s="1"/>
      <c r="C67" s="1"/>
      <c r="D67" s="1"/>
      <c r="E67" s="1"/>
      <c r="F67" s="15"/>
      <c r="G67" s="1"/>
      <c r="H67" s="1"/>
      <c r="I67" s="1"/>
      <c r="J67" s="1"/>
      <c r="K67" s="1"/>
    </row>
    <row r="68" spans="2:11" x14ac:dyDescent="0.2">
      <c r="B68" s="1"/>
      <c r="C68" s="1"/>
      <c r="D68" s="1"/>
      <c r="E68" s="1"/>
      <c r="F68" s="15"/>
      <c r="G68" s="1"/>
      <c r="H68" s="1"/>
      <c r="I68" s="1"/>
      <c r="J68" s="1"/>
      <c r="K68" s="1"/>
    </row>
    <row r="69" spans="2:11" x14ac:dyDescent="0.2">
      <c r="B69" s="1"/>
      <c r="C69" s="1"/>
      <c r="D69" s="1"/>
      <c r="E69" s="1"/>
      <c r="F69" s="15"/>
      <c r="G69" s="1"/>
      <c r="H69" s="1"/>
      <c r="I69" s="1"/>
      <c r="J69" s="1"/>
      <c r="K69" s="1"/>
    </row>
    <row r="70" spans="2:11" x14ac:dyDescent="0.2">
      <c r="B70" s="1"/>
      <c r="C70" s="1"/>
      <c r="D70" s="1"/>
      <c r="E70" s="1"/>
      <c r="F70" s="15"/>
      <c r="G70" s="1"/>
      <c r="H70" s="1"/>
      <c r="I70" s="1"/>
      <c r="J70" s="1"/>
      <c r="K70" s="1"/>
    </row>
    <row r="71" spans="2:11" x14ac:dyDescent="0.2">
      <c r="B71" s="1"/>
      <c r="C71" s="1"/>
      <c r="D71" s="1"/>
      <c r="E71" s="1"/>
      <c r="F71" s="15"/>
      <c r="G71" s="1"/>
      <c r="H71" s="1"/>
      <c r="I71" s="1"/>
      <c r="J71" s="1"/>
      <c r="K71" s="1"/>
    </row>
    <row r="72" spans="2:11" x14ac:dyDescent="0.2">
      <c r="B72" s="1"/>
      <c r="C72" s="1"/>
      <c r="D72" s="1"/>
      <c r="E72" s="1"/>
      <c r="F72" s="15"/>
      <c r="G72" s="1"/>
      <c r="H72" s="1"/>
      <c r="I72" s="1"/>
      <c r="J72" s="1"/>
      <c r="K72" s="1"/>
    </row>
    <row r="73" spans="2:11" x14ac:dyDescent="0.2">
      <c r="B73" s="1"/>
      <c r="C73" s="1"/>
      <c r="D73" s="1"/>
      <c r="E73" s="1"/>
      <c r="F73" s="15"/>
      <c r="G73" s="1"/>
      <c r="H73" s="1"/>
      <c r="I73" s="1"/>
      <c r="J73" s="1"/>
      <c r="K73" s="1"/>
    </row>
    <row r="74" spans="2:11" x14ac:dyDescent="0.2">
      <c r="B74" s="1"/>
      <c r="C74" s="1"/>
      <c r="D74" s="1"/>
      <c r="E74" s="1"/>
      <c r="F74" s="15"/>
      <c r="G74" s="1"/>
      <c r="H74" s="1"/>
      <c r="I74" s="1"/>
      <c r="J74" s="1"/>
      <c r="K74" s="1"/>
    </row>
    <row r="75" spans="2:11" x14ac:dyDescent="0.2">
      <c r="B75" s="1"/>
      <c r="C75" s="1"/>
      <c r="D75" s="1"/>
      <c r="E75" s="1"/>
      <c r="F75" s="15"/>
      <c r="G75" s="1"/>
      <c r="H75" s="1"/>
      <c r="I75" s="1"/>
      <c r="J75" s="1"/>
      <c r="K75" s="1"/>
    </row>
    <row r="76" spans="2:11" x14ac:dyDescent="0.2">
      <c r="B76" s="1"/>
      <c r="C76" s="1"/>
      <c r="D76" s="1"/>
      <c r="E76" s="1"/>
      <c r="F76" s="15"/>
      <c r="G76" s="1"/>
      <c r="H76" s="1"/>
      <c r="I76" s="1"/>
      <c r="J76" s="1"/>
      <c r="K76" s="1"/>
    </row>
    <row r="77" spans="2:11" x14ac:dyDescent="0.2">
      <c r="B77" s="1"/>
      <c r="C77" s="1"/>
      <c r="D77" s="1"/>
      <c r="E77" s="1"/>
      <c r="F77" s="15"/>
      <c r="G77" s="1"/>
      <c r="H77" s="1"/>
      <c r="I77" s="1"/>
      <c r="J77" s="1"/>
      <c r="K77" s="1"/>
    </row>
    <row r="78" spans="2:11" x14ac:dyDescent="0.2">
      <c r="B78" s="1"/>
      <c r="C78" s="1"/>
      <c r="D78" s="1"/>
      <c r="E78" s="1"/>
      <c r="F78" s="15"/>
      <c r="G78" s="1"/>
      <c r="H78" s="1"/>
      <c r="I78" s="1"/>
      <c r="J78" s="1"/>
      <c r="K78" s="1"/>
    </row>
    <row r="79" spans="2:11" x14ac:dyDescent="0.2">
      <c r="B79" s="1"/>
      <c r="C79" s="1"/>
      <c r="D79" s="1"/>
      <c r="E79" s="1"/>
      <c r="F79" s="15"/>
      <c r="G79" s="1"/>
      <c r="H79" s="1"/>
      <c r="I79" s="1"/>
      <c r="J79" s="1"/>
      <c r="K79" s="1"/>
    </row>
    <row r="80" spans="2:11" x14ac:dyDescent="0.2">
      <c r="B80" s="1"/>
      <c r="C80" s="1"/>
      <c r="D80" s="1"/>
      <c r="E80" s="1"/>
      <c r="F80" s="15"/>
      <c r="G80" s="1"/>
      <c r="H80" s="1"/>
      <c r="I80" s="1"/>
      <c r="J80" s="1"/>
      <c r="K80" s="1"/>
    </row>
    <row r="81" spans="2:11" x14ac:dyDescent="0.2">
      <c r="B81" s="1"/>
      <c r="C81" s="1"/>
      <c r="D81" s="1"/>
      <c r="E81" s="1"/>
      <c r="F81" s="15"/>
      <c r="G81" s="1"/>
      <c r="H81" s="1"/>
      <c r="I81" s="1"/>
      <c r="J81" s="1"/>
      <c r="K81" s="1"/>
    </row>
    <row r="82" spans="2:11" x14ac:dyDescent="0.2">
      <c r="B82" s="1"/>
      <c r="C82" s="1"/>
      <c r="D82" s="1"/>
      <c r="E82" s="1"/>
      <c r="F82" s="15"/>
      <c r="G82" s="1"/>
      <c r="H82" s="1"/>
      <c r="I82" s="1"/>
      <c r="J82" s="1"/>
      <c r="K82" s="1"/>
    </row>
    <row r="83" spans="2:11" x14ac:dyDescent="0.2">
      <c r="B83" s="1"/>
      <c r="C83" s="1"/>
      <c r="D83" s="1"/>
      <c r="E83" s="1"/>
      <c r="F83" s="15"/>
      <c r="G83" s="1"/>
      <c r="H83" s="1"/>
      <c r="I83" s="1"/>
      <c r="J83" s="1"/>
      <c r="K83" s="1"/>
    </row>
    <row r="84" spans="2:11" x14ac:dyDescent="0.2">
      <c r="B84" s="1"/>
      <c r="C84" s="1"/>
      <c r="D84" s="1"/>
      <c r="E84" s="1"/>
      <c r="F84" s="15"/>
      <c r="G84" s="1"/>
      <c r="H84" s="1"/>
      <c r="I84" s="1"/>
      <c r="J84" s="1"/>
      <c r="K84" s="1"/>
    </row>
  </sheetData>
  <hyperlinks>
    <hyperlink ref="L27" r:id="rId1" xr:uid="{A41CEA84-045A-405B-B90A-BBCE376CEF75}"/>
  </hyperlinks>
  <pageMargins left="0.7" right="0.7" top="0.75" bottom="0.5" header="0.3" footer="0.3"/>
  <pageSetup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C842-2BFC-4153-AEE0-D179F4621902}">
  <sheetPr>
    <tabColor theme="1" tint="4.9989318521683403E-2"/>
  </sheetPr>
  <dimension ref="A1:P58"/>
  <sheetViews>
    <sheetView zoomScaleNormal="100" workbookViewId="0">
      <pane ySplit="1" topLeftCell="A2" activePane="bottomLeft" state="frozen"/>
      <selection activeCell="F42" sqref="F42"/>
      <selection pane="bottomLeft" activeCell="L20" sqref="L20"/>
    </sheetView>
  </sheetViews>
  <sheetFormatPr defaultRowHeight="15" x14ac:dyDescent="0.25"/>
  <cols>
    <col min="1" max="1" width="1" customWidth="1"/>
    <col min="2" max="2" width="1.140625" customWidth="1"/>
    <col min="3" max="3" width="1.42578125" customWidth="1"/>
    <col min="4" max="4" width="32.5703125" customWidth="1"/>
    <col min="5" max="5" width="5.42578125" style="40" customWidth="1"/>
    <col min="6" max="6" width="10.85546875" customWidth="1"/>
    <col min="7" max="7" width="11" bestFit="1" customWidth="1"/>
    <col min="8" max="8" width="10.85546875" customWidth="1"/>
    <col min="9" max="10" width="11" bestFit="1" customWidth="1"/>
    <col min="11" max="11" width="0.7109375" customWidth="1"/>
    <col min="12" max="12" width="66.140625" style="26" customWidth="1"/>
    <col min="13" max="13" width="58.28515625" bestFit="1" customWidth="1"/>
    <col min="14" max="14" width="60.7109375" customWidth="1"/>
  </cols>
  <sheetData>
    <row r="1" spans="1:16" ht="15.75" x14ac:dyDescent="0.25">
      <c r="A1" s="55" t="s">
        <v>19</v>
      </c>
      <c r="B1" s="4"/>
      <c r="C1" s="4"/>
      <c r="D1" s="4"/>
      <c r="E1" s="129" t="s">
        <v>207</v>
      </c>
      <c r="F1" s="5" t="s">
        <v>0</v>
      </c>
      <c r="G1" s="5" t="s">
        <v>1</v>
      </c>
      <c r="H1" s="5" t="s">
        <v>2</v>
      </c>
      <c r="I1" s="5" t="s">
        <v>3</v>
      </c>
      <c r="J1" s="5" t="s">
        <v>4</v>
      </c>
    </row>
    <row r="2" spans="1:16" x14ac:dyDescent="0.25">
      <c r="A2" t="s">
        <v>41</v>
      </c>
      <c r="E2" s="177">
        <f>+REVENUE!B6</f>
        <v>0.04</v>
      </c>
      <c r="L2" s="178" t="s">
        <v>59</v>
      </c>
      <c r="M2" s="59"/>
      <c r="N2" s="59"/>
      <c r="O2" s="59"/>
      <c r="P2" s="59"/>
    </row>
    <row r="3" spans="1:16" x14ac:dyDescent="0.25">
      <c r="A3" t="s">
        <v>44</v>
      </c>
      <c r="E3" s="220" t="s">
        <v>8</v>
      </c>
      <c r="F3" s="130">
        <f>+REVENUE!C20</f>
        <v>140000</v>
      </c>
      <c r="G3" s="130">
        <f>+REVENUE!D20</f>
        <v>174720</v>
      </c>
      <c r="H3" s="130">
        <f>+REVENUE!E20</f>
        <v>218050.56</v>
      </c>
      <c r="I3" s="130">
        <f>+REVENUE!F20</f>
        <v>272127.09888000001</v>
      </c>
      <c r="J3" s="130">
        <f>+REVENUE!G20</f>
        <v>339614.61940224003</v>
      </c>
      <c r="L3" s="26" t="s">
        <v>214</v>
      </c>
    </row>
    <row r="4" spans="1:16" ht="14.25" customHeight="1" x14ac:dyDescent="0.25">
      <c r="A4" t="s">
        <v>8</v>
      </c>
      <c r="B4" t="s">
        <v>49</v>
      </c>
      <c r="E4" s="220"/>
      <c r="F4" s="21">
        <f>+'COST OF GOODS SOLD'!D45</f>
        <v>58579.912499999999</v>
      </c>
      <c r="G4" s="21">
        <f>+'COST OF GOODS SOLD'!E45</f>
        <v>73107.73079999999</v>
      </c>
      <c r="H4" s="21">
        <f>+'COST OF GOODS SOLD'!F45</f>
        <v>91238.448038400005</v>
      </c>
      <c r="I4" s="21">
        <f>+'COST OF GOODS SOLD'!G45</f>
        <v>113865.5831519232</v>
      </c>
      <c r="J4" s="21">
        <f>+'COST OF GOODS SOLD'!H45</f>
        <v>142104.24777360016</v>
      </c>
      <c r="L4" s="26" t="s">
        <v>215</v>
      </c>
    </row>
    <row r="5" spans="1:16" x14ac:dyDescent="0.25">
      <c r="A5" t="s">
        <v>5</v>
      </c>
      <c r="F5" s="131">
        <f>+F3-F4</f>
        <v>81420.087499999994</v>
      </c>
      <c r="G5" s="131">
        <f>+G3-G4</f>
        <v>101612.26920000001</v>
      </c>
      <c r="H5" s="131">
        <f>+H3-H4</f>
        <v>126812.11196159999</v>
      </c>
      <c r="I5" s="131">
        <f>+I3-I4</f>
        <v>158261.5157280768</v>
      </c>
      <c r="J5" s="131">
        <f>+J3-J4</f>
        <v>197510.37162863987</v>
      </c>
      <c r="L5" s="26" t="s">
        <v>216</v>
      </c>
    </row>
    <row r="6" spans="1:16" x14ac:dyDescent="0.25">
      <c r="A6" t="s">
        <v>6</v>
      </c>
    </row>
    <row r="7" spans="1:16" x14ac:dyDescent="0.25">
      <c r="B7" t="s">
        <v>47</v>
      </c>
      <c r="F7" s="50">
        <f>+SALARIES!G35</f>
        <v>82421.5</v>
      </c>
      <c r="G7" s="50">
        <f>+SALARIES!H35</f>
        <v>85711.64</v>
      </c>
      <c r="H7" s="50">
        <f>+SALARIES!I35</f>
        <v>89133.385599999994</v>
      </c>
      <c r="I7" s="50">
        <f>+SALARIES!J35</f>
        <v>92692.001023999997</v>
      </c>
      <c r="J7" s="50">
        <f>+SALARIES!K35</f>
        <v>96392.961064959993</v>
      </c>
      <c r="L7" s="26" t="s">
        <v>213</v>
      </c>
    </row>
    <row r="8" spans="1:16" x14ac:dyDescent="0.25">
      <c r="B8" t="s">
        <v>108</v>
      </c>
      <c r="E8" s="220"/>
      <c r="F8" s="133">
        <v>10000</v>
      </c>
      <c r="G8" s="143">
        <f t="shared" ref="G8:J9" si="0">+$E$2*F8+F8</f>
        <v>10400</v>
      </c>
      <c r="H8" s="143">
        <f t="shared" si="0"/>
        <v>10816</v>
      </c>
      <c r="I8" s="143">
        <f t="shared" si="0"/>
        <v>11248.64</v>
      </c>
      <c r="J8" s="143">
        <f t="shared" si="0"/>
        <v>11698.585599999999</v>
      </c>
    </row>
    <row r="9" spans="1:16" x14ac:dyDescent="0.25">
      <c r="B9" t="s">
        <v>109</v>
      </c>
      <c r="E9" s="220"/>
      <c r="F9" s="133">
        <v>1000</v>
      </c>
      <c r="G9" s="143">
        <f t="shared" si="0"/>
        <v>1040</v>
      </c>
      <c r="H9" s="143">
        <f t="shared" si="0"/>
        <v>1081.5999999999999</v>
      </c>
      <c r="I9" s="143">
        <f t="shared" si="0"/>
        <v>1124.8639999999998</v>
      </c>
      <c r="J9" s="143">
        <f t="shared" si="0"/>
        <v>1169.8585599999999</v>
      </c>
    </row>
    <row r="10" spans="1:16" x14ac:dyDescent="0.25">
      <c r="B10" t="s">
        <v>11</v>
      </c>
      <c r="E10" s="220"/>
      <c r="F10" s="144"/>
      <c r="G10" s="144"/>
      <c r="H10" s="144"/>
      <c r="I10" s="144"/>
      <c r="J10" s="144"/>
    </row>
    <row r="11" spans="1:16" x14ac:dyDescent="0.25">
      <c r="B11" t="s">
        <v>8</v>
      </c>
      <c r="C11" t="s">
        <v>32</v>
      </c>
      <c r="E11" s="220"/>
      <c r="F11" s="133">
        <v>500</v>
      </c>
      <c r="G11" s="143">
        <f t="shared" ref="G11:J13" si="1">+$E$2*F11+F11</f>
        <v>520</v>
      </c>
      <c r="H11" s="143">
        <f t="shared" si="1"/>
        <v>540.79999999999995</v>
      </c>
      <c r="I11" s="143">
        <f t="shared" si="1"/>
        <v>562.4319999999999</v>
      </c>
      <c r="J11" s="143">
        <f t="shared" si="1"/>
        <v>584.92927999999995</v>
      </c>
    </row>
    <row r="12" spans="1:16" x14ac:dyDescent="0.25">
      <c r="C12" t="s">
        <v>73</v>
      </c>
      <c r="E12" s="220"/>
      <c r="F12" s="133">
        <v>200</v>
      </c>
      <c r="G12" s="143">
        <f t="shared" si="1"/>
        <v>208</v>
      </c>
      <c r="H12" s="143">
        <f t="shared" si="1"/>
        <v>216.32</v>
      </c>
      <c r="I12" s="143">
        <f t="shared" si="1"/>
        <v>224.97280000000001</v>
      </c>
      <c r="J12" s="143">
        <f t="shared" si="1"/>
        <v>233.971712</v>
      </c>
    </row>
    <row r="13" spans="1:16" x14ac:dyDescent="0.25">
      <c r="C13" t="s">
        <v>71</v>
      </c>
      <c r="E13" s="220"/>
      <c r="F13" s="133">
        <v>50</v>
      </c>
      <c r="G13" s="143">
        <f t="shared" si="1"/>
        <v>52</v>
      </c>
      <c r="H13" s="143">
        <f t="shared" si="1"/>
        <v>54.08</v>
      </c>
      <c r="I13" s="143">
        <f t="shared" si="1"/>
        <v>56.243200000000002</v>
      </c>
      <c r="J13" s="143">
        <f t="shared" si="1"/>
        <v>58.492927999999999</v>
      </c>
    </row>
    <row r="14" spans="1:16" x14ac:dyDescent="0.25">
      <c r="C14" t="s">
        <v>72</v>
      </c>
      <c r="E14" s="220"/>
      <c r="F14" s="133">
        <v>10</v>
      </c>
      <c r="G14" s="132"/>
      <c r="H14" s="132"/>
      <c r="I14" s="132"/>
      <c r="J14" s="132"/>
    </row>
    <row r="15" spans="1:16" x14ac:dyDescent="0.25">
      <c r="C15" t="s">
        <v>77</v>
      </c>
      <c r="E15" s="220"/>
      <c r="F15" s="133">
        <v>200</v>
      </c>
      <c r="G15" s="143">
        <f t="shared" ref="G15:J17" si="2">+$E$2*F15+F15</f>
        <v>208</v>
      </c>
      <c r="H15" s="143">
        <f t="shared" si="2"/>
        <v>216.32</v>
      </c>
      <c r="I15" s="143">
        <f t="shared" si="2"/>
        <v>224.97280000000001</v>
      </c>
      <c r="J15" s="143">
        <f t="shared" si="2"/>
        <v>233.971712</v>
      </c>
      <c r="L15" s="26" t="s">
        <v>242</v>
      </c>
    </row>
    <row r="16" spans="1:16" x14ac:dyDescent="0.25">
      <c r="C16" t="s">
        <v>79</v>
      </c>
      <c r="E16" s="220"/>
      <c r="F16" s="133">
        <v>265</v>
      </c>
      <c r="G16" s="136">
        <f t="shared" si="2"/>
        <v>275.60000000000002</v>
      </c>
      <c r="H16" s="143">
        <f t="shared" si="2"/>
        <v>286.62400000000002</v>
      </c>
      <c r="I16" s="143">
        <f t="shared" si="2"/>
        <v>298.08896000000004</v>
      </c>
      <c r="J16" s="143">
        <f t="shared" si="2"/>
        <v>310.01251840000003</v>
      </c>
      <c r="L16" s="26" t="s">
        <v>76</v>
      </c>
    </row>
    <row r="17" spans="2:14" x14ac:dyDescent="0.25">
      <c r="C17" t="s">
        <v>74</v>
      </c>
      <c r="E17" s="220"/>
      <c r="F17" s="134">
        <v>500</v>
      </c>
      <c r="G17" s="145">
        <f t="shared" si="2"/>
        <v>520</v>
      </c>
      <c r="H17" s="146">
        <f t="shared" si="2"/>
        <v>540.79999999999995</v>
      </c>
      <c r="I17" s="146">
        <f t="shared" si="2"/>
        <v>562.4319999999999</v>
      </c>
      <c r="J17" s="146">
        <f t="shared" si="2"/>
        <v>584.92927999999995</v>
      </c>
      <c r="L17" s="26" t="s">
        <v>75</v>
      </c>
    </row>
    <row r="18" spans="2:14" x14ac:dyDescent="0.25">
      <c r="D18" t="s">
        <v>78</v>
      </c>
      <c r="E18" s="220"/>
      <c r="F18" s="137">
        <f>SUM(F11:F17)</f>
        <v>1725</v>
      </c>
      <c r="G18" s="137">
        <f>SUM(G11:G17)</f>
        <v>1783.6</v>
      </c>
      <c r="H18" s="137">
        <f>SUM(H11:H17)</f>
        <v>1854.944</v>
      </c>
      <c r="I18" s="137">
        <f>SUM(I11:I17)</f>
        <v>1929.14176</v>
      </c>
      <c r="J18" s="137">
        <f>SUM(J11:J17)</f>
        <v>2006.3074304000002</v>
      </c>
      <c r="L18" s="26" t="s">
        <v>216</v>
      </c>
    </row>
    <row r="19" spans="2:14" x14ac:dyDescent="0.25">
      <c r="B19" t="s">
        <v>38</v>
      </c>
      <c r="E19" s="220"/>
      <c r="F19" s="136"/>
      <c r="G19" s="136"/>
      <c r="H19" s="143"/>
      <c r="I19" s="143"/>
      <c r="J19" s="143"/>
    </row>
    <row r="20" spans="2:14" x14ac:dyDescent="0.25">
      <c r="C20" t="s">
        <v>34</v>
      </c>
      <c r="E20" s="220"/>
      <c r="F20" s="133">
        <v>2400</v>
      </c>
      <c r="G20" s="143">
        <f>+$E$2*F20+F20</f>
        <v>2496</v>
      </c>
      <c r="H20" s="143">
        <f>+$E$2*G20+G20</f>
        <v>2595.84</v>
      </c>
      <c r="I20" s="143">
        <f>+$E$2*H20+H20</f>
        <v>2699.6736000000001</v>
      </c>
      <c r="J20" s="143">
        <f>+$E$2*I20+I20</f>
        <v>2807.6605440000003</v>
      </c>
    </row>
    <row r="21" spans="2:14" x14ac:dyDescent="0.25">
      <c r="C21" t="s">
        <v>54</v>
      </c>
      <c r="E21" s="220"/>
      <c r="F21" s="133">
        <v>1000</v>
      </c>
      <c r="G21" s="135"/>
      <c r="H21" s="135"/>
      <c r="I21" s="135"/>
      <c r="J21" s="135"/>
    </row>
    <row r="22" spans="2:14" x14ac:dyDescent="0.25">
      <c r="C22" t="s">
        <v>36</v>
      </c>
      <c r="E22" s="220"/>
      <c r="F22" s="133">
        <v>150</v>
      </c>
      <c r="G22" s="143">
        <f>+$E$2*F22+F22</f>
        <v>156</v>
      </c>
      <c r="H22" s="143">
        <f>+$E$2*G22+G22</f>
        <v>162.24</v>
      </c>
      <c r="I22" s="143">
        <f>+$E$2*H22+H22</f>
        <v>168.7296</v>
      </c>
      <c r="J22" s="143">
        <f>+$E$2*I22+I22</f>
        <v>175.47878400000002</v>
      </c>
    </row>
    <row r="23" spans="2:14" x14ac:dyDescent="0.25">
      <c r="C23" t="s">
        <v>37</v>
      </c>
      <c r="E23" s="220"/>
      <c r="F23" s="133">
        <v>200</v>
      </c>
      <c r="G23" s="143">
        <f>+$E$2*F23+F23</f>
        <v>208</v>
      </c>
      <c r="H23" s="143">
        <f t="shared" ref="H23:J24" si="3">+$E$2*G23+G23</f>
        <v>216.32</v>
      </c>
      <c r="I23" s="143">
        <f t="shared" si="3"/>
        <v>224.97280000000001</v>
      </c>
      <c r="J23" s="143">
        <f t="shared" si="3"/>
        <v>233.971712</v>
      </c>
    </row>
    <row r="24" spans="2:14" x14ac:dyDescent="0.25">
      <c r="C24" t="s">
        <v>35</v>
      </c>
      <c r="E24" s="220"/>
      <c r="F24" s="134">
        <v>500</v>
      </c>
      <c r="G24" s="146">
        <f>+$E$2*F24+F24</f>
        <v>520</v>
      </c>
      <c r="H24" s="146">
        <f t="shared" si="3"/>
        <v>540.79999999999995</v>
      </c>
      <c r="I24" s="146">
        <f t="shared" si="3"/>
        <v>562.4319999999999</v>
      </c>
      <c r="J24" s="146">
        <f t="shared" si="3"/>
        <v>584.92927999999995</v>
      </c>
    </row>
    <row r="25" spans="2:14" x14ac:dyDescent="0.25">
      <c r="C25" t="s">
        <v>60</v>
      </c>
      <c r="E25" s="220"/>
      <c r="F25" s="137">
        <f>SUM(F20:F24)</f>
        <v>4250</v>
      </c>
      <c r="G25" s="137">
        <f>SUM(G20:G24)</f>
        <v>3380</v>
      </c>
      <c r="H25" s="137">
        <f>SUM(H20:H24)</f>
        <v>3515.2</v>
      </c>
      <c r="I25" s="137">
        <f>SUM(I20:I24)</f>
        <v>3655.808</v>
      </c>
      <c r="J25" s="137">
        <f>SUM(J20:J24)</f>
        <v>3802.0403200000001</v>
      </c>
      <c r="L25" s="26" t="s">
        <v>216</v>
      </c>
    </row>
    <row r="26" spans="2:14" x14ac:dyDescent="0.25">
      <c r="B26" t="s">
        <v>61</v>
      </c>
      <c r="E26" s="220"/>
      <c r="F26" s="135">
        <v>250</v>
      </c>
      <c r="G26" s="147">
        <f t="shared" ref="G26:J30" si="4">+$E$2*F26+F26</f>
        <v>260</v>
      </c>
      <c r="H26" s="147">
        <f t="shared" si="4"/>
        <v>270.39999999999998</v>
      </c>
      <c r="I26" s="147">
        <f t="shared" si="4"/>
        <v>281.21599999999995</v>
      </c>
      <c r="J26" s="147">
        <f t="shared" si="4"/>
        <v>292.46463999999997</v>
      </c>
      <c r="L26"/>
    </row>
    <row r="27" spans="2:14" x14ac:dyDescent="0.25">
      <c r="B27" t="s">
        <v>62</v>
      </c>
      <c r="E27" s="220"/>
      <c r="F27" s="135">
        <v>1200</v>
      </c>
      <c r="G27" s="147">
        <f t="shared" si="4"/>
        <v>1248</v>
      </c>
      <c r="H27" s="147">
        <f t="shared" si="4"/>
        <v>1297.92</v>
      </c>
      <c r="I27" s="147">
        <f t="shared" si="4"/>
        <v>1349.8368</v>
      </c>
      <c r="J27" s="147">
        <f t="shared" si="4"/>
        <v>1403.8302720000002</v>
      </c>
      <c r="L27"/>
    </row>
    <row r="28" spans="2:14" x14ac:dyDescent="0.25">
      <c r="B28" t="s">
        <v>56</v>
      </c>
      <c r="E28" s="220"/>
      <c r="F28" s="135">
        <v>500</v>
      </c>
      <c r="G28" s="147">
        <f t="shared" si="4"/>
        <v>520</v>
      </c>
      <c r="H28" s="147">
        <f t="shared" si="4"/>
        <v>540.79999999999995</v>
      </c>
      <c r="I28" s="147">
        <f t="shared" si="4"/>
        <v>562.4319999999999</v>
      </c>
      <c r="J28" s="147">
        <f t="shared" si="4"/>
        <v>584.92927999999995</v>
      </c>
      <c r="L28" s="96"/>
    </row>
    <row r="29" spans="2:14" x14ac:dyDescent="0.25">
      <c r="B29" t="s">
        <v>58</v>
      </c>
      <c r="E29" s="220"/>
      <c r="F29" s="135">
        <v>1000</v>
      </c>
      <c r="G29" s="147">
        <f t="shared" si="4"/>
        <v>1040</v>
      </c>
      <c r="H29" s="147">
        <f t="shared" si="4"/>
        <v>1081.5999999999999</v>
      </c>
      <c r="I29" s="147">
        <f t="shared" si="4"/>
        <v>1124.8639999999998</v>
      </c>
      <c r="J29" s="147">
        <f t="shared" si="4"/>
        <v>1169.8585599999999</v>
      </c>
      <c r="L29" s="26" t="s">
        <v>243</v>
      </c>
      <c r="M29" s="199" t="s">
        <v>222</v>
      </c>
      <c r="N29" s="27"/>
    </row>
    <row r="30" spans="2:14" x14ac:dyDescent="0.25">
      <c r="B30" t="s">
        <v>110</v>
      </c>
      <c r="E30" s="220"/>
      <c r="F30" s="138">
        <v>250</v>
      </c>
      <c r="G30" s="147">
        <f t="shared" si="4"/>
        <v>260</v>
      </c>
      <c r="H30" s="147">
        <f t="shared" si="4"/>
        <v>270.39999999999998</v>
      </c>
      <c r="I30" s="147">
        <f t="shared" si="4"/>
        <v>281.21599999999995</v>
      </c>
      <c r="J30" s="147">
        <f t="shared" si="4"/>
        <v>292.46463999999997</v>
      </c>
      <c r="L30" s="97"/>
      <c r="M30" s="97"/>
      <c r="N30" s="95"/>
    </row>
    <row r="31" spans="2:14" x14ac:dyDescent="0.25">
      <c r="B31" t="s">
        <v>48</v>
      </c>
      <c r="E31" s="222">
        <v>3.5000000000000003E-2</v>
      </c>
      <c r="F31" s="137">
        <f>+('CAPITAL '!E24)*$E$31</f>
        <v>70</v>
      </c>
      <c r="G31" s="137">
        <f>+('CAPITAL '!E24+'CAPITAL '!F24)*$E$31</f>
        <v>70</v>
      </c>
      <c r="H31" s="137">
        <f>+('CAPITAL '!E24+'CAPITAL '!F24+'CAPITAL '!G24)*$E$31</f>
        <v>70</v>
      </c>
      <c r="I31" s="137">
        <f>+(+'CAPITAL '!E24+'CAPITAL '!F24+'CAPITAL '!G24+'CAPITAL '!H24)*$E$31</f>
        <v>70</v>
      </c>
      <c r="J31" s="137">
        <f>+(+'CAPITAL '!E24+'CAPITAL '!F24+'CAPITAL '!G24+'CAPITAL '!H24+'CAPITAL '!I24)*$E$31</f>
        <v>70</v>
      </c>
      <c r="L31" s="200" t="s">
        <v>223</v>
      </c>
      <c r="M31" s="97"/>
      <c r="N31" s="95"/>
    </row>
    <row r="32" spans="2:14" x14ac:dyDescent="0.25">
      <c r="B32" t="s">
        <v>63</v>
      </c>
      <c r="E32" s="223"/>
      <c r="F32" s="135">
        <v>1000</v>
      </c>
      <c r="G32" s="137">
        <f>+$E$2*F32+F32</f>
        <v>1040</v>
      </c>
      <c r="H32" s="137">
        <f>+$E$2*G32+G32</f>
        <v>1081.5999999999999</v>
      </c>
      <c r="I32" s="137">
        <f>+$E$2*H32+H32</f>
        <v>1124.8639999999998</v>
      </c>
      <c r="J32" s="137">
        <f>+$E$2*I32+I32</f>
        <v>1169.8585599999999</v>
      </c>
      <c r="L32" s="97"/>
      <c r="M32" s="97"/>
    </row>
    <row r="33" spans="1:13" x14ac:dyDescent="0.25">
      <c r="B33" t="s">
        <v>57</v>
      </c>
      <c r="E33" s="223"/>
      <c r="F33" s="135">
        <v>500</v>
      </c>
      <c r="G33" s="135"/>
      <c r="H33" s="135"/>
      <c r="I33" s="135"/>
      <c r="J33" s="135"/>
      <c r="L33" s="97"/>
      <c r="M33" s="97"/>
    </row>
    <row r="34" spans="1:13" x14ac:dyDescent="0.25">
      <c r="B34" t="s">
        <v>64</v>
      </c>
      <c r="E34" s="223"/>
      <c r="F34" s="135">
        <v>250</v>
      </c>
      <c r="G34" s="137">
        <f>+$E$2*F34+F34</f>
        <v>260</v>
      </c>
      <c r="H34" s="137">
        <f>+$E$2*G34+G34</f>
        <v>270.39999999999998</v>
      </c>
      <c r="I34" s="137">
        <f>+$E$2*H34+H34</f>
        <v>281.21599999999995</v>
      </c>
      <c r="J34" s="137">
        <f>+$E$2*I34+I34</f>
        <v>292.46463999999997</v>
      </c>
      <c r="L34" s="97"/>
      <c r="M34" s="97"/>
    </row>
    <row r="35" spans="1:13" x14ac:dyDescent="0.25">
      <c r="B35" t="s">
        <v>65</v>
      </c>
      <c r="E35" s="221">
        <v>0.1</v>
      </c>
      <c r="F35" s="135">
        <v>0</v>
      </c>
      <c r="G35" s="135">
        <v>0</v>
      </c>
      <c r="H35" s="135">
        <v>0</v>
      </c>
      <c r="I35" s="135">
        <v>0</v>
      </c>
      <c r="J35" s="135">
        <v>0</v>
      </c>
      <c r="L35" s="200" t="s">
        <v>246</v>
      </c>
      <c r="M35" s="97"/>
    </row>
    <row r="36" spans="1:13" x14ac:dyDescent="0.25">
      <c r="A36" t="s">
        <v>8</v>
      </c>
      <c r="B36" t="s">
        <v>66</v>
      </c>
      <c r="E36" s="220"/>
      <c r="F36" s="135">
        <v>0</v>
      </c>
      <c r="G36" s="147">
        <f t="shared" ref="G36:J37" si="5">+$E$2*F36+F36</f>
        <v>0</v>
      </c>
      <c r="H36" s="147">
        <f t="shared" si="5"/>
        <v>0</v>
      </c>
      <c r="I36" s="147">
        <f t="shared" si="5"/>
        <v>0</v>
      </c>
      <c r="J36" s="147">
        <f t="shared" si="5"/>
        <v>0</v>
      </c>
      <c r="L36" s="97"/>
      <c r="M36" s="98"/>
    </row>
    <row r="37" spans="1:13" x14ac:dyDescent="0.25">
      <c r="B37" t="s">
        <v>67</v>
      </c>
      <c r="E37" s="220"/>
      <c r="F37" s="135">
        <v>2000</v>
      </c>
      <c r="G37" s="137">
        <f t="shared" si="5"/>
        <v>2080</v>
      </c>
      <c r="H37" s="137">
        <f t="shared" si="5"/>
        <v>2163.1999999999998</v>
      </c>
      <c r="I37" s="137">
        <f t="shared" si="5"/>
        <v>2249.7279999999996</v>
      </c>
      <c r="J37" s="137">
        <f t="shared" si="5"/>
        <v>2339.7171199999998</v>
      </c>
      <c r="L37"/>
    </row>
    <row r="38" spans="1:13" x14ac:dyDescent="0.25">
      <c r="B38" t="s">
        <v>68</v>
      </c>
      <c r="E38" s="220"/>
      <c r="F38" s="135">
        <v>0</v>
      </c>
      <c r="G38" s="137">
        <f>+$E$2*F38+F38</f>
        <v>0</v>
      </c>
      <c r="H38" s="137">
        <f>+$E$2*G38+G38</f>
        <v>0</v>
      </c>
      <c r="I38" s="137">
        <f>+$E$2*H38+H38</f>
        <v>0</v>
      </c>
      <c r="J38" s="137">
        <f>+$E$2*I38+I38</f>
        <v>0</v>
      </c>
      <c r="L38"/>
    </row>
    <row r="39" spans="1:13" x14ac:dyDescent="0.25">
      <c r="B39" t="s">
        <v>244</v>
      </c>
      <c r="E39" s="222">
        <v>0.02</v>
      </c>
      <c r="F39" s="137">
        <f>+F3*$E$39</f>
        <v>2800</v>
      </c>
      <c r="G39" s="137">
        <f>+G3*$E$39</f>
        <v>3494.4</v>
      </c>
      <c r="H39" s="137">
        <f>+H3*$E$39</f>
        <v>4361.0111999999999</v>
      </c>
      <c r="I39" s="137">
        <f>+I3*$E$39</f>
        <v>5442.5419775999999</v>
      </c>
      <c r="J39" s="137">
        <f>+J3*$E$39</f>
        <v>6792.2923880448006</v>
      </c>
      <c r="L39" t="s">
        <v>245</v>
      </c>
    </row>
    <row r="40" spans="1:13" x14ac:dyDescent="0.25">
      <c r="B40" t="s">
        <v>70</v>
      </c>
      <c r="E40" s="224"/>
      <c r="F40" s="135">
        <v>1000</v>
      </c>
      <c r="G40" s="137">
        <f t="shared" ref="G40:J41" si="6">+$E$2*F40+F40</f>
        <v>1040</v>
      </c>
      <c r="H40" s="137">
        <f t="shared" si="6"/>
        <v>1081.5999999999999</v>
      </c>
      <c r="I40" s="137">
        <f t="shared" si="6"/>
        <v>1124.8639999999998</v>
      </c>
      <c r="J40" s="137">
        <f t="shared" si="6"/>
        <v>1169.8585599999999</v>
      </c>
    </row>
    <row r="41" spans="1:13" x14ac:dyDescent="0.25">
      <c r="B41" t="s">
        <v>69</v>
      </c>
      <c r="E41" s="220"/>
      <c r="F41" s="218">
        <v>1000</v>
      </c>
      <c r="G41" s="219">
        <f t="shared" si="6"/>
        <v>1040</v>
      </c>
      <c r="H41" s="219">
        <f t="shared" si="6"/>
        <v>1081.5999999999999</v>
      </c>
      <c r="I41" s="219">
        <f t="shared" si="6"/>
        <v>1124.8639999999998</v>
      </c>
      <c r="J41" s="219">
        <f t="shared" si="6"/>
        <v>1169.8585599999999</v>
      </c>
    </row>
    <row r="42" spans="1:13" x14ac:dyDescent="0.25">
      <c r="A42" t="s">
        <v>40</v>
      </c>
      <c r="E42" s="220"/>
      <c r="F42" s="184">
        <f>SUM(F7:F41)-(F18+F25)</f>
        <v>111216.5</v>
      </c>
      <c r="G42" s="184">
        <f>SUM(G7:G41)-(G18+G25)</f>
        <v>114667.64</v>
      </c>
      <c r="H42" s="184">
        <f>SUM(H7:H41)-(H18+H25)</f>
        <v>119971.66080000003</v>
      </c>
      <c r="I42" s="184">
        <f>SUM(I7:I41)-(I18+I25)</f>
        <v>125668.09756160002</v>
      </c>
      <c r="J42" s="184">
        <f>SUM(J7:J41)-(J18+J25)</f>
        <v>131817.35019540478</v>
      </c>
      <c r="L42" s="26" t="s">
        <v>216</v>
      </c>
    </row>
    <row r="43" spans="1:13" x14ac:dyDescent="0.25">
      <c r="A43" s="22" t="s">
        <v>52</v>
      </c>
      <c r="E43" s="220"/>
      <c r="F43" s="140">
        <f>+F5-F42</f>
        <v>-29796.412500000006</v>
      </c>
      <c r="G43" s="140">
        <f>+G5-G42</f>
        <v>-13055.37079999999</v>
      </c>
      <c r="H43" s="140">
        <f>+H5-H42</f>
        <v>6840.4511615999654</v>
      </c>
      <c r="I43" s="140">
        <f>+I5-I42</f>
        <v>32593.418166476782</v>
      </c>
      <c r="J43" s="140">
        <f>+J5-J42</f>
        <v>65693.021433235088</v>
      </c>
    </row>
    <row r="44" spans="1:13" x14ac:dyDescent="0.25">
      <c r="B44" t="s">
        <v>50</v>
      </c>
      <c r="E44" s="220"/>
      <c r="F44" s="141">
        <f>+'CAPITAL '!E12+'CAPITAL '!E28</f>
        <v>400</v>
      </c>
      <c r="G44" s="141">
        <f>+'CAPITAL '!F12+'CAPITAL '!F28</f>
        <v>400</v>
      </c>
      <c r="H44" s="141">
        <f>+'CAPITAL '!G12+'CAPITAL '!G28</f>
        <v>400</v>
      </c>
      <c r="I44" s="141">
        <f>+'CAPITAL '!H12+'CAPITAL '!H28</f>
        <v>400</v>
      </c>
      <c r="J44" s="141">
        <f>+'CAPITAL '!I12+'CAPITAL '!I28</f>
        <v>400</v>
      </c>
      <c r="L44" s="26" t="s">
        <v>217</v>
      </c>
    </row>
    <row r="45" spans="1:13" ht="15.75" thickBot="1" x14ac:dyDescent="0.3">
      <c r="A45" s="22" t="s">
        <v>39</v>
      </c>
      <c r="E45" s="220"/>
      <c r="F45" s="142">
        <f>+F43-F44</f>
        <v>-30196.412500000006</v>
      </c>
      <c r="G45" s="142">
        <f>+G43-G44</f>
        <v>-13455.37079999999</v>
      </c>
      <c r="H45" s="142">
        <f>+H43-H44</f>
        <v>6440.4511615999654</v>
      </c>
      <c r="I45" s="142">
        <f>+I43-I44</f>
        <v>32193.418166476782</v>
      </c>
      <c r="J45" s="142">
        <f>+J43-J44</f>
        <v>65293.021433235088</v>
      </c>
    </row>
    <row r="46" spans="1:13" ht="22.5" customHeight="1" thickTop="1" x14ac:dyDescent="0.25">
      <c r="F46" s="21"/>
      <c r="G46" s="57"/>
      <c r="H46" s="56"/>
      <c r="I46" s="56"/>
      <c r="J46" s="56"/>
    </row>
    <row r="47" spans="1:13" x14ac:dyDescent="0.25">
      <c r="F47" s="95"/>
      <c r="G47" s="56"/>
      <c r="H47" s="56"/>
      <c r="I47" s="56"/>
      <c r="J47" s="56"/>
    </row>
    <row r="48" spans="1:13" ht="23.25" customHeight="1" x14ac:dyDescent="0.25">
      <c r="G48" s="21"/>
      <c r="H48" s="21"/>
      <c r="I48" s="21"/>
      <c r="J48" s="21"/>
    </row>
    <row r="49" spans="6:10" x14ac:dyDescent="0.25">
      <c r="G49" s="21"/>
      <c r="H49" s="21"/>
      <c r="I49" s="21"/>
      <c r="J49" s="21"/>
    </row>
    <row r="50" spans="6:10" x14ac:dyDescent="0.25">
      <c r="F50" s="21"/>
      <c r="G50" s="21"/>
      <c r="H50" s="21"/>
      <c r="I50" s="21"/>
      <c r="J50" s="21"/>
    </row>
    <row r="51" spans="6:10" x14ac:dyDescent="0.25">
      <c r="F51" s="21"/>
      <c r="G51" s="21"/>
      <c r="H51" s="21"/>
      <c r="I51" s="21"/>
      <c r="J51" s="21"/>
    </row>
    <row r="52" spans="6:10" x14ac:dyDescent="0.25">
      <c r="F52" s="21"/>
      <c r="G52" s="21"/>
      <c r="H52" s="21"/>
      <c r="I52" s="21"/>
      <c r="J52" s="21"/>
    </row>
    <row r="53" spans="6:10" x14ac:dyDescent="0.25">
      <c r="F53" s="21"/>
      <c r="G53" s="21"/>
      <c r="H53" s="21"/>
      <c r="I53" s="21"/>
      <c r="J53" s="21"/>
    </row>
    <row r="54" spans="6:10" x14ac:dyDescent="0.25">
      <c r="F54" s="21"/>
      <c r="G54" s="21"/>
      <c r="H54" s="21"/>
      <c r="I54" s="21"/>
      <c r="J54" s="21"/>
    </row>
    <row r="55" spans="6:10" x14ac:dyDescent="0.25">
      <c r="F55" s="21"/>
      <c r="G55" s="21"/>
      <c r="H55" s="21"/>
      <c r="I55" s="21"/>
      <c r="J55" s="21"/>
    </row>
    <row r="56" spans="6:10" x14ac:dyDescent="0.25">
      <c r="F56" s="21"/>
      <c r="G56" s="21"/>
      <c r="H56" s="21"/>
      <c r="I56" s="21"/>
      <c r="J56" s="21"/>
    </row>
    <row r="57" spans="6:10" x14ac:dyDescent="0.25">
      <c r="F57" s="21"/>
      <c r="G57" s="21"/>
      <c r="H57" s="21"/>
      <c r="I57" s="21"/>
      <c r="J57" s="21"/>
    </row>
    <row r="58" spans="6:10" x14ac:dyDescent="0.25">
      <c r="F58" s="21"/>
      <c r="G58" s="21"/>
      <c r="H58" s="21"/>
      <c r="I58" s="21"/>
      <c r="J58" s="21"/>
    </row>
  </sheetData>
  <hyperlinks>
    <hyperlink ref="M29" r:id="rId1" xr:uid="{24101C1C-DCCE-4DF4-AF66-D52848EA98FD}"/>
  </hyperlinks>
  <pageMargins left="0.7" right="0.45" top="0.75" bottom="0.5" header="0.3" footer="0.3"/>
  <pageSetup orientation="portrait" horizontalDpi="300" verticalDpi="300" r:id="rId2"/>
  <ignoredErrors>
    <ignoredError sqref="F5:J5 F3 G3:J3" unlockedFormula="1"/>
    <ignoredError sqref="G25:J25 H39:J39 G31:J3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4F6A-EB6C-4C2F-B578-713A31073E4D}">
  <sheetPr>
    <tabColor rgb="FF006600"/>
  </sheetPr>
  <dimension ref="A2:L56"/>
  <sheetViews>
    <sheetView workbookViewId="0">
      <pane ySplit="2" topLeftCell="A20" activePane="bottomLeft" state="frozen"/>
      <selection activeCell="F42" sqref="F42"/>
      <selection pane="bottomLeft" activeCell="P43" sqref="P43"/>
    </sheetView>
  </sheetViews>
  <sheetFormatPr defaultRowHeight="15" x14ac:dyDescent="0.25"/>
  <cols>
    <col min="1" max="1" width="1.5703125" customWidth="1"/>
    <col min="2" max="2" width="2.85546875" customWidth="1"/>
    <col min="3" max="3" width="35.7109375" customWidth="1"/>
    <col min="4" max="4" width="5.5703125" style="20" customWidth="1"/>
    <col min="5" max="6" width="10.28515625" customWidth="1"/>
    <col min="7" max="7" width="9.28515625" customWidth="1"/>
    <col min="8" max="8" width="9" customWidth="1"/>
    <col min="9" max="9" width="9.140625" customWidth="1"/>
    <col min="10" max="10" width="1.5703125" customWidth="1"/>
  </cols>
  <sheetData>
    <row r="2" spans="1:12" x14ac:dyDescent="0.25">
      <c r="A2" s="18" t="s">
        <v>112</v>
      </c>
      <c r="B2" s="16"/>
      <c r="C2" s="16"/>
      <c r="D2" s="19" t="s">
        <v>8</v>
      </c>
      <c r="E2" s="17" t="s">
        <v>0</v>
      </c>
      <c r="F2" s="17" t="s">
        <v>1</v>
      </c>
      <c r="G2" s="17" t="s">
        <v>2</v>
      </c>
      <c r="H2" s="17" t="s">
        <v>3</v>
      </c>
      <c r="I2" s="17" t="s">
        <v>4</v>
      </c>
      <c r="K2" s="178" t="s">
        <v>59</v>
      </c>
    </row>
    <row r="3" spans="1:12" x14ac:dyDescent="0.25">
      <c r="A3" s="1"/>
      <c r="B3" s="1"/>
      <c r="C3" s="1"/>
      <c r="D3" s="15"/>
      <c r="E3" s="1"/>
      <c r="F3" s="1"/>
      <c r="G3" s="1"/>
      <c r="H3" s="1"/>
      <c r="I3" s="1"/>
    </row>
    <row r="4" spans="1:12" s="1" customFormat="1" ht="15" customHeight="1" x14ac:dyDescent="0.2">
      <c r="A4" s="14" t="s">
        <v>116</v>
      </c>
      <c r="D4" s="15"/>
      <c r="E4" s="28"/>
      <c r="F4" s="28"/>
      <c r="G4" s="28"/>
      <c r="H4" s="28"/>
      <c r="I4" s="28"/>
    </row>
    <row r="5" spans="1:12" s="1" customFormat="1" ht="15" customHeight="1" x14ac:dyDescent="0.2">
      <c r="B5" s="1" t="s">
        <v>113</v>
      </c>
      <c r="D5" s="15"/>
      <c r="E5" s="80">
        <v>0</v>
      </c>
      <c r="F5" s="82"/>
      <c r="G5" s="82"/>
      <c r="H5" s="82"/>
      <c r="I5" s="82"/>
    </row>
    <row r="6" spans="1:12" s="1" customFormat="1" ht="15" customHeight="1" x14ac:dyDescent="0.2">
      <c r="B6" s="1" t="s">
        <v>117</v>
      </c>
      <c r="D6" s="15"/>
      <c r="E6" s="80">
        <v>0</v>
      </c>
      <c r="F6" s="28"/>
      <c r="G6" s="28"/>
      <c r="H6" s="28"/>
      <c r="I6" s="28"/>
    </row>
    <row r="7" spans="1:12" s="1" customFormat="1" ht="15" customHeight="1" x14ac:dyDescent="0.2">
      <c r="B7" s="1" t="s">
        <v>114</v>
      </c>
      <c r="D7" s="15"/>
      <c r="E7" s="81">
        <v>0</v>
      </c>
      <c r="F7" s="28"/>
      <c r="G7" s="28"/>
      <c r="H7" s="28"/>
      <c r="I7" s="28"/>
    </row>
    <row r="8" spans="1:12" s="1" customFormat="1" ht="15" customHeight="1" x14ac:dyDescent="0.2">
      <c r="C8" s="1" t="s">
        <v>111</v>
      </c>
      <c r="D8" s="15"/>
      <c r="E8" s="82">
        <f>SUM(E5:E7)</f>
        <v>0</v>
      </c>
      <c r="F8" s="87"/>
      <c r="G8" s="87"/>
      <c r="H8" s="87"/>
      <c r="I8" s="87"/>
    </row>
    <row r="9" spans="1:12" s="1" customFormat="1" ht="9" customHeight="1" x14ac:dyDescent="0.2">
      <c r="D9" s="25"/>
      <c r="E9" s="13"/>
      <c r="F9" s="13"/>
      <c r="G9" s="13"/>
      <c r="H9" s="13"/>
      <c r="I9" s="13"/>
    </row>
    <row r="10" spans="1:12" s="1" customFormat="1" ht="15.75" customHeight="1" x14ac:dyDescent="0.2">
      <c r="B10" s="30" t="s">
        <v>29</v>
      </c>
      <c r="C10" s="31"/>
      <c r="D10" s="83" t="s">
        <v>8</v>
      </c>
      <c r="E10" s="51"/>
      <c r="F10" s="51"/>
      <c r="G10" s="51"/>
      <c r="H10" s="51"/>
      <c r="I10" s="51"/>
      <c r="J10" s="93"/>
    </row>
    <row r="11" spans="1:12" s="1" customFormat="1" ht="15.75" customHeight="1" x14ac:dyDescent="0.2">
      <c r="B11" s="32" t="s">
        <v>115</v>
      </c>
      <c r="C11" s="33"/>
      <c r="D11" s="34">
        <v>20</v>
      </c>
      <c r="E11" s="35"/>
      <c r="F11" s="35"/>
      <c r="G11" s="35"/>
      <c r="H11" s="35"/>
      <c r="I11" s="35"/>
      <c r="J11" s="93"/>
    </row>
    <row r="12" spans="1:12" s="1" customFormat="1" ht="15.75" customHeight="1" x14ac:dyDescent="0.2">
      <c r="B12" s="32" t="s">
        <v>18</v>
      </c>
      <c r="C12" s="33" t="s">
        <v>18</v>
      </c>
      <c r="D12" s="35"/>
      <c r="E12" s="35">
        <f>+E8/$D$11</f>
        <v>0</v>
      </c>
      <c r="F12" s="35">
        <f>+E12</f>
        <v>0</v>
      </c>
      <c r="G12" s="35">
        <f>+F12</f>
        <v>0</v>
      </c>
      <c r="H12" s="35">
        <f>+G12</f>
        <v>0</v>
      </c>
      <c r="I12" s="35">
        <f>+H12</f>
        <v>0</v>
      </c>
      <c r="J12" s="93"/>
    </row>
    <row r="13" spans="1:12" s="1" customFormat="1" ht="6" customHeight="1" x14ac:dyDescent="0.2">
      <c r="B13" s="37"/>
      <c r="C13" s="38" t="s">
        <v>8</v>
      </c>
      <c r="D13" s="39"/>
      <c r="E13" s="36" t="s">
        <v>8</v>
      </c>
      <c r="F13" s="36" t="s">
        <v>8</v>
      </c>
      <c r="G13" s="36" t="s">
        <v>8</v>
      </c>
      <c r="H13" s="36" t="s">
        <v>8</v>
      </c>
      <c r="I13" s="36" t="s">
        <v>8</v>
      </c>
      <c r="J13" s="93"/>
    </row>
    <row r="14" spans="1:12" s="1" customFormat="1" ht="6" customHeight="1" x14ac:dyDescent="0.2">
      <c r="D14" s="15"/>
      <c r="E14" s="52"/>
      <c r="F14" s="52"/>
      <c r="G14" s="52"/>
      <c r="H14" s="52"/>
      <c r="I14" s="52"/>
      <c r="L14" s="85"/>
    </row>
    <row r="15" spans="1:12" s="1" customFormat="1" ht="15.75" customHeight="1" x14ac:dyDescent="0.2">
      <c r="D15" s="15"/>
      <c r="E15" s="43"/>
      <c r="F15" s="43"/>
      <c r="G15" s="43"/>
      <c r="H15" s="43"/>
      <c r="I15" s="43"/>
      <c r="L15" s="85"/>
    </row>
    <row r="16" spans="1:12" x14ac:dyDescent="0.25">
      <c r="A16" s="14" t="s">
        <v>9</v>
      </c>
      <c r="B16" s="1"/>
      <c r="C16" s="1"/>
      <c r="D16" s="185" t="s">
        <v>8</v>
      </c>
      <c r="E16" s="186"/>
      <c r="F16" s="43"/>
      <c r="G16" s="43"/>
      <c r="H16" s="43"/>
      <c r="I16" s="43"/>
    </row>
    <row r="17" spans="1:10" x14ac:dyDescent="0.25">
      <c r="A17" s="14"/>
      <c r="B17" s="23">
        <v>1</v>
      </c>
      <c r="C17" t="s">
        <v>208</v>
      </c>
      <c r="D17" s="155"/>
      <c r="E17" s="156">
        <v>2000</v>
      </c>
      <c r="F17" s="43"/>
      <c r="G17" s="43"/>
      <c r="H17" s="43"/>
      <c r="I17" s="43"/>
    </row>
    <row r="18" spans="1:10" x14ac:dyDescent="0.25">
      <c r="A18" s="14"/>
      <c r="B18" s="23">
        <v>2</v>
      </c>
      <c r="D18" s="155"/>
      <c r="E18" s="156">
        <v>0</v>
      </c>
      <c r="F18" s="43"/>
      <c r="G18" s="43"/>
      <c r="H18" s="43"/>
      <c r="I18" s="43"/>
    </row>
    <row r="19" spans="1:10" x14ac:dyDescent="0.25">
      <c r="A19" s="14"/>
      <c r="B19" s="23">
        <v>3</v>
      </c>
      <c r="D19" s="155"/>
      <c r="E19" s="156">
        <v>0</v>
      </c>
      <c r="F19" s="43"/>
      <c r="G19" s="43"/>
      <c r="H19" s="43"/>
      <c r="I19" s="43"/>
    </row>
    <row r="20" spans="1:10" x14ac:dyDescent="0.25">
      <c r="A20" s="14"/>
      <c r="B20" s="23">
        <v>4</v>
      </c>
      <c r="D20" s="155"/>
      <c r="E20" s="156">
        <v>0</v>
      </c>
      <c r="F20" s="43"/>
      <c r="G20" s="43"/>
      <c r="H20" s="43"/>
      <c r="I20" s="43"/>
    </row>
    <row r="21" spans="1:10" x14ac:dyDescent="0.25">
      <c r="A21" s="14"/>
      <c r="B21" s="23">
        <v>5</v>
      </c>
      <c r="D21" s="155"/>
      <c r="E21" s="156">
        <v>0</v>
      </c>
      <c r="F21" s="43"/>
      <c r="G21" s="43"/>
      <c r="H21" s="43"/>
      <c r="I21" s="43"/>
    </row>
    <row r="22" spans="1:10" x14ac:dyDescent="0.25">
      <c r="A22" s="14"/>
      <c r="B22" s="23">
        <v>6</v>
      </c>
      <c r="D22" s="155"/>
      <c r="E22" s="156">
        <v>0</v>
      </c>
      <c r="F22" s="43"/>
      <c r="G22" s="43"/>
      <c r="H22" s="43"/>
      <c r="I22" s="43"/>
    </row>
    <row r="23" spans="1:10" ht="3.75" customHeight="1" x14ac:dyDescent="0.25">
      <c r="A23" s="14"/>
      <c r="B23" s="1"/>
      <c r="C23" s="1"/>
      <c r="D23" s="187"/>
      <c r="E23" s="146"/>
      <c r="F23" s="44"/>
      <c r="G23" s="44"/>
      <c r="H23" s="44"/>
      <c r="I23" s="44"/>
    </row>
    <row r="24" spans="1:10" x14ac:dyDescent="0.25">
      <c r="A24" s="14"/>
      <c r="C24" s="1" t="s">
        <v>28</v>
      </c>
      <c r="D24" s="155"/>
      <c r="E24" s="147">
        <f>SUM(E17:E23)</f>
        <v>2000</v>
      </c>
      <c r="F24" s="53"/>
      <c r="G24" s="53"/>
      <c r="H24" s="53"/>
      <c r="I24" s="53"/>
    </row>
    <row r="25" spans="1:10" ht="9" customHeight="1" x14ac:dyDescent="0.25">
      <c r="A25" s="14"/>
      <c r="B25" s="1"/>
      <c r="C25" s="1"/>
      <c r="D25" s="155"/>
      <c r="E25" s="143"/>
      <c r="F25" s="43"/>
      <c r="G25" s="43"/>
      <c r="H25" s="43"/>
      <c r="I25" s="43"/>
    </row>
    <row r="26" spans="1:10" x14ac:dyDescent="0.25">
      <c r="A26" s="1"/>
      <c r="B26" s="148" t="s">
        <v>30</v>
      </c>
      <c r="C26" s="149"/>
      <c r="D26" s="188"/>
      <c r="E26" s="189"/>
      <c r="F26" s="152"/>
      <c r="G26" s="152"/>
      <c r="H26" s="152"/>
      <c r="I26" s="152"/>
      <c r="J26" s="94"/>
    </row>
    <row r="27" spans="1:10" x14ac:dyDescent="0.25">
      <c r="A27" s="1"/>
      <c r="B27" s="93" t="s">
        <v>17</v>
      </c>
      <c r="C27" s="1"/>
      <c r="D27" s="155">
        <v>5</v>
      </c>
      <c r="E27" s="190" t="s">
        <v>33</v>
      </c>
      <c r="F27" s="153"/>
      <c r="G27" s="153"/>
      <c r="H27" s="153"/>
      <c r="I27" s="153"/>
      <c r="J27" s="94"/>
    </row>
    <row r="28" spans="1:10" ht="18" customHeight="1" x14ac:dyDescent="0.25">
      <c r="A28" s="1"/>
      <c r="B28" s="150" t="s">
        <v>31</v>
      </c>
      <c r="C28" s="151"/>
      <c r="D28" s="187"/>
      <c r="E28" s="145">
        <f>+E24/$D$27</f>
        <v>400</v>
      </c>
      <c r="F28" s="154">
        <f>+E28</f>
        <v>400</v>
      </c>
      <c r="G28" s="154">
        <f>+F28</f>
        <v>400</v>
      </c>
      <c r="H28" s="154">
        <f>+G28</f>
        <v>400</v>
      </c>
      <c r="I28" s="154">
        <f>+H28</f>
        <v>400</v>
      </c>
      <c r="J28" s="94"/>
    </row>
    <row r="29" spans="1:10" x14ac:dyDescent="0.25">
      <c r="A29" s="1"/>
      <c r="B29" s="1"/>
      <c r="C29" s="1"/>
      <c r="D29" s="155"/>
      <c r="E29" s="191"/>
      <c r="F29" s="52"/>
      <c r="G29" s="52"/>
      <c r="H29" s="52"/>
      <c r="I29" s="52"/>
    </row>
    <row r="30" spans="1:10" x14ac:dyDescent="0.25">
      <c r="A30" s="1"/>
      <c r="B30" s="1"/>
      <c r="C30" s="1"/>
      <c r="D30" s="155"/>
      <c r="E30" s="191"/>
      <c r="F30" s="52"/>
      <c r="G30" s="52"/>
      <c r="H30" s="52"/>
      <c r="I30" s="52"/>
    </row>
    <row r="31" spans="1:10" x14ac:dyDescent="0.25">
      <c r="A31" s="14" t="s">
        <v>185</v>
      </c>
      <c r="B31" s="1"/>
      <c r="C31" s="1"/>
      <c r="D31" s="155"/>
      <c r="E31" s="156">
        <v>1000</v>
      </c>
      <c r="F31" s="43"/>
      <c r="G31" s="43"/>
      <c r="H31" s="43"/>
      <c r="I31" s="43"/>
    </row>
    <row r="32" spans="1:10" x14ac:dyDescent="0.25">
      <c r="A32" s="1"/>
      <c r="B32" s="1"/>
      <c r="C32" s="1"/>
      <c r="D32" s="155"/>
      <c r="E32" s="143"/>
      <c r="F32" s="43"/>
      <c r="G32" s="43"/>
      <c r="H32" s="43"/>
      <c r="I32" s="43"/>
    </row>
    <row r="33" spans="1:9" x14ac:dyDescent="0.25">
      <c r="A33" s="22" t="s">
        <v>186</v>
      </c>
      <c r="B33" s="1"/>
      <c r="C33" s="1"/>
      <c r="D33" s="155"/>
      <c r="E33" s="143"/>
      <c r="F33" s="43"/>
      <c r="G33" s="43"/>
      <c r="H33" s="43"/>
      <c r="I33" s="43"/>
    </row>
    <row r="34" spans="1:9" x14ac:dyDescent="0.25">
      <c r="B34" t="s">
        <v>121</v>
      </c>
      <c r="D34" s="157">
        <v>2</v>
      </c>
      <c r="E34" s="139"/>
    </row>
    <row r="35" spans="1:9" x14ac:dyDescent="0.25">
      <c r="A35" s="22"/>
      <c r="C35" t="s">
        <v>122</v>
      </c>
      <c r="D35" s="158"/>
      <c r="E35" s="192">
        <f>+(D34/12)*'COST OF GOODS SOLD'!D44</f>
        <v>4750</v>
      </c>
      <c r="F35" s="90"/>
      <c r="G35" s="90"/>
      <c r="H35" s="90"/>
      <c r="I35" s="90"/>
    </row>
    <row r="36" spans="1:9" x14ac:dyDescent="0.25">
      <c r="A36" s="22"/>
      <c r="D36" s="158"/>
      <c r="E36" s="192"/>
      <c r="F36" s="86"/>
      <c r="G36" s="86"/>
      <c r="H36" s="86"/>
      <c r="I36" s="86"/>
    </row>
    <row r="37" spans="1:9" x14ac:dyDescent="0.25">
      <c r="A37" s="22" t="s">
        <v>209</v>
      </c>
      <c r="D37" s="157">
        <v>3</v>
      </c>
      <c r="E37" s="136" t="s">
        <v>210</v>
      </c>
      <c r="F37" s="58"/>
      <c r="G37" s="58"/>
      <c r="H37" s="58"/>
      <c r="I37" s="58"/>
    </row>
    <row r="38" spans="1:9" x14ac:dyDescent="0.25">
      <c r="B38" t="s">
        <v>53</v>
      </c>
      <c r="D38" s="158"/>
      <c r="E38" s="193">
        <f>+('PROFIT and LOSS '!F4+'PROFIT and LOSS '!F42)/12*'CAPITAL '!$D$37</f>
        <v>42449.103125000001</v>
      </c>
      <c r="F38" s="91"/>
      <c r="G38" s="91"/>
      <c r="H38" s="91"/>
      <c r="I38" s="91"/>
    </row>
    <row r="39" spans="1:9" x14ac:dyDescent="0.25">
      <c r="D39" s="158"/>
      <c r="E39" s="194"/>
      <c r="F39" s="84"/>
      <c r="G39" s="84"/>
      <c r="H39" s="84"/>
      <c r="I39" s="84"/>
    </row>
    <row r="40" spans="1:9" x14ac:dyDescent="0.25">
      <c r="A40" s="22" t="s">
        <v>188</v>
      </c>
      <c r="D40" s="158"/>
      <c r="E40" s="156">
        <v>250</v>
      </c>
      <c r="F40" s="84"/>
      <c r="G40" s="84"/>
      <c r="H40" s="84"/>
      <c r="I40" s="84"/>
    </row>
    <row r="41" spans="1:9" x14ac:dyDescent="0.25">
      <c r="D41" s="158"/>
      <c r="E41" s="194"/>
      <c r="F41" s="84"/>
      <c r="G41" s="84"/>
      <c r="H41" s="84"/>
      <c r="I41" s="84"/>
    </row>
    <row r="42" spans="1:9" ht="15.75" thickBot="1" x14ac:dyDescent="0.3">
      <c r="C42" t="s">
        <v>187</v>
      </c>
      <c r="D42" s="158"/>
      <c r="E42" s="195">
        <f>+E8+E24+E31+E35+E38+E40</f>
        <v>50449.103125000001</v>
      </c>
      <c r="F42" s="92"/>
      <c r="G42" s="92"/>
      <c r="H42" s="92"/>
      <c r="I42" s="92"/>
    </row>
    <row r="43" spans="1:9" ht="15.75" thickTop="1" x14ac:dyDescent="0.25">
      <c r="A43" s="22"/>
      <c r="D43" s="158"/>
      <c r="E43" s="196"/>
      <c r="F43" s="88"/>
      <c r="G43" s="88"/>
      <c r="H43" s="88"/>
      <c r="I43" s="88"/>
    </row>
    <row r="44" spans="1:9" x14ac:dyDescent="0.25">
      <c r="A44" s="22" t="s">
        <v>189</v>
      </c>
      <c r="D44" s="158"/>
      <c r="E44" s="196"/>
      <c r="F44" s="88"/>
      <c r="G44" s="88"/>
      <c r="H44" s="88"/>
      <c r="I44" s="88"/>
    </row>
    <row r="45" spans="1:9" x14ac:dyDescent="0.25">
      <c r="A45" s="22"/>
      <c r="B45" t="s">
        <v>190</v>
      </c>
      <c r="D45" s="158"/>
      <c r="E45" s="197">
        <v>40000</v>
      </c>
      <c r="F45" s="88"/>
      <c r="G45" s="88"/>
      <c r="H45" s="88"/>
      <c r="I45" s="88"/>
    </row>
    <row r="46" spans="1:9" x14ac:dyDescent="0.25">
      <c r="A46" s="22"/>
      <c r="B46" t="s">
        <v>191</v>
      </c>
      <c r="D46" s="158"/>
      <c r="E46" s="197">
        <v>5000</v>
      </c>
      <c r="F46" s="88"/>
      <c r="G46" s="88"/>
      <c r="H46" s="88"/>
      <c r="I46" s="88"/>
    </row>
    <row r="47" spans="1:9" x14ac:dyDescent="0.25">
      <c r="A47" s="22"/>
      <c r="B47" t="s">
        <v>192</v>
      </c>
      <c r="D47" s="158"/>
      <c r="E47" s="197">
        <v>0</v>
      </c>
      <c r="F47" s="88"/>
      <c r="G47" s="88"/>
      <c r="H47" s="88"/>
      <c r="I47" s="88"/>
    </row>
    <row r="48" spans="1:9" x14ac:dyDescent="0.25">
      <c r="A48" s="22"/>
      <c r="B48" t="s">
        <v>193</v>
      </c>
      <c r="D48" s="158"/>
      <c r="E48" s="197">
        <v>0</v>
      </c>
      <c r="F48" s="88"/>
      <c r="G48" s="88"/>
      <c r="H48" s="88"/>
      <c r="I48" s="88"/>
    </row>
    <row r="49" spans="1:9" x14ac:dyDescent="0.25">
      <c r="A49" s="22"/>
      <c r="B49" t="s">
        <v>220</v>
      </c>
      <c r="D49" s="158"/>
      <c r="E49" s="197">
        <v>5000</v>
      </c>
      <c r="F49" s="88"/>
      <c r="G49" s="88"/>
      <c r="H49" s="88"/>
      <c r="I49" s="88"/>
    </row>
    <row r="50" spans="1:9" x14ac:dyDescent="0.25">
      <c r="A50" s="22"/>
      <c r="B50" t="s">
        <v>221</v>
      </c>
      <c r="D50" s="158"/>
      <c r="E50" s="197">
        <v>0</v>
      </c>
      <c r="F50" s="88"/>
      <c r="G50" s="88"/>
      <c r="H50" s="88"/>
      <c r="I50" s="88"/>
    </row>
    <row r="51" spans="1:9" ht="15.75" thickBot="1" x14ac:dyDescent="0.3">
      <c r="A51" s="22"/>
      <c r="C51" t="s">
        <v>194</v>
      </c>
      <c r="D51" s="158"/>
      <c r="E51" s="198">
        <f>SUM(E45:E50)</f>
        <v>50000</v>
      </c>
      <c r="F51" s="88"/>
      <c r="G51" s="88"/>
      <c r="H51" s="88"/>
      <c r="I51" s="88"/>
    </row>
    <row r="52" spans="1:9" ht="15.75" thickTop="1" x14ac:dyDescent="0.25">
      <c r="A52" s="22"/>
      <c r="D52" s="158"/>
      <c r="E52" s="196"/>
      <c r="F52" s="88"/>
      <c r="G52" s="88"/>
      <c r="H52" s="88"/>
      <c r="I52" s="88"/>
    </row>
    <row r="53" spans="1:9" x14ac:dyDescent="0.25">
      <c r="A53" s="22"/>
      <c r="B53" s="102" t="s">
        <v>123</v>
      </c>
      <c r="C53" s="99"/>
      <c r="D53" s="100"/>
      <c r="E53" s="101"/>
      <c r="F53" s="101"/>
      <c r="G53" s="89"/>
      <c r="H53" s="89"/>
      <c r="I53" s="89"/>
    </row>
    <row r="54" spans="1:9" x14ac:dyDescent="0.25">
      <c r="A54" s="22"/>
      <c r="B54" s="102" t="s">
        <v>124</v>
      </c>
      <c r="C54" s="99"/>
      <c r="D54" s="100"/>
      <c r="E54" s="101"/>
      <c r="F54" s="101"/>
      <c r="G54" s="89"/>
      <c r="H54" s="89"/>
      <c r="I54" s="89"/>
    </row>
    <row r="55" spans="1:9" x14ac:dyDescent="0.25">
      <c r="B55" s="99" t="s">
        <v>126</v>
      </c>
      <c r="C55" s="99"/>
      <c r="E55" s="42"/>
      <c r="F55" s="42"/>
      <c r="G55" s="42"/>
      <c r="H55" s="42"/>
      <c r="I55" s="42"/>
    </row>
    <row r="56" spans="1:9" x14ac:dyDescent="0.25">
      <c r="B56" s="99"/>
      <c r="C56" s="103" t="s">
        <v>125</v>
      </c>
    </row>
  </sheetData>
  <pageMargins left="0.7" right="0.45" top="0.75" bottom="0.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BUDGET</vt:lpstr>
      <vt:lpstr>REVENUE</vt:lpstr>
      <vt:lpstr>COST OF GOODS SOLD</vt:lpstr>
      <vt:lpstr>SALARIES</vt:lpstr>
      <vt:lpstr>PROFIT and LOSS </vt:lpstr>
      <vt:lpstr>CAPITAL </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Mike Roer</cp:lastModifiedBy>
  <cp:lastPrinted>2025-05-20T19:49:18Z</cp:lastPrinted>
  <dcterms:created xsi:type="dcterms:W3CDTF">2012-05-02T01:19:36Z</dcterms:created>
  <dcterms:modified xsi:type="dcterms:W3CDTF">2025-06-01T02:49:34Z</dcterms:modified>
</cp:coreProperties>
</file>