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Client Files August 2021\"/>
    </mc:Choice>
  </mc:AlternateContent>
  <xr:revisionPtr revIDLastSave="0" documentId="8_{549D0E90-F3A1-4389-817C-9EF4A851BD1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Checklist" sheetId="8" r:id="rId1"/>
    <sheet name="Sources and uses" sheetId="7" r:id="rId2"/>
    <sheet name="Collateral" sheetId="9" r:id="rId3"/>
    <sheet name="Collteral with gap" sheetId="6" r:id="rId4"/>
    <sheet name="CASHFLOW" sheetId="1" r:id="rId5"/>
  </sheets>
  <definedNames>
    <definedName name="\0">CASHFLOW!$B$267</definedName>
    <definedName name="\c">CASHFLOW!#REF!</definedName>
    <definedName name="\m">CASHFLOW!$A$270</definedName>
    <definedName name="\x">CASHFLOW!$B$268</definedName>
    <definedName name="\z">CASHFLOW!#REF!</definedName>
    <definedName name="_1">CASHFLOW!$L$9</definedName>
    <definedName name="_2">CASHFLOW!$L$10</definedName>
    <definedName name="_3">CASHFLOW!$L$11</definedName>
    <definedName name="_4">CASHFLOW!$L$14</definedName>
    <definedName name="_Regression_Int" localSheetId="4" hidden="1">1</definedName>
    <definedName name="CL">CASHFLOW!$H$14</definedName>
    <definedName name="COMPANY">CASHFLOW!$B$276</definedName>
    <definedName name="EXPENSE">CASHFLOW!$B$294</definedName>
    <definedName name="FINANCIAL">CASHFLOW!$B$305</definedName>
    <definedName name="INVENTORY">CASHFLOW!$B$298</definedName>
    <definedName name="LOAN">CASHFLOW!$B$283</definedName>
    <definedName name="MENU">CASHFLOW!$B$271</definedName>
    <definedName name="PER">CASHFLOW!$Q$20:$S$215</definedName>
    <definedName name="PERCENT">CASHFLOW!$B$288</definedName>
    <definedName name="PRINT_1">CASHFLOW!$B$20:$P$133</definedName>
    <definedName name="PRINT_2">CASHFLOW!$A$22:$P$137</definedName>
    <definedName name="_xlnm.Print_Area" localSheetId="0">Checklist!$A$1:$M$49</definedName>
    <definedName name="Print_Area_MI" localSheetId="4">CASHFLOW!$A$8:$S$265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E35" i="6"/>
  <c r="E32" i="6"/>
  <c r="E31" i="6"/>
  <c r="E112" i="1"/>
  <c r="F112" i="1"/>
  <c r="G112" i="1" s="1"/>
  <c r="E113" i="1"/>
  <c r="F113" i="1" s="1"/>
  <c r="G113" i="1" s="1"/>
  <c r="H113" i="1" s="1"/>
  <c r="I113" i="1" s="1"/>
  <c r="J113" i="1" s="1"/>
  <c r="K113" i="1" s="1"/>
  <c r="L113" i="1" s="1"/>
  <c r="M113" i="1" s="1"/>
  <c r="N113" i="1" s="1"/>
  <c r="O113" i="1" s="1"/>
  <c r="E114" i="1"/>
  <c r="C33" i="1"/>
  <c r="C126" i="1"/>
  <c r="C125" i="1"/>
  <c r="C124" i="1"/>
  <c r="C123" i="1"/>
  <c r="P112" i="1" l="1"/>
  <c r="H112" i="1"/>
  <c r="I112" i="1" s="1"/>
  <c r="J112" i="1" s="1"/>
  <c r="K112" i="1" s="1"/>
  <c r="L112" i="1" s="1"/>
  <c r="M112" i="1" s="1"/>
  <c r="N112" i="1" s="1"/>
  <c r="O112" i="1" s="1"/>
  <c r="F114" i="1"/>
  <c r="G114" i="1" s="1"/>
  <c r="H114" i="1" s="1"/>
  <c r="I114" i="1" s="1"/>
  <c r="J114" i="1" s="1"/>
  <c r="K114" i="1" s="1"/>
  <c r="L114" i="1" s="1"/>
  <c r="M114" i="1" s="1"/>
  <c r="N114" i="1" s="1"/>
  <c r="O114" i="1" s="1"/>
  <c r="P113" i="1"/>
  <c r="Q113" i="1" l="1"/>
  <c r="R113" i="1"/>
  <c r="S113" i="1" s="1"/>
  <c r="Q112" i="1"/>
  <c r="R112" i="1"/>
  <c r="S112" i="1" s="1"/>
  <c r="P114" i="1"/>
  <c r="Q114" i="1" l="1"/>
  <c r="R114" i="1"/>
  <c r="S114" i="1" s="1"/>
  <c r="K10" i="1" l="1"/>
  <c r="K11" i="1"/>
  <c r="K12" i="1"/>
  <c r="K9" i="1"/>
  <c r="C96" i="1"/>
  <c r="C35" i="9"/>
  <c r="F31" i="9"/>
  <c r="C27" i="9"/>
  <c r="F25" i="9"/>
  <c r="F23" i="9"/>
  <c r="F21" i="9"/>
  <c r="F19" i="9"/>
  <c r="F17" i="9"/>
  <c r="F15" i="9"/>
  <c r="F13" i="9"/>
  <c r="F27" i="9" s="1"/>
  <c r="F33" i="9" s="1"/>
  <c r="E22" i="1" l="1"/>
  <c r="F22" i="1" s="1"/>
  <c r="G22" i="1" s="1"/>
  <c r="H22" i="1" s="1"/>
  <c r="I22" i="1" s="1"/>
  <c r="J22" i="1" s="1"/>
  <c r="K22" i="1" s="1"/>
  <c r="L22" i="1" s="1"/>
  <c r="M22" i="1" s="1"/>
  <c r="N22" i="1" s="1"/>
  <c r="O22" i="1" s="1"/>
  <c r="E91" i="1"/>
  <c r="F91" i="1" s="1"/>
  <c r="G91" i="1" s="1"/>
  <c r="E108" i="1"/>
  <c r="D31" i="1"/>
  <c r="F13" i="6"/>
  <c r="I13" i="6"/>
  <c r="L13" i="6" s="1"/>
  <c r="K13" i="6"/>
  <c r="F15" i="6"/>
  <c r="I15" i="6"/>
  <c r="K15" i="6"/>
  <c r="F17" i="6"/>
  <c r="I17" i="6"/>
  <c r="K17" i="6"/>
  <c r="F19" i="6"/>
  <c r="I19" i="6"/>
  <c r="L19" i="6" s="1"/>
  <c r="K19" i="6"/>
  <c r="F21" i="6"/>
  <c r="I21" i="6"/>
  <c r="K21" i="6"/>
  <c r="F23" i="6"/>
  <c r="I23" i="6"/>
  <c r="L23" i="6" s="1"/>
  <c r="K23" i="6"/>
  <c r="C27" i="6"/>
  <c r="C87" i="1"/>
  <c r="C116" i="1" s="1"/>
  <c r="E110" i="1"/>
  <c r="F110" i="1" s="1"/>
  <c r="G110" i="1" s="1"/>
  <c r="H110" i="1" s="1"/>
  <c r="I110" i="1" s="1"/>
  <c r="J110" i="1" s="1"/>
  <c r="K110" i="1" s="1"/>
  <c r="L110" i="1" s="1"/>
  <c r="M110" i="1" s="1"/>
  <c r="N110" i="1" s="1"/>
  <c r="O110" i="1" s="1"/>
  <c r="C35" i="1"/>
  <c r="D71" i="1" s="1"/>
  <c r="D74" i="1"/>
  <c r="B70" i="1"/>
  <c r="D72" i="1"/>
  <c r="D75" i="1"/>
  <c r="P2" i="1"/>
  <c r="F5" i="1"/>
  <c r="D77" i="1"/>
  <c r="B121" i="1"/>
  <c r="M13" i="1" s="1"/>
  <c r="C77" i="1"/>
  <c r="D165" i="1"/>
  <c r="E77" i="1"/>
  <c r="B107" i="1"/>
  <c r="F77" i="1"/>
  <c r="G77" i="1"/>
  <c r="H77" i="1"/>
  <c r="I77" i="1"/>
  <c r="J77" i="1"/>
  <c r="K77" i="1"/>
  <c r="L77" i="1"/>
  <c r="M77" i="1"/>
  <c r="N77" i="1"/>
  <c r="O77" i="1"/>
  <c r="D76" i="1"/>
  <c r="B120" i="1"/>
  <c r="D164" i="1"/>
  <c r="E76" i="1"/>
  <c r="B106" i="1"/>
  <c r="F76" i="1"/>
  <c r="G76" i="1"/>
  <c r="H76" i="1"/>
  <c r="I76" i="1"/>
  <c r="J76" i="1"/>
  <c r="K76" i="1"/>
  <c r="L76" i="1"/>
  <c r="M76" i="1"/>
  <c r="N76" i="1"/>
  <c r="O76" i="1"/>
  <c r="D45" i="1"/>
  <c r="E45" i="1" s="1"/>
  <c r="R76" i="1"/>
  <c r="R77" i="1"/>
  <c r="D73" i="1"/>
  <c r="B117" i="1"/>
  <c r="E73" i="1"/>
  <c r="B103" i="1"/>
  <c r="F73" i="1"/>
  <c r="G73" i="1"/>
  <c r="H73" i="1"/>
  <c r="I73" i="1"/>
  <c r="J73" i="1"/>
  <c r="K73" i="1"/>
  <c r="L73" i="1"/>
  <c r="M73" i="1"/>
  <c r="N73" i="1"/>
  <c r="O73" i="1"/>
  <c r="R73" i="1"/>
  <c r="B118" i="1"/>
  <c r="E74" i="1"/>
  <c r="B104" i="1"/>
  <c r="F74" i="1"/>
  <c r="G74" i="1"/>
  <c r="H74" i="1"/>
  <c r="I74" i="1"/>
  <c r="J74" i="1"/>
  <c r="K74" i="1"/>
  <c r="L74" i="1"/>
  <c r="M74" i="1"/>
  <c r="N74" i="1"/>
  <c r="O74" i="1"/>
  <c r="R74" i="1"/>
  <c r="B119" i="1"/>
  <c r="D163" i="1"/>
  <c r="E75" i="1"/>
  <c r="B105" i="1"/>
  <c r="F75" i="1"/>
  <c r="G75" i="1"/>
  <c r="H75" i="1"/>
  <c r="I75" i="1"/>
  <c r="J75" i="1"/>
  <c r="K75" i="1"/>
  <c r="L75" i="1"/>
  <c r="M75" i="1"/>
  <c r="N75" i="1"/>
  <c r="O75" i="1"/>
  <c r="R75" i="1"/>
  <c r="C41" i="1"/>
  <c r="C159" i="1" s="1"/>
  <c r="B26" i="1"/>
  <c r="B192" i="1" s="1"/>
  <c r="B27" i="1"/>
  <c r="B28" i="1"/>
  <c r="B29" i="1"/>
  <c r="B195" i="1" s="1"/>
  <c r="B30" i="1"/>
  <c r="B87" i="1"/>
  <c r="E27" i="1"/>
  <c r="E193" i="1" s="1"/>
  <c r="E28" i="1"/>
  <c r="E29" i="1"/>
  <c r="E195" i="1" s="1"/>
  <c r="E30" i="1"/>
  <c r="E196" i="1" s="1"/>
  <c r="E72" i="1"/>
  <c r="C166" i="1"/>
  <c r="F27" i="1"/>
  <c r="F28" i="1"/>
  <c r="F194" i="1" s="1"/>
  <c r="F29" i="1"/>
  <c r="F195" i="1" s="1"/>
  <c r="F30" i="1"/>
  <c r="F196" i="1" s="1"/>
  <c r="F72" i="1"/>
  <c r="G27" i="1"/>
  <c r="G28" i="1"/>
  <c r="G194" i="1" s="1"/>
  <c r="G29" i="1"/>
  <c r="G30" i="1"/>
  <c r="G196" i="1" s="1"/>
  <c r="G72" i="1"/>
  <c r="H27" i="1"/>
  <c r="H193" i="1" s="1"/>
  <c r="H28" i="1"/>
  <c r="H194" i="1" s="1"/>
  <c r="H29" i="1"/>
  <c r="H195" i="1" s="1"/>
  <c r="H30" i="1"/>
  <c r="H196" i="1" s="1"/>
  <c r="H72" i="1"/>
  <c r="I27" i="1"/>
  <c r="I28" i="1"/>
  <c r="I29" i="1"/>
  <c r="I30" i="1"/>
  <c r="I196" i="1" s="1"/>
  <c r="I72" i="1"/>
  <c r="J27" i="1"/>
  <c r="J193" i="1" s="1"/>
  <c r="J28" i="1"/>
  <c r="J194" i="1" s="1"/>
  <c r="J29" i="1"/>
  <c r="J195" i="1" s="1"/>
  <c r="J30" i="1"/>
  <c r="J196" i="1" s="1"/>
  <c r="J72" i="1"/>
  <c r="K27" i="1"/>
  <c r="K193" i="1" s="1"/>
  <c r="K28" i="1"/>
  <c r="K194" i="1" s="1"/>
  <c r="K29" i="1"/>
  <c r="K195" i="1" s="1"/>
  <c r="K30" i="1"/>
  <c r="K196" i="1" s="1"/>
  <c r="K72" i="1"/>
  <c r="L27" i="1"/>
  <c r="L193" i="1" s="1"/>
  <c r="L28" i="1"/>
  <c r="L194" i="1" s="1"/>
  <c r="L29" i="1"/>
  <c r="L30" i="1"/>
  <c r="L196" i="1" s="1"/>
  <c r="L72" i="1"/>
  <c r="M27" i="1"/>
  <c r="M193" i="1" s="1"/>
  <c r="M28" i="1"/>
  <c r="M194" i="1" s="1"/>
  <c r="M29" i="1"/>
  <c r="M195" i="1" s="1"/>
  <c r="M30" i="1"/>
  <c r="M72" i="1"/>
  <c r="N27" i="1"/>
  <c r="N28" i="1"/>
  <c r="N194" i="1" s="1"/>
  <c r="N29" i="1"/>
  <c r="N195" i="1" s="1"/>
  <c r="N30" i="1"/>
  <c r="N196" i="1" s="1"/>
  <c r="O27" i="1"/>
  <c r="O193" i="1" s="1"/>
  <c r="O28" i="1"/>
  <c r="O194" i="1" s="1"/>
  <c r="O29" i="1"/>
  <c r="O195" i="1" s="1"/>
  <c r="O30" i="1"/>
  <c r="O196" i="1" s="1"/>
  <c r="N72" i="1"/>
  <c r="O72" i="1"/>
  <c r="P26" i="1"/>
  <c r="R26" i="1" s="1"/>
  <c r="A179" i="1"/>
  <c r="C179" i="1"/>
  <c r="D179" i="1" s="1"/>
  <c r="E179" i="1" s="1"/>
  <c r="F179" i="1" s="1"/>
  <c r="G179" i="1" s="1"/>
  <c r="H179" i="1" s="1"/>
  <c r="I179" i="1" s="1"/>
  <c r="J179" i="1" s="1"/>
  <c r="K179" i="1" s="1"/>
  <c r="L179" i="1" s="1"/>
  <c r="M179" i="1" s="1"/>
  <c r="N179" i="1" s="1"/>
  <c r="O179" i="1" s="1"/>
  <c r="R179" i="1" s="1"/>
  <c r="J248" i="1"/>
  <c r="J259" i="1"/>
  <c r="C256" i="1"/>
  <c r="C247" i="1"/>
  <c r="C181" i="1"/>
  <c r="H181" i="1" s="1"/>
  <c r="C66" i="1"/>
  <c r="C152" i="1"/>
  <c r="C151" i="1"/>
  <c r="C150" i="1"/>
  <c r="C149" i="1"/>
  <c r="D149" i="1" s="1"/>
  <c r="E149" i="1" s="1"/>
  <c r="C148" i="1"/>
  <c r="D148" i="1" s="1"/>
  <c r="E148" i="1" s="1"/>
  <c r="F148" i="1" s="1"/>
  <c r="G148" i="1" s="1"/>
  <c r="H148" i="1" s="1"/>
  <c r="I148" i="1" s="1"/>
  <c r="J148" i="1" s="1"/>
  <c r="K148" i="1" s="1"/>
  <c r="L148" i="1" s="1"/>
  <c r="M148" i="1" s="1"/>
  <c r="N148" i="1" s="1"/>
  <c r="O148" i="1" s="1"/>
  <c r="R148" i="1" s="1"/>
  <c r="C144" i="1"/>
  <c r="D144" i="1" s="1"/>
  <c r="E144" i="1" s="1"/>
  <c r="F144" i="1" s="1"/>
  <c r="G144" i="1" s="1"/>
  <c r="H144" i="1" s="1"/>
  <c r="I144" i="1" s="1"/>
  <c r="J144" i="1" s="1"/>
  <c r="K144" i="1" s="1"/>
  <c r="L144" i="1" s="1"/>
  <c r="M144" i="1" s="1"/>
  <c r="N144" i="1" s="1"/>
  <c r="O144" i="1" s="1"/>
  <c r="R144" i="1" s="1"/>
  <c r="C142" i="1"/>
  <c r="D142" i="1" s="1"/>
  <c r="E142" i="1" s="1"/>
  <c r="F142" i="1" s="1"/>
  <c r="G142" i="1" s="1"/>
  <c r="H142" i="1" s="1"/>
  <c r="I142" i="1" s="1"/>
  <c r="J142" i="1" s="1"/>
  <c r="K142" i="1" s="1"/>
  <c r="L142" i="1" s="1"/>
  <c r="M142" i="1" s="1"/>
  <c r="N142" i="1" s="1"/>
  <c r="O142" i="1" s="1"/>
  <c r="R142" i="1" s="1"/>
  <c r="C39" i="1"/>
  <c r="C143" i="1" s="1"/>
  <c r="C226" i="1" s="1"/>
  <c r="B43" i="1"/>
  <c r="B44" i="1"/>
  <c r="B10" i="1"/>
  <c r="B90" i="1" s="1"/>
  <c r="D90" i="1" s="1"/>
  <c r="E115" i="1"/>
  <c r="F115" i="1" s="1"/>
  <c r="G115" i="1" s="1"/>
  <c r="H115" i="1" s="1"/>
  <c r="I115" i="1" s="1"/>
  <c r="J115" i="1" s="1"/>
  <c r="K115" i="1" s="1"/>
  <c r="L115" i="1" s="1"/>
  <c r="M115" i="1" s="1"/>
  <c r="N115" i="1" s="1"/>
  <c r="O115" i="1" s="1"/>
  <c r="E111" i="1"/>
  <c r="F111" i="1" s="1"/>
  <c r="E109" i="1"/>
  <c r="F109" i="1" s="1"/>
  <c r="G109" i="1" s="1"/>
  <c r="H109" i="1" s="1"/>
  <c r="I109" i="1" s="1"/>
  <c r="J109" i="1" s="1"/>
  <c r="K109" i="1" s="1"/>
  <c r="L109" i="1" s="1"/>
  <c r="M109" i="1" s="1"/>
  <c r="N109" i="1" s="1"/>
  <c r="O109" i="1" s="1"/>
  <c r="P100" i="1"/>
  <c r="R100" i="1" s="1"/>
  <c r="E99" i="1"/>
  <c r="F99" i="1" s="1"/>
  <c r="G99" i="1" s="1"/>
  <c r="H99" i="1" s="1"/>
  <c r="I99" i="1" s="1"/>
  <c r="J99" i="1" s="1"/>
  <c r="K99" i="1" s="1"/>
  <c r="L99" i="1" s="1"/>
  <c r="M99" i="1" s="1"/>
  <c r="N99" i="1" s="1"/>
  <c r="O99" i="1" s="1"/>
  <c r="E98" i="1"/>
  <c r="F98" i="1" s="1"/>
  <c r="G98" i="1" s="1"/>
  <c r="H98" i="1" s="1"/>
  <c r="I98" i="1" s="1"/>
  <c r="J98" i="1" s="1"/>
  <c r="K98" i="1" s="1"/>
  <c r="L98" i="1" s="1"/>
  <c r="M98" i="1" s="1"/>
  <c r="N98" i="1" s="1"/>
  <c r="O98" i="1" s="1"/>
  <c r="E97" i="1"/>
  <c r="F97" i="1" s="1"/>
  <c r="G97" i="1" s="1"/>
  <c r="H97" i="1" s="1"/>
  <c r="I97" i="1" s="1"/>
  <c r="J97" i="1" s="1"/>
  <c r="K97" i="1" s="1"/>
  <c r="L97" i="1" s="1"/>
  <c r="M97" i="1" s="1"/>
  <c r="N97" i="1" s="1"/>
  <c r="O97" i="1" s="1"/>
  <c r="E96" i="1"/>
  <c r="F96" i="1" s="1"/>
  <c r="G96" i="1" s="1"/>
  <c r="H96" i="1" s="1"/>
  <c r="I96" i="1" s="1"/>
  <c r="J96" i="1" s="1"/>
  <c r="K96" i="1" s="1"/>
  <c r="L96" i="1" s="1"/>
  <c r="M96" i="1" s="1"/>
  <c r="N96" i="1" s="1"/>
  <c r="O96" i="1" s="1"/>
  <c r="E95" i="1"/>
  <c r="F95" i="1" s="1"/>
  <c r="G95" i="1" s="1"/>
  <c r="H95" i="1" s="1"/>
  <c r="E94" i="1"/>
  <c r="F94" i="1" s="1"/>
  <c r="G94" i="1" s="1"/>
  <c r="E93" i="1"/>
  <c r="F93" i="1" s="1"/>
  <c r="G93" i="1" s="1"/>
  <c r="H93" i="1" s="1"/>
  <c r="I93" i="1" s="1"/>
  <c r="J93" i="1" s="1"/>
  <c r="K93" i="1" s="1"/>
  <c r="L93" i="1" s="1"/>
  <c r="M93" i="1" s="1"/>
  <c r="N93" i="1" s="1"/>
  <c r="O93" i="1" s="1"/>
  <c r="E89" i="1"/>
  <c r="F89" i="1" s="1"/>
  <c r="G89" i="1" s="1"/>
  <c r="H89" i="1" s="1"/>
  <c r="I89" i="1" s="1"/>
  <c r="J89" i="1" s="1"/>
  <c r="K89" i="1" s="1"/>
  <c r="L89" i="1" s="1"/>
  <c r="M89" i="1" s="1"/>
  <c r="N89" i="1" s="1"/>
  <c r="O89" i="1" s="1"/>
  <c r="E88" i="1"/>
  <c r="B102" i="1"/>
  <c r="R209" i="1"/>
  <c r="R210" i="1"/>
  <c r="D192" i="1"/>
  <c r="D193" i="1"/>
  <c r="D194" i="1"/>
  <c r="D195" i="1"/>
  <c r="D196" i="1"/>
  <c r="D209" i="1"/>
  <c r="D210" i="1"/>
  <c r="E192" i="1"/>
  <c r="E209" i="1"/>
  <c r="E210" i="1"/>
  <c r="F192" i="1"/>
  <c r="F209" i="1"/>
  <c r="G192" i="1"/>
  <c r="G195" i="1"/>
  <c r="G209" i="1"/>
  <c r="H192" i="1"/>
  <c r="H209" i="1"/>
  <c r="I192" i="1"/>
  <c r="I209" i="1"/>
  <c r="J192" i="1"/>
  <c r="J209" i="1"/>
  <c r="K192" i="1"/>
  <c r="K209" i="1"/>
  <c r="L192" i="1"/>
  <c r="L209" i="1"/>
  <c r="M192" i="1"/>
  <c r="M209" i="1"/>
  <c r="N192" i="1"/>
  <c r="N209" i="1"/>
  <c r="O192" i="1"/>
  <c r="O209" i="1"/>
  <c r="P122" i="1"/>
  <c r="R72" i="1"/>
  <c r="P212" i="1"/>
  <c r="A196" i="1"/>
  <c r="A195" i="1"/>
  <c r="A194" i="1"/>
  <c r="A193" i="1"/>
  <c r="A192" i="1"/>
  <c r="C189" i="1"/>
  <c r="C136" i="1"/>
  <c r="A30" i="1"/>
  <c r="A29" i="1"/>
  <c r="A28" i="1"/>
  <c r="A27" i="1"/>
  <c r="A26" i="1"/>
  <c r="P127" i="1"/>
  <c r="P126" i="1"/>
  <c r="P125" i="1"/>
  <c r="P124" i="1"/>
  <c r="P123" i="1"/>
  <c r="P78" i="1"/>
  <c r="B72" i="1"/>
  <c r="C160" i="1" s="1"/>
  <c r="C63" i="1"/>
  <c r="D166" i="1"/>
  <c r="E166" i="1" s="1"/>
  <c r="C228" i="1"/>
  <c r="F108" i="1"/>
  <c r="G108" i="1" s="1"/>
  <c r="H108" i="1" s="1"/>
  <c r="I108" i="1" s="1"/>
  <c r="J108" i="1" s="1"/>
  <c r="K108" i="1" s="1"/>
  <c r="L108" i="1" s="1"/>
  <c r="M108" i="1" s="1"/>
  <c r="N108" i="1" s="1"/>
  <c r="O108" i="1" s="1"/>
  <c r="L15" i="6"/>
  <c r="H91" i="1"/>
  <c r="I91" i="1" s="1"/>
  <c r="J91" i="1" s="1"/>
  <c r="K91" i="1" s="1"/>
  <c r="L91" i="1" s="1"/>
  <c r="M91" i="1" s="1"/>
  <c r="N91" i="1" s="1"/>
  <c r="O91" i="1" s="1"/>
  <c r="D63" i="1"/>
  <c r="D190" i="1" s="1"/>
  <c r="E190" i="1" s="1"/>
  <c r="F190" i="1" s="1"/>
  <c r="G190" i="1" s="1"/>
  <c r="H190" i="1" s="1"/>
  <c r="I190" i="1" s="1"/>
  <c r="J190" i="1" s="1"/>
  <c r="K190" i="1" s="1"/>
  <c r="L190" i="1" s="1"/>
  <c r="M190" i="1" s="1"/>
  <c r="N190" i="1" s="1"/>
  <c r="O190" i="1" s="1"/>
  <c r="K20" i="7"/>
  <c r="R22" i="1" l="1"/>
  <c r="R190" i="1" s="1"/>
  <c r="K25" i="7"/>
  <c r="H10" i="1" s="1"/>
  <c r="K26" i="7"/>
  <c r="H11" i="1" s="1"/>
  <c r="C75" i="1" s="1"/>
  <c r="K27" i="7"/>
  <c r="H12" i="1" s="1"/>
  <c r="C76" i="1" s="1"/>
  <c r="K24" i="7"/>
  <c r="H9" i="1" s="1"/>
  <c r="K28" i="7"/>
  <c r="E194" i="1"/>
  <c r="P28" i="1"/>
  <c r="D70" i="1"/>
  <c r="D92" i="1"/>
  <c r="C165" i="1"/>
  <c r="D33" i="1"/>
  <c r="D39" i="1" s="1"/>
  <c r="D143" i="1" s="1"/>
  <c r="C174" i="1"/>
  <c r="D174" i="1" s="1"/>
  <c r="C141" i="1"/>
  <c r="C225" i="1" s="1"/>
  <c r="E90" i="1"/>
  <c r="E102" i="1"/>
  <c r="K33" i="1"/>
  <c r="P73" i="1"/>
  <c r="N33" i="1"/>
  <c r="C258" i="1"/>
  <c r="F149" i="1"/>
  <c r="F43" i="1"/>
  <c r="K181" i="1"/>
  <c r="D44" i="1"/>
  <c r="D152" i="1" s="1"/>
  <c r="E33" i="1"/>
  <c r="P96" i="1"/>
  <c r="R96" i="1" s="1"/>
  <c r="B193" i="1"/>
  <c r="P115" i="1"/>
  <c r="R115" i="1" s="1"/>
  <c r="J181" i="1"/>
  <c r="M181" i="1"/>
  <c r="F181" i="1"/>
  <c r="D160" i="1"/>
  <c r="E160" i="1" s="1"/>
  <c r="K31" i="1"/>
  <c r="E181" i="1"/>
  <c r="B194" i="1"/>
  <c r="H31" i="1"/>
  <c r="N181" i="1"/>
  <c r="L181" i="1"/>
  <c r="O33" i="1"/>
  <c r="G181" i="1"/>
  <c r="F128" i="1"/>
  <c r="F210" i="1" s="1"/>
  <c r="I181" i="1"/>
  <c r="O181" i="1"/>
  <c r="H33" i="1"/>
  <c r="F31" i="1"/>
  <c r="D181" i="1"/>
  <c r="O31" i="1"/>
  <c r="L17" i="6"/>
  <c r="D151" i="1"/>
  <c r="E44" i="1" s="1"/>
  <c r="E63" i="1"/>
  <c r="F63" i="1" s="1"/>
  <c r="G63" i="1" s="1"/>
  <c r="H63" i="1" s="1"/>
  <c r="I63" i="1" s="1"/>
  <c r="J63" i="1" s="1"/>
  <c r="K63" i="1" s="1"/>
  <c r="L63" i="1" s="1"/>
  <c r="M63" i="1" s="1"/>
  <c r="N63" i="1" s="1"/>
  <c r="O63" i="1" s="1"/>
  <c r="D137" i="1"/>
  <c r="E137" i="1" s="1"/>
  <c r="F137" i="1" s="1"/>
  <c r="G137" i="1" s="1"/>
  <c r="H137" i="1" s="1"/>
  <c r="I137" i="1" s="1"/>
  <c r="J137" i="1" s="1"/>
  <c r="K137" i="1" s="1"/>
  <c r="L137" i="1" s="1"/>
  <c r="M137" i="1" s="1"/>
  <c r="N137" i="1" s="1"/>
  <c r="O137" i="1" s="1"/>
  <c r="H94" i="1"/>
  <c r="I94" i="1" s="1"/>
  <c r="J94" i="1" s="1"/>
  <c r="K94" i="1" s="1"/>
  <c r="L94" i="1" s="1"/>
  <c r="M94" i="1" s="1"/>
  <c r="N94" i="1" s="1"/>
  <c r="O94" i="1" s="1"/>
  <c r="D197" i="1"/>
  <c r="I95" i="1"/>
  <c r="J95" i="1" s="1"/>
  <c r="K95" i="1" s="1"/>
  <c r="L95" i="1" s="1"/>
  <c r="M95" i="1" s="1"/>
  <c r="N95" i="1" s="1"/>
  <c r="O95" i="1" s="1"/>
  <c r="M196" i="1"/>
  <c r="P196" i="1" s="1"/>
  <c r="M31" i="1"/>
  <c r="L31" i="1"/>
  <c r="L195" i="1"/>
  <c r="L197" i="1" s="1"/>
  <c r="G31" i="1"/>
  <c r="G33" i="1"/>
  <c r="G193" i="1"/>
  <c r="G197" i="1" s="1"/>
  <c r="F45" i="1"/>
  <c r="G45" i="1" s="1"/>
  <c r="F166" i="1"/>
  <c r="P89" i="1"/>
  <c r="L33" i="1"/>
  <c r="P98" i="1"/>
  <c r="J197" i="1"/>
  <c r="R192" i="1"/>
  <c r="P29" i="1"/>
  <c r="R29" i="1" s="1"/>
  <c r="R195" i="1" s="1"/>
  <c r="P30" i="1"/>
  <c r="R30" i="1" s="1"/>
  <c r="R196" i="1" s="1"/>
  <c r="E31" i="1"/>
  <c r="E92" i="1" s="1"/>
  <c r="P110" i="1"/>
  <c r="G111" i="1"/>
  <c r="H111" i="1" s="1"/>
  <c r="I111" i="1" s="1"/>
  <c r="J111" i="1" s="1"/>
  <c r="K111" i="1" s="1"/>
  <c r="L111" i="1" s="1"/>
  <c r="M111" i="1" s="1"/>
  <c r="N111" i="1" s="1"/>
  <c r="O111" i="1" s="1"/>
  <c r="I194" i="1"/>
  <c r="P194" i="1" s="1"/>
  <c r="R28" i="1"/>
  <c r="R194" i="1" s="1"/>
  <c r="P108" i="1"/>
  <c r="C227" i="1"/>
  <c r="C229" i="1" s="1"/>
  <c r="I31" i="1"/>
  <c r="I193" i="1"/>
  <c r="I33" i="1"/>
  <c r="P192" i="1"/>
  <c r="C131" i="1"/>
  <c r="C153" i="1"/>
  <c r="D153" i="1" s="1"/>
  <c r="E153" i="1" s="1"/>
  <c r="P75" i="1"/>
  <c r="B196" i="1"/>
  <c r="M33" i="1"/>
  <c r="P72" i="1"/>
  <c r="F27" i="6"/>
  <c r="J33" i="1"/>
  <c r="J31" i="1"/>
  <c r="E197" i="1"/>
  <c r="P76" i="1"/>
  <c r="P77" i="1"/>
  <c r="D35" i="1"/>
  <c r="D81" i="1"/>
  <c r="H197" i="1"/>
  <c r="P97" i="1"/>
  <c r="N31" i="1"/>
  <c r="N193" i="1"/>
  <c r="N197" i="1" s="1"/>
  <c r="K197" i="1"/>
  <c r="F33" i="1"/>
  <c r="P209" i="1"/>
  <c r="E43" i="1"/>
  <c r="D43" i="1"/>
  <c r="P74" i="1"/>
  <c r="L21" i="6"/>
  <c r="L27" i="6" s="1"/>
  <c r="O197" i="1"/>
  <c r="F88" i="1"/>
  <c r="I195" i="1"/>
  <c r="P27" i="1"/>
  <c r="R27" i="1" s="1"/>
  <c r="R193" i="1" s="1"/>
  <c r="F193" i="1"/>
  <c r="F197" i="1" s="1"/>
  <c r="P109" i="1"/>
  <c r="P93" i="1"/>
  <c r="P91" i="1"/>
  <c r="P99" i="1"/>
  <c r="P101" i="1"/>
  <c r="I27" i="6"/>
  <c r="R63" i="1" l="1"/>
  <c r="R137" i="1"/>
  <c r="M11" i="1"/>
  <c r="C163" i="1" s="1"/>
  <c r="C172" i="1" s="1"/>
  <c r="E105" i="1" s="1"/>
  <c r="E119" i="1" s="1"/>
  <c r="M12" i="1"/>
  <c r="C164" i="1" s="1"/>
  <c r="C173" i="1" s="1"/>
  <c r="P195" i="1"/>
  <c r="H199" i="1"/>
  <c r="D87" i="1"/>
  <c r="D41" i="1" s="1"/>
  <c r="F102" i="1"/>
  <c r="J70" i="1"/>
  <c r="J92" i="1"/>
  <c r="H70" i="1"/>
  <c r="H92" i="1"/>
  <c r="G70" i="1"/>
  <c r="G92" i="1"/>
  <c r="E107" i="1"/>
  <c r="E121" i="1" s="1"/>
  <c r="K70" i="1"/>
  <c r="K92" i="1"/>
  <c r="J199" i="1"/>
  <c r="I70" i="1"/>
  <c r="I92" i="1"/>
  <c r="M70" i="1"/>
  <c r="M92" i="1"/>
  <c r="L70" i="1"/>
  <c r="L92" i="1"/>
  <c r="O70" i="1"/>
  <c r="O92" i="1"/>
  <c r="F107" i="1"/>
  <c r="F121" i="1" s="1"/>
  <c r="F165" i="1" s="1"/>
  <c r="N70" i="1"/>
  <c r="N92" i="1"/>
  <c r="F70" i="1"/>
  <c r="F92" i="1"/>
  <c r="E39" i="1"/>
  <c r="E143" i="1" s="1"/>
  <c r="E152" i="1"/>
  <c r="O199" i="1"/>
  <c r="O200" i="1" s="1"/>
  <c r="P94" i="1"/>
  <c r="R94" i="1" s="1"/>
  <c r="N199" i="1"/>
  <c r="N200" i="1" s="1"/>
  <c r="K199" i="1"/>
  <c r="K200" i="1" s="1"/>
  <c r="G199" i="1"/>
  <c r="G200" i="1" s="1"/>
  <c r="G128" i="1"/>
  <c r="G210" i="1" s="1"/>
  <c r="D199" i="1"/>
  <c r="D226" i="1" s="1"/>
  <c r="M199" i="1"/>
  <c r="E199" i="1"/>
  <c r="E200" i="1" s="1"/>
  <c r="I197" i="1"/>
  <c r="C154" i="1"/>
  <c r="M197" i="1"/>
  <c r="P95" i="1"/>
  <c r="R95" i="1" s="1"/>
  <c r="G149" i="1"/>
  <c r="G43" i="1"/>
  <c r="E33" i="6"/>
  <c r="L32" i="6" s="1"/>
  <c r="L34" i="6" s="1"/>
  <c r="C74" i="1"/>
  <c r="M10" i="1"/>
  <c r="E203" i="1"/>
  <c r="E151" i="1"/>
  <c r="F44" i="1" s="1"/>
  <c r="R199" i="1"/>
  <c r="R89" i="1"/>
  <c r="D159" i="1"/>
  <c r="E87" i="1"/>
  <c r="P33" i="1"/>
  <c r="P111" i="1"/>
  <c r="R33" i="1"/>
  <c r="E71" i="1"/>
  <c r="D141" i="1"/>
  <c r="D225" i="1" s="1"/>
  <c r="I199" i="1"/>
  <c r="R31" i="1"/>
  <c r="G102" i="1"/>
  <c r="F160" i="1"/>
  <c r="G166" i="1"/>
  <c r="R97" i="1"/>
  <c r="F153" i="1"/>
  <c r="G153" i="1" s="1"/>
  <c r="E70" i="1"/>
  <c r="E35" i="1" s="1"/>
  <c r="P31" i="1"/>
  <c r="Q99" i="1" s="1"/>
  <c r="D150" i="1"/>
  <c r="D203" i="1"/>
  <c r="P193" i="1"/>
  <c r="F90" i="1"/>
  <c r="G88" i="1"/>
  <c r="H200" i="1"/>
  <c r="R108" i="1"/>
  <c r="R98" i="1"/>
  <c r="H45" i="1"/>
  <c r="L199" i="1"/>
  <c r="L200" i="1" s="1"/>
  <c r="R110" i="1"/>
  <c r="F199" i="1"/>
  <c r="F200" i="1" s="1"/>
  <c r="R101" i="1"/>
  <c r="J200" i="1"/>
  <c r="R99" i="1"/>
  <c r="R91" i="1"/>
  <c r="R93" i="1"/>
  <c r="R109" i="1"/>
  <c r="E106" i="1" l="1"/>
  <c r="E120" i="1" s="1"/>
  <c r="E164" i="1" s="1"/>
  <c r="D173" i="1"/>
  <c r="F106" i="1" s="1"/>
  <c r="F120" i="1" s="1"/>
  <c r="P92" i="1"/>
  <c r="F152" i="1"/>
  <c r="S96" i="1"/>
  <c r="R92" i="1"/>
  <c r="S92" i="1" s="1"/>
  <c r="C162" i="1"/>
  <c r="C171" i="1" s="1"/>
  <c r="S95" i="1"/>
  <c r="S109" i="1"/>
  <c r="M200" i="1"/>
  <c r="H128" i="1"/>
  <c r="I128" i="1" s="1"/>
  <c r="F39" i="1"/>
  <c r="G39" i="1" s="1"/>
  <c r="S110" i="1"/>
  <c r="D200" i="1"/>
  <c r="S99" i="1"/>
  <c r="D172" i="1"/>
  <c r="S97" i="1"/>
  <c r="Q95" i="1"/>
  <c r="D228" i="1"/>
  <c r="S98" i="1"/>
  <c r="I200" i="1"/>
  <c r="S115" i="1"/>
  <c r="Q110" i="1"/>
  <c r="P197" i="1"/>
  <c r="Q212" i="1" s="1"/>
  <c r="Q109" i="1"/>
  <c r="E226" i="1"/>
  <c r="Q98" i="1"/>
  <c r="E228" i="1"/>
  <c r="H149" i="1"/>
  <c r="H43" i="1"/>
  <c r="S93" i="1"/>
  <c r="Q101" i="1"/>
  <c r="S101" i="1"/>
  <c r="Q91" i="1"/>
  <c r="Q92" i="1"/>
  <c r="H153" i="1"/>
  <c r="F151" i="1"/>
  <c r="G44" i="1" s="1"/>
  <c r="G203" i="1" s="1"/>
  <c r="F71" i="1"/>
  <c r="F81" i="1" s="1"/>
  <c r="E141" i="1"/>
  <c r="E225" i="1" s="1"/>
  <c r="E165" i="1"/>
  <c r="D227" i="1"/>
  <c r="Q94" i="1"/>
  <c r="Q100" i="1"/>
  <c r="Q115" i="1"/>
  <c r="Q96" i="1"/>
  <c r="S94" i="1"/>
  <c r="S100" i="1"/>
  <c r="R197" i="1"/>
  <c r="S199" i="1" s="1"/>
  <c r="R70" i="1"/>
  <c r="R111" i="1"/>
  <c r="S111" i="1" s="1"/>
  <c r="Q111" i="1"/>
  <c r="Q89" i="1"/>
  <c r="F203" i="1"/>
  <c r="Q108" i="1"/>
  <c r="E81" i="1"/>
  <c r="P70" i="1"/>
  <c r="F228" i="1"/>
  <c r="S89" i="1"/>
  <c r="Q93" i="1"/>
  <c r="S108" i="1"/>
  <c r="G90" i="1"/>
  <c r="H88" i="1"/>
  <c r="H166" i="1"/>
  <c r="G228" i="1"/>
  <c r="H102" i="1"/>
  <c r="G160" i="1"/>
  <c r="E150" i="1"/>
  <c r="D154" i="1"/>
  <c r="E41" i="1"/>
  <c r="P199" i="1"/>
  <c r="I45" i="1"/>
  <c r="J45" i="1" s="1"/>
  <c r="K45" i="1" s="1"/>
  <c r="L45" i="1" s="1"/>
  <c r="M45" i="1" s="1"/>
  <c r="N45" i="1" s="1"/>
  <c r="O45" i="1" s="1"/>
  <c r="Q97" i="1"/>
  <c r="S91" i="1"/>
  <c r="H210" i="1" l="1"/>
  <c r="P200" i="1"/>
  <c r="Q200" i="1" s="1"/>
  <c r="E104" i="1"/>
  <c r="E118" i="1" s="1"/>
  <c r="F105" i="1"/>
  <c r="F119" i="1" s="1"/>
  <c r="F163" i="1" s="1"/>
  <c r="E173" i="1"/>
  <c r="G106" i="1" s="1"/>
  <c r="G120" i="1" s="1"/>
  <c r="G164" i="1" s="1"/>
  <c r="D229" i="1"/>
  <c r="F143" i="1"/>
  <c r="F226" i="1" s="1"/>
  <c r="C78" i="1"/>
  <c r="C180" i="1" s="1"/>
  <c r="C183" i="1" s="1"/>
  <c r="D24" i="7"/>
  <c r="D30" i="7" s="1"/>
  <c r="I149" i="1"/>
  <c r="I43" i="1"/>
  <c r="Q209" i="1"/>
  <c r="F35" i="1"/>
  <c r="F141" i="1" s="1"/>
  <c r="F225" i="1" s="1"/>
  <c r="Q199" i="1"/>
  <c r="D162" i="1"/>
  <c r="P45" i="1"/>
  <c r="R45" i="1" s="1"/>
  <c r="C73" i="1"/>
  <c r="M9" i="1"/>
  <c r="G151" i="1"/>
  <c r="H151" i="1" s="1"/>
  <c r="K30" i="7"/>
  <c r="I153" i="1"/>
  <c r="J153" i="1" s="1"/>
  <c r="K153" i="1" s="1"/>
  <c r="L153" i="1" s="1"/>
  <c r="M153" i="1" s="1"/>
  <c r="N153" i="1" s="1"/>
  <c r="O153" i="1" s="1"/>
  <c r="G152" i="1"/>
  <c r="E154" i="1"/>
  <c r="F150" i="1"/>
  <c r="F87" i="1"/>
  <c r="F41" i="1" s="1"/>
  <c r="E159" i="1"/>
  <c r="S212" i="1"/>
  <c r="R200" i="1"/>
  <c r="S200" i="1" s="1"/>
  <c r="S210" i="1"/>
  <c r="S209" i="1"/>
  <c r="I210" i="1"/>
  <c r="J128" i="1"/>
  <c r="G143" i="1"/>
  <c r="G226" i="1" s="1"/>
  <c r="H39" i="1"/>
  <c r="I166" i="1"/>
  <c r="H228" i="1"/>
  <c r="E163" i="1"/>
  <c r="I88" i="1"/>
  <c r="H90" i="1"/>
  <c r="H160" i="1"/>
  <c r="I102" i="1"/>
  <c r="E174" i="1"/>
  <c r="F174" i="1" s="1"/>
  <c r="H107" i="1" s="1"/>
  <c r="H121" i="1" s="1"/>
  <c r="G107" i="1" l="1"/>
  <c r="G121" i="1" s="1"/>
  <c r="D171" i="1"/>
  <c r="F104" i="1" s="1"/>
  <c r="F118" i="1" s="1"/>
  <c r="H44" i="1"/>
  <c r="H203" i="1" s="1"/>
  <c r="G71" i="1"/>
  <c r="G35" i="1" s="1"/>
  <c r="G141" i="1" s="1"/>
  <c r="G225" i="1" s="1"/>
  <c r="D180" i="1"/>
  <c r="E180" i="1" s="1"/>
  <c r="F180" i="1" s="1"/>
  <c r="G180" i="1" s="1"/>
  <c r="H180" i="1" s="1"/>
  <c r="I180" i="1" s="1"/>
  <c r="J180" i="1" s="1"/>
  <c r="K180" i="1" s="1"/>
  <c r="L180" i="1" s="1"/>
  <c r="M180" i="1" s="1"/>
  <c r="N180" i="1" s="1"/>
  <c r="O180" i="1" s="1"/>
  <c r="R180" i="1" s="1"/>
  <c r="J149" i="1"/>
  <c r="J43" i="1"/>
  <c r="R153" i="1"/>
  <c r="E162" i="1"/>
  <c r="C161" i="1"/>
  <c r="C81" i="1"/>
  <c r="C84" i="1" s="1"/>
  <c r="C133" i="1" s="1"/>
  <c r="H71" i="1"/>
  <c r="H81" i="1" s="1"/>
  <c r="J210" i="1"/>
  <c r="K128" i="1"/>
  <c r="E227" i="1"/>
  <c r="E229" i="1" s="1"/>
  <c r="G150" i="1"/>
  <c r="F154" i="1"/>
  <c r="F159" i="1"/>
  <c r="G87" i="1"/>
  <c r="G41" i="1" s="1"/>
  <c r="G81" i="1"/>
  <c r="E172" i="1"/>
  <c r="F172" i="1" s="1"/>
  <c r="H105" i="1" s="1"/>
  <c r="H119" i="1" s="1"/>
  <c r="J102" i="1"/>
  <c r="I160" i="1"/>
  <c r="J88" i="1"/>
  <c r="I90" i="1"/>
  <c r="I44" i="1"/>
  <c r="I203" i="1" s="1"/>
  <c r="I151" i="1"/>
  <c r="F164" i="1"/>
  <c r="J166" i="1"/>
  <c r="I228" i="1"/>
  <c r="H165" i="1"/>
  <c r="I39" i="1"/>
  <c r="H143" i="1"/>
  <c r="H226" i="1" s="1"/>
  <c r="C170" i="1" l="1"/>
  <c r="E103" i="1" s="1"/>
  <c r="E117" i="1" s="1"/>
  <c r="E171" i="1"/>
  <c r="G104" i="1" s="1"/>
  <c r="G118" i="1" s="1"/>
  <c r="H152" i="1"/>
  <c r="G105" i="1"/>
  <c r="G119" i="1" s="1"/>
  <c r="F162" i="1"/>
  <c r="K43" i="1"/>
  <c r="K149" i="1"/>
  <c r="C167" i="1"/>
  <c r="D66" i="1"/>
  <c r="D84" i="1" s="1"/>
  <c r="C140" i="1"/>
  <c r="G159" i="1"/>
  <c r="H87" i="1"/>
  <c r="H41" i="1" s="1"/>
  <c r="G154" i="1"/>
  <c r="H150" i="1"/>
  <c r="K166" i="1"/>
  <c r="J228" i="1"/>
  <c r="I152" i="1"/>
  <c r="H163" i="1"/>
  <c r="G165" i="1"/>
  <c r="K88" i="1"/>
  <c r="J90" i="1"/>
  <c r="F173" i="1"/>
  <c r="G173" i="1" s="1"/>
  <c r="I106" i="1" s="1"/>
  <c r="I120" i="1" s="1"/>
  <c r="J151" i="1"/>
  <c r="J44" i="1"/>
  <c r="F227" i="1"/>
  <c r="F229" i="1" s="1"/>
  <c r="L128" i="1"/>
  <c r="K210" i="1"/>
  <c r="H35" i="1"/>
  <c r="I143" i="1"/>
  <c r="I226" i="1" s="1"/>
  <c r="J39" i="1"/>
  <c r="K102" i="1"/>
  <c r="J160" i="1"/>
  <c r="C175" i="1" l="1"/>
  <c r="C177" i="1" s="1"/>
  <c r="C221" i="1" s="1"/>
  <c r="F171" i="1"/>
  <c r="H104" i="1" s="1"/>
  <c r="H118" i="1" s="1"/>
  <c r="H162" i="1" s="1"/>
  <c r="H106" i="1"/>
  <c r="H120" i="1" s="1"/>
  <c r="G174" i="1"/>
  <c r="I107" i="1" s="1"/>
  <c r="I121" i="1" s="1"/>
  <c r="L149" i="1"/>
  <c r="L43" i="1"/>
  <c r="D116" i="1"/>
  <c r="E116" i="1"/>
  <c r="C145" i="1"/>
  <c r="C220" i="1"/>
  <c r="K39" i="1"/>
  <c r="J143" i="1"/>
  <c r="J226" i="1" s="1"/>
  <c r="I164" i="1"/>
  <c r="K228" i="1"/>
  <c r="L166" i="1"/>
  <c r="H154" i="1"/>
  <c r="I150" i="1"/>
  <c r="L102" i="1"/>
  <c r="K160" i="1"/>
  <c r="L210" i="1"/>
  <c r="M128" i="1"/>
  <c r="J203" i="1"/>
  <c r="K44" i="1"/>
  <c r="K203" i="1" s="1"/>
  <c r="K151" i="1"/>
  <c r="I87" i="1"/>
  <c r="H159" i="1"/>
  <c r="H174" i="1"/>
  <c r="J107" i="1" s="1"/>
  <c r="J121" i="1" s="1"/>
  <c r="J152" i="1"/>
  <c r="I71" i="1"/>
  <c r="I35" i="1" s="1"/>
  <c r="H141" i="1"/>
  <c r="H225" i="1" s="1"/>
  <c r="K90" i="1"/>
  <c r="L88" i="1"/>
  <c r="G227" i="1"/>
  <c r="G229" i="1" s="1"/>
  <c r="M149" i="1" l="1"/>
  <c r="M43" i="1"/>
  <c r="C185" i="1"/>
  <c r="C156" i="1"/>
  <c r="C218" i="1"/>
  <c r="C219" i="1"/>
  <c r="D161" i="1"/>
  <c r="E161" i="1"/>
  <c r="E167" i="1" s="1"/>
  <c r="E202" i="1"/>
  <c r="E205" i="1" s="1"/>
  <c r="E207" i="1" s="1"/>
  <c r="E214" i="1" s="1"/>
  <c r="E131" i="1"/>
  <c r="D202" i="1"/>
  <c r="D205" i="1" s="1"/>
  <c r="D207" i="1" s="1"/>
  <c r="D214" i="1" s="1"/>
  <c r="D215" i="1" s="1"/>
  <c r="D182" i="1" s="1"/>
  <c r="D183" i="1" s="1"/>
  <c r="K152" i="1"/>
  <c r="H227" i="1"/>
  <c r="H229" i="1" s="1"/>
  <c r="I41" i="1"/>
  <c r="H164" i="1"/>
  <c r="G162" i="1"/>
  <c r="N128" i="1"/>
  <c r="M210" i="1"/>
  <c r="J150" i="1"/>
  <c r="I154" i="1"/>
  <c r="L90" i="1"/>
  <c r="M88" i="1"/>
  <c r="J71" i="1"/>
  <c r="J81" i="1" s="1"/>
  <c r="I141" i="1"/>
  <c r="I225" i="1" s="1"/>
  <c r="L44" i="1"/>
  <c r="L151" i="1"/>
  <c r="L39" i="1"/>
  <c r="K143" i="1"/>
  <c r="K226" i="1" s="1"/>
  <c r="M166" i="1"/>
  <c r="L228" i="1"/>
  <c r="G163" i="1"/>
  <c r="J165" i="1"/>
  <c r="M102" i="1"/>
  <c r="L160" i="1"/>
  <c r="I81" i="1"/>
  <c r="L152" i="1" l="1"/>
  <c r="N43" i="1"/>
  <c r="N149" i="1"/>
  <c r="C186" i="1"/>
  <c r="D167" i="1"/>
  <c r="D170" i="1"/>
  <c r="D175" i="1" s="1"/>
  <c r="E215" i="1"/>
  <c r="E182" i="1" s="1"/>
  <c r="E183" i="1" s="1"/>
  <c r="D131" i="1"/>
  <c r="D133" i="1" s="1"/>
  <c r="G171" i="1"/>
  <c r="I104" i="1" s="1"/>
  <c r="I118" i="1" s="1"/>
  <c r="M39" i="1"/>
  <c r="L143" i="1"/>
  <c r="L226" i="1" s="1"/>
  <c r="M44" i="1"/>
  <c r="M203" i="1" s="1"/>
  <c r="M151" i="1"/>
  <c r="G172" i="1"/>
  <c r="H172" i="1" s="1"/>
  <c r="J105" i="1" s="1"/>
  <c r="J119" i="1" s="1"/>
  <c r="N88" i="1"/>
  <c r="M90" i="1"/>
  <c r="I159" i="1"/>
  <c r="J87" i="1"/>
  <c r="J41" i="1" s="1"/>
  <c r="L203" i="1"/>
  <c r="I165" i="1"/>
  <c r="K150" i="1"/>
  <c r="J154" i="1"/>
  <c r="M228" i="1"/>
  <c r="N166" i="1"/>
  <c r="J35" i="1"/>
  <c r="H173" i="1"/>
  <c r="I173" i="1" s="1"/>
  <c r="K106" i="1" s="1"/>
  <c r="K120" i="1" s="1"/>
  <c r="N102" i="1"/>
  <c r="M160" i="1"/>
  <c r="O128" i="1"/>
  <c r="N210" i="1"/>
  <c r="F103" i="1" l="1"/>
  <c r="F117" i="1" s="1"/>
  <c r="J106" i="1"/>
  <c r="J120" i="1" s="1"/>
  <c r="I174" i="1"/>
  <c r="K107" i="1" s="1"/>
  <c r="K121" i="1" s="1"/>
  <c r="I105" i="1"/>
  <c r="I119" i="1" s="1"/>
  <c r="O149" i="1"/>
  <c r="O43" i="1"/>
  <c r="P43" i="1" s="1"/>
  <c r="E170" i="1"/>
  <c r="G103" i="1" s="1"/>
  <c r="G117" i="1" s="1"/>
  <c r="D177" i="1"/>
  <c r="D140" i="1"/>
  <c r="E66" i="1"/>
  <c r="E84" i="1" s="1"/>
  <c r="E133" i="1" s="1"/>
  <c r="O88" i="1"/>
  <c r="N90" i="1"/>
  <c r="N151" i="1"/>
  <c r="N44" i="1"/>
  <c r="N203" i="1" s="1"/>
  <c r="H171" i="1"/>
  <c r="J104" i="1" s="1"/>
  <c r="J118" i="1" s="1"/>
  <c r="L150" i="1"/>
  <c r="K154" i="1"/>
  <c r="O166" i="1"/>
  <c r="N228" i="1"/>
  <c r="N39" i="1"/>
  <c r="M143" i="1"/>
  <c r="M226" i="1" s="1"/>
  <c r="J163" i="1"/>
  <c r="M152" i="1"/>
  <c r="O210" i="1"/>
  <c r="P128" i="1"/>
  <c r="P210" i="1" s="1"/>
  <c r="Q210" i="1" s="1"/>
  <c r="K164" i="1"/>
  <c r="J174" i="1"/>
  <c r="L107" i="1" s="1"/>
  <c r="L121" i="1" s="1"/>
  <c r="O102" i="1"/>
  <c r="P102" i="1" s="1"/>
  <c r="Q102" i="1" s="1"/>
  <c r="N160" i="1"/>
  <c r="O160" i="1" s="1"/>
  <c r="R160" i="1" s="1"/>
  <c r="R102" i="1" s="1"/>
  <c r="S102" i="1" s="1"/>
  <c r="K87" i="1"/>
  <c r="K41" i="1" s="1"/>
  <c r="J159" i="1"/>
  <c r="K71" i="1"/>
  <c r="J141" i="1"/>
  <c r="J225" i="1" s="1"/>
  <c r="I227" i="1"/>
  <c r="I229" i="1" s="1"/>
  <c r="R43" i="1" l="1"/>
  <c r="R149" i="1"/>
  <c r="F161" i="1"/>
  <c r="F170" i="1" s="1"/>
  <c r="F116" i="1"/>
  <c r="F66" i="1"/>
  <c r="F84" i="1" s="1"/>
  <c r="E140" i="1"/>
  <c r="D220" i="1"/>
  <c r="D145" i="1"/>
  <c r="D185" i="1"/>
  <c r="D221" i="1"/>
  <c r="E175" i="1"/>
  <c r="E177" i="1" s="1"/>
  <c r="K81" i="1"/>
  <c r="K165" i="1"/>
  <c r="L87" i="1"/>
  <c r="L41" i="1" s="1"/>
  <c r="K159" i="1"/>
  <c r="N143" i="1"/>
  <c r="N226" i="1" s="1"/>
  <c r="O39" i="1"/>
  <c r="N152" i="1"/>
  <c r="O228" i="1"/>
  <c r="R166" i="1"/>
  <c r="R228" i="1" s="1"/>
  <c r="P228" i="1"/>
  <c r="O44" i="1"/>
  <c r="O151" i="1"/>
  <c r="J227" i="1"/>
  <c r="J229" i="1" s="1"/>
  <c r="L165" i="1"/>
  <c r="J162" i="1"/>
  <c r="K35" i="1"/>
  <c r="M150" i="1"/>
  <c r="L154" i="1"/>
  <c r="O90" i="1"/>
  <c r="P90" i="1" s="1"/>
  <c r="Q90" i="1" s="1"/>
  <c r="P88" i="1"/>
  <c r="K174" i="1" l="1"/>
  <c r="M107" i="1" s="1"/>
  <c r="H103" i="1"/>
  <c r="H117" i="1" s="1"/>
  <c r="E220" i="1"/>
  <c r="E145" i="1"/>
  <c r="D219" i="1"/>
  <c r="D218" i="1"/>
  <c r="D156" i="1"/>
  <c r="D186" i="1" s="1"/>
  <c r="F175" i="1"/>
  <c r="F131" i="1"/>
  <c r="F133" i="1" s="1"/>
  <c r="F202" i="1"/>
  <c r="F205" i="1" s="1"/>
  <c r="F207" i="1" s="1"/>
  <c r="F214" i="1" s="1"/>
  <c r="F215" i="1" s="1"/>
  <c r="F182" i="1" s="1"/>
  <c r="F183" i="1" s="1"/>
  <c r="E221" i="1"/>
  <c r="E185" i="1"/>
  <c r="G161" i="1"/>
  <c r="G116" i="1"/>
  <c r="F167" i="1"/>
  <c r="O152" i="1"/>
  <c r="K227" i="1"/>
  <c r="J164" i="1"/>
  <c r="I163" i="1"/>
  <c r="L71" i="1"/>
  <c r="L81" i="1" s="1"/>
  <c r="K141" i="1"/>
  <c r="K225" i="1" s="1"/>
  <c r="L159" i="1"/>
  <c r="M87" i="1"/>
  <c r="M41" i="1" s="1"/>
  <c r="I162" i="1"/>
  <c r="Q88" i="1"/>
  <c r="R88" i="1"/>
  <c r="N150" i="1"/>
  <c r="M154" i="1"/>
  <c r="R151" i="1"/>
  <c r="R44" i="1"/>
  <c r="R203" i="1" s="1"/>
  <c r="S203" i="1" s="1"/>
  <c r="O143" i="1"/>
  <c r="R39" i="1"/>
  <c r="P39" i="1"/>
  <c r="P198" i="1" s="1"/>
  <c r="O203" i="1"/>
  <c r="P203" i="1" s="1"/>
  <c r="Q203" i="1" s="1"/>
  <c r="P44" i="1"/>
  <c r="L174" i="1" l="1"/>
  <c r="N107" i="1" s="1"/>
  <c r="N121" i="1" s="1"/>
  <c r="N165" i="1" s="1"/>
  <c r="M121" i="1"/>
  <c r="M165" i="1" s="1"/>
  <c r="I171" i="1"/>
  <c r="K104" i="1" s="1"/>
  <c r="K118" i="1" s="1"/>
  <c r="G170" i="1"/>
  <c r="G175" i="1" s="1"/>
  <c r="G66" i="1"/>
  <c r="G84" i="1" s="1"/>
  <c r="F140" i="1"/>
  <c r="F177" i="1"/>
  <c r="G202" i="1"/>
  <c r="G205" i="1" s="1"/>
  <c r="G207" i="1" s="1"/>
  <c r="G214" i="1" s="1"/>
  <c r="G215" i="1" s="1"/>
  <c r="G131" i="1"/>
  <c r="H116" i="1"/>
  <c r="H161" i="1"/>
  <c r="G167" i="1"/>
  <c r="E219" i="1"/>
  <c r="E218" i="1"/>
  <c r="E156" i="1"/>
  <c r="E186" i="1" s="1"/>
  <c r="M159" i="1"/>
  <c r="N87" i="1"/>
  <c r="J173" i="1"/>
  <c r="K173" i="1" s="1"/>
  <c r="M106" i="1" s="1"/>
  <c r="M120" i="1" s="1"/>
  <c r="S88" i="1"/>
  <c r="R90" i="1"/>
  <c r="S90" i="1" s="1"/>
  <c r="R152" i="1"/>
  <c r="I172" i="1"/>
  <c r="K105" i="1" s="1"/>
  <c r="K119" i="1" s="1"/>
  <c r="O150" i="1"/>
  <c r="N154" i="1"/>
  <c r="L35" i="1"/>
  <c r="O226" i="1"/>
  <c r="P226" i="1"/>
  <c r="L227" i="1"/>
  <c r="R143" i="1"/>
  <c r="R226" i="1" s="1"/>
  <c r="R198" i="1"/>
  <c r="K229" i="1"/>
  <c r="J171" i="1" l="1"/>
  <c r="L104" i="1" s="1"/>
  <c r="L118" i="1" s="1"/>
  <c r="L162" i="1" s="1"/>
  <c r="M174" i="1"/>
  <c r="O107" i="1" s="1"/>
  <c r="O121" i="1" s="1"/>
  <c r="I103" i="1"/>
  <c r="I117" i="1" s="1"/>
  <c r="I161" i="1" s="1"/>
  <c r="H167" i="1"/>
  <c r="L106" i="1"/>
  <c r="L120" i="1" s="1"/>
  <c r="G133" i="1"/>
  <c r="H66" i="1" s="1"/>
  <c r="H84" i="1" s="1"/>
  <c r="H170" i="1"/>
  <c r="J103" i="1" s="1"/>
  <c r="J117" i="1" s="1"/>
  <c r="H202" i="1"/>
  <c r="H205" i="1" s="1"/>
  <c r="H207" i="1" s="1"/>
  <c r="H214" i="1" s="1"/>
  <c r="H215" i="1" s="1"/>
  <c r="H182" i="1" s="1"/>
  <c r="H183" i="1" s="1"/>
  <c r="H131" i="1"/>
  <c r="G182" i="1"/>
  <c r="G183" i="1" s="1"/>
  <c r="F185" i="1"/>
  <c r="F221" i="1"/>
  <c r="G177" i="1"/>
  <c r="F145" i="1"/>
  <c r="F220" i="1"/>
  <c r="R150" i="1"/>
  <c r="R154" i="1" s="1"/>
  <c r="O154" i="1"/>
  <c r="J172" i="1"/>
  <c r="L105" i="1" s="1"/>
  <c r="L119" i="1" s="1"/>
  <c r="M164" i="1"/>
  <c r="N41" i="1"/>
  <c r="K162" i="1"/>
  <c r="L141" i="1"/>
  <c r="L225" i="1" s="1"/>
  <c r="L229" i="1" s="1"/>
  <c r="M71" i="1"/>
  <c r="M227" i="1"/>
  <c r="I116" i="1" l="1"/>
  <c r="I131" i="1" s="1"/>
  <c r="N174" i="1"/>
  <c r="K171" i="1"/>
  <c r="M104" i="1" s="1"/>
  <c r="H175" i="1"/>
  <c r="H177" i="1" s="1"/>
  <c r="H185" i="1" s="1"/>
  <c r="G140" i="1"/>
  <c r="G220" i="1" s="1"/>
  <c r="H133" i="1"/>
  <c r="I66" i="1" s="1"/>
  <c r="I84" i="1" s="1"/>
  <c r="G221" i="1"/>
  <c r="G185" i="1"/>
  <c r="J161" i="1"/>
  <c r="J116" i="1"/>
  <c r="F156" i="1"/>
  <c r="F186" i="1" s="1"/>
  <c r="F219" i="1"/>
  <c r="F218" i="1"/>
  <c r="I170" i="1"/>
  <c r="K103" i="1" s="1"/>
  <c r="I167" i="1"/>
  <c r="M35" i="1"/>
  <c r="M81" i="1"/>
  <c r="P107" i="1"/>
  <c r="Q107" i="1" s="1"/>
  <c r="O87" i="1"/>
  <c r="O41" i="1" s="1"/>
  <c r="N159" i="1"/>
  <c r="I202" i="1" l="1"/>
  <c r="I205" i="1" s="1"/>
  <c r="I207" i="1" s="1"/>
  <c r="I214" i="1" s="1"/>
  <c r="I215" i="1" s="1"/>
  <c r="I182" i="1" s="1"/>
  <c r="I183" i="1" s="1"/>
  <c r="K117" i="1"/>
  <c r="K161" i="1" s="1"/>
  <c r="M118" i="1"/>
  <c r="M162" i="1" s="1"/>
  <c r="L171" i="1"/>
  <c r="N104" i="1" s="1"/>
  <c r="H221" i="1"/>
  <c r="H140" i="1"/>
  <c r="H145" i="1" s="1"/>
  <c r="G145" i="1"/>
  <c r="G156" i="1" s="1"/>
  <c r="G186" i="1" s="1"/>
  <c r="K116" i="1"/>
  <c r="K131" i="1" s="1"/>
  <c r="I133" i="1"/>
  <c r="I140" i="1" s="1"/>
  <c r="J167" i="1"/>
  <c r="J170" i="1"/>
  <c r="L103" i="1" s="1"/>
  <c r="L117" i="1" s="1"/>
  <c r="I175" i="1"/>
  <c r="I177" i="1" s="1"/>
  <c r="J131" i="1"/>
  <c r="J202" i="1"/>
  <c r="J205" i="1" s="1"/>
  <c r="J207" i="1" s="1"/>
  <c r="J214" i="1" s="1"/>
  <c r="K163" i="1"/>
  <c r="L164" i="1"/>
  <c r="L163" i="1"/>
  <c r="O165" i="1"/>
  <c r="P121" i="1"/>
  <c r="R87" i="1"/>
  <c r="O159" i="1"/>
  <c r="P87" i="1"/>
  <c r="Q87" i="1" s="1"/>
  <c r="N227" i="1"/>
  <c r="N71" i="1"/>
  <c r="N81" i="1" s="1"/>
  <c r="M141" i="1"/>
  <c r="M225" i="1" s="1"/>
  <c r="M229" i="1" s="1"/>
  <c r="I185" i="1" l="1"/>
  <c r="J215" i="1"/>
  <c r="J182" i="1" s="1"/>
  <c r="J183" i="1" s="1"/>
  <c r="N118" i="1"/>
  <c r="N162" i="1" s="1"/>
  <c r="M171" i="1"/>
  <c r="O104" i="1" s="1"/>
  <c r="O118" i="1" s="1"/>
  <c r="L173" i="1"/>
  <c r="N106" i="1" s="1"/>
  <c r="H220" i="1"/>
  <c r="K202" i="1"/>
  <c r="K205" i="1" s="1"/>
  <c r="K207" i="1" s="1"/>
  <c r="K214" i="1" s="1"/>
  <c r="K215" i="1" s="1"/>
  <c r="G219" i="1"/>
  <c r="G218" i="1"/>
  <c r="J66" i="1"/>
  <c r="J84" i="1" s="1"/>
  <c r="J133" i="1" s="1"/>
  <c r="K66" i="1" s="1"/>
  <c r="K84" i="1" s="1"/>
  <c r="K133" i="1" s="1"/>
  <c r="H156" i="1"/>
  <c r="H186" i="1" s="1"/>
  <c r="H219" i="1"/>
  <c r="H218" i="1"/>
  <c r="I221" i="1"/>
  <c r="I145" i="1"/>
  <c r="I220" i="1"/>
  <c r="K170" i="1"/>
  <c r="M103" i="1" s="1"/>
  <c r="M117" i="1" s="1"/>
  <c r="J175" i="1"/>
  <c r="J177" i="1" s="1"/>
  <c r="J185" i="1" s="1"/>
  <c r="S87" i="1"/>
  <c r="K167" i="1"/>
  <c r="K172" i="1"/>
  <c r="M105" i="1" s="1"/>
  <c r="M119" i="1" s="1"/>
  <c r="R41" i="1"/>
  <c r="R159" i="1" s="1"/>
  <c r="N35" i="1"/>
  <c r="O227" i="1"/>
  <c r="P227" i="1"/>
  <c r="O174" i="1"/>
  <c r="R107" i="1" s="1"/>
  <c r="R121" i="1" s="1"/>
  <c r="N171" i="1" l="1"/>
  <c r="N120" i="1"/>
  <c r="N164" i="1" s="1"/>
  <c r="M173" i="1"/>
  <c r="O106" i="1" s="1"/>
  <c r="O120" i="1" s="1"/>
  <c r="J221" i="1"/>
  <c r="K140" i="1"/>
  <c r="K220" i="1" s="1"/>
  <c r="L66" i="1"/>
  <c r="L84" i="1" s="1"/>
  <c r="J140" i="1"/>
  <c r="J220" i="1" s="1"/>
  <c r="L161" i="1"/>
  <c r="L116" i="1"/>
  <c r="I218" i="1"/>
  <c r="I219" i="1"/>
  <c r="I156" i="1"/>
  <c r="I186" i="1" s="1"/>
  <c r="M161" i="1"/>
  <c r="R227" i="1"/>
  <c r="K182" i="1"/>
  <c r="K183" i="1" s="1"/>
  <c r="L172" i="1"/>
  <c r="N105" i="1" s="1"/>
  <c r="N119" i="1" s="1"/>
  <c r="K175" i="1"/>
  <c r="K177" i="1" s="1"/>
  <c r="P104" i="1"/>
  <c r="Q104" i="1" s="1"/>
  <c r="O71" i="1"/>
  <c r="O35" i="1" s="1"/>
  <c r="N141" i="1"/>
  <c r="N225" i="1" s="1"/>
  <c r="N229" i="1" s="1"/>
  <c r="N173" i="1" l="1"/>
  <c r="K145" i="1"/>
  <c r="K156" i="1" s="1"/>
  <c r="J145" i="1"/>
  <c r="J156" i="1" s="1"/>
  <c r="J186" i="1" s="1"/>
  <c r="L167" i="1"/>
  <c r="L170" i="1"/>
  <c r="M170" i="1" s="1"/>
  <c r="L131" i="1"/>
  <c r="L133" i="1" s="1"/>
  <c r="L140" i="1" s="1"/>
  <c r="L202" i="1"/>
  <c r="L205" i="1" s="1"/>
  <c r="L207" i="1" s="1"/>
  <c r="L214" i="1" s="1"/>
  <c r="L215" i="1" s="1"/>
  <c r="L182" i="1" s="1"/>
  <c r="L183" i="1" s="1"/>
  <c r="K185" i="1"/>
  <c r="K221" i="1"/>
  <c r="O162" i="1"/>
  <c r="P118" i="1"/>
  <c r="P106" i="1"/>
  <c r="Q106" i="1" s="1"/>
  <c r="M163" i="1"/>
  <c r="M116" i="1"/>
  <c r="O141" i="1"/>
  <c r="R71" i="1"/>
  <c r="R81" i="1" s="1"/>
  <c r="R165" i="1"/>
  <c r="R174" i="1" s="1"/>
  <c r="S107" i="1"/>
  <c r="O81" i="1"/>
  <c r="P81" i="1" s="1"/>
  <c r="P71" i="1"/>
  <c r="O103" i="1" l="1"/>
  <c r="N103" i="1"/>
  <c r="N117" i="1" s="1"/>
  <c r="L175" i="1"/>
  <c r="L177" i="1" s="1"/>
  <c r="L221" i="1" s="1"/>
  <c r="K218" i="1"/>
  <c r="K219" i="1"/>
  <c r="R35" i="1"/>
  <c r="R141" i="1" s="1"/>
  <c r="R225" i="1" s="1"/>
  <c r="R229" i="1" s="1"/>
  <c r="J218" i="1"/>
  <c r="J219" i="1"/>
  <c r="M66" i="1"/>
  <c r="M84" i="1" s="1"/>
  <c r="O171" i="1"/>
  <c r="R104" i="1" s="1"/>
  <c r="R118" i="1" s="1"/>
  <c r="N163" i="1"/>
  <c r="O164" i="1"/>
  <c r="P120" i="1"/>
  <c r="P225" i="1"/>
  <c r="P229" i="1" s="1"/>
  <c r="O225" i="1"/>
  <c r="O229" i="1" s="1"/>
  <c r="M131" i="1"/>
  <c r="M202" i="1"/>
  <c r="M205" i="1" s="1"/>
  <c r="M207" i="1" s="1"/>
  <c r="M214" i="1" s="1"/>
  <c r="M215" i="1" s="1"/>
  <c r="M167" i="1"/>
  <c r="L220" i="1"/>
  <c r="L145" i="1"/>
  <c r="M172" i="1"/>
  <c r="O105" i="1" s="1"/>
  <c r="O119" i="1" s="1"/>
  <c r="K186" i="1"/>
  <c r="O117" i="1" l="1"/>
  <c r="O161" i="1" s="1"/>
  <c r="N161" i="1"/>
  <c r="N170" i="1" s="1"/>
  <c r="L185" i="1"/>
  <c r="N116" i="1"/>
  <c r="N131" i="1" s="1"/>
  <c r="M133" i="1"/>
  <c r="N66" i="1" s="1"/>
  <c r="N84" i="1" s="1"/>
  <c r="P103" i="1"/>
  <c r="Q103" i="1" s="1"/>
  <c r="M182" i="1"/>
  <c r="M183" i="1" s="1"/>
  <c r="N172" i="1"/>
  <c r="M175" i="1"/>
  <c r="M177" i="1" s="1"/>
  <c r="L219" i="1"/>
  <c r="L156" i="1"/>
  <c r="L218" i="1"/>
  <c r="O173" i="1"/>
  <c r="R106" i="1" s="1"/>
  <c r="R120" i="1" s="1"/>
  <c r="P117" i="1" l="1"/>
  <c r="O170" i="1"/>
  <c r="R103" i="1" s="1"/>
  <c r="N167" i="1"/>
  <c r="L186" i="1"/>
  <c r="N202" i="1"/>
  <c r="N205" i="1" s="1"/>
  <c r="N207" i="1" s="1"/>
  <c r="N214" i="1" s="1"/>
  <c r="N215" i="1" s="1"/>
  <c r="N182" i="1" s="1"/>
  <c r="N183" i="1" s="1"/>
  <c r="M140" i="1"/>
  <c r="M220" i="1" s="1"/>
  <c r="M185" i="1"/>
  <c r="M221" i="1"/>
  <c r="N175" i="1"/>
  <c r="S104" i="1"/>
  <c r="R162" i="1"/>
  <c r="R171" i="1" s="1"/>
  <c r="P105" i="1"/>
  <c r="Q105" i="1" s="1"/>
  <c r="O116" i="1"/>
  <c r="N133" i="1"/>
  <c r="S103" i="1" l="1"/>
  <c r="R117" i="1"/>
  <c r="R161" i="1" s="1"/>
  <c r="R170" i="1" s="1"/>
  <c r="N177" i="1"/>
  <c r="N185" i="1" s="1"/>
  <c r="M145" i="1"/>
  <c r="M156" i="1" s="1"/>
  <c r="M186" i="1" s="1"/>
  <c r="O202" i="1"/>
  <c r="O131" i="1"/>
  <c r="O66" i="1"/>
  <c r="O84" i="1" s="1"/>
  <c r="N140" i="1"/>
  <c r="S106" i="1"/>
  <c r="R164" i="1"/>
  <c r="R173" i="1" s="1"/>
  <c r="O163" i="1"/>
  <c r="P119" i="1"/>
  <c r="N221" i="1" l="1"/>
  <c r="M218" i="1"/>
  <c r="M219" i="1"/>
  <c r="O133" i="1"/>
  <c r="O167" i="1"/>
  <c r="O172" i="1"/>
  <c r="R105" i="1" s="1"/>
  <c r="R119" i="1" s="1"/>
  <c r="O205" i="1"/>
  <c r="P202" i="1"/>
  <c r="Q202" i="1" s="1"/>
  <c r="N220" i="1"/>
  <c r="N145" i="1"/>
  <c r="R66" i="1" l="1"/>
  <c r="R84" i="1" s="1"/>
  <c r="O134" i="1"/>
  <c r="O140" i="1"/>
  <c r="O220" i="1" s="1"/>
  <c r="O175" i="1"/>
  <c r="O177" i="1" s="1"/>
  <c r="O207" i="1"/>
  <c r="P205" i="1"/>
  <c r="Q205" i="1" s="1"/>
  <c r="N218" i="1"/>
  <c r="N156" i="1"/>
  <c r="N186" i="1" s="1"/>
  <c r="N219" i="1"/>
  <c r="P220" i="1" l="1"/>
  <c r="O145" i="1"/>
  <c r="O218" i="1" s="1"/>
  <c r="S105" i="1"/>
  <c r="R163" i="1"/>
  <c r="R116" i="1"/>
  <c r="O214" i="1"/>
  <c r="P207" i="1"/>
  <c r="Q207" i="1" s="1"/>
  <c r="O156" i="1" l="1"/>
  <c r="P219" i="1"/>
  <c r="P218" i="1"/>
  <c r="O219" i="1"/>
  <c r="R202" i="1"/>
  <c r="R131" i="1"/>
  <c r="R133" i="1" s="1"/>
  <c r="P214" i="1"/>
  <c r="Q214" i="1" s="1"/>
  <c r="O215" i="1"/>
  <c r="R167" i="1"/>
  <c r="R172" i="1"/>
  <c r="R175" i="1" s="1"/>
  <c r="R140" i="1" l="1"/>
  <c r="R145" i="1" s="1"/>
  <c r="R134" i="1"/>
  <c r="R177" i="1"/>
  <c r="O182" i="1"/>
  <c r="P215" i="1"/>
  <c r="R205" i="1"/>
  <c r="S202" i="1"/>
  <c r="R220" i="1" l="1"/>
  <c r="R156" i="1"/>
  <c r="R219" i="1"/>
  <c r="R218" i="1"/>
  <c r="S205" i="1"/>
  <c r="R207" i="1"/>
  <c r="O183" i="1"/>
  <c r="R181" i="1"/>
  <c r="P222" i="1"/>
  <c r="Q215" i="1"/>
  <c r="O221" i="1" l="1"/>
  <c r="O185" i="1"/>
  <c r="O186" i="1" s="1"/>
  <c r="P221" i="1"/>
  <c r="P183" i="1"/>
  <c r="S207" i="1"/>
  <c r="R214" i="1"/>
  <c r="R215" i="1" s="1"/>
  <c r="R182" i="1" l="1"/>
  <c r="R183" i="1" s="1"/>
  <c r="S215" i="1"/>
  <c r="R222" i="1"/>
  <c r="S183" i="1" l="1"/>
  <c r="R221" i="1"/>
  <c r="R185" i="1"/>
  <c r="R186" i="1" s="1"/>
</calcChain>
</file>

<file path=xl/sharedStrings.xml><?xml version="1.0" encoding="utf-8"?>
<sst xmlns="http://schemas.openxmlformats.org/spreadsheetml/2006/main" count="460" uniqueCount="313">
  <si>
    <t>NAME OF BUSINESS:</t>
  </si>
  <si>
    <t>ADDRESS:</t>
  </si>
  <si>
    <t>TYPE OF BUSINESS:</t>
  </si>
  <si>
    <t>PREPARED BY:</t>
  </si>
  <si>
    <t>DATE:</t>
  </si>
  <si>
    <t>ASSUMPTIONS:</t>
  </si>
  <si>
    <t xml:space="preserve">Monthly Cash Sales </t>
  </si>
  <si>
    <t>LOAN INFORMATION</t>
  </si>
  <si>
    <t xml:space="preserve"> 1st YEAR</t>
  </si>
  <si>
    <t xml:space="preserve"> 2nd YEAR</t>
  </si>
  <si>
    <t>Payroll:           F.I.C.A.</t>
  </si>
  <si>
    <t>INTEREST</t>
  </si>
  <si>
    <t>TERM</t>
  </si>
  <si>
    <t>LOAN</t>
  </si>
  <si>
    <t>MONTHLY</t>
  </si>
  <si>
    <t xml:space="preserve">     WORKERS COMPENSATION</t>
  </si>
  <si>
    <t>DEPRECIATION = YEARS</t>
  </si>
  <si>
    <t>PRINCIPAL</t>
  </si>
  <si>
    <t>RATE</t>
  </si>
  <si>
    <t>IN YEARS</t>
  </si>
  <si>
    <t>SOURCE</t>
  </si>
  <si>
    <t>PAYMENT</t>
  </si>
  <si>
    <t>UNEMPLOYMENT BENEFITS</t>
  </si>
  <si>
    <t>Buildings-39yrs</t>
  </si>
  <si>
    <t>Loan #1</t>
  </si>
  <si>
    <t>Total Month Payroll Expense</t>
  </si>
  <si>
    <t>Equipment- 7yrs</t>
  </si>
  <si>
    <t>Loan #2</t>
  </si>
  <si>
    <t>Monthly Accounts Payable</t>
  </si>
  <si>
    <t>Loan #3</t>
  </si>
  <si>
    <t>Loan #4</t>
  </si>
  <si>
    <t>Loan #5</t>
  </si>
  <si>
    <t>Credit Line</t>
  </si>
  <si>
    <t>PROFIT CENTERS</t>
  </si>
  <si>
    <t>COST OF GOODS</t>
  </si>
  <si>
    <t>#1</t>
  </si>
  <si>
    <t>#2</t>
  </si>
  <si>
    <t>#3</t>
  </si>
  <si>
    <t>#4</t>
  </si>
  <si>
    <t>#5</t>
  </si>
  <si>
    <t xml:space="preserve"> ESSENTIAL OPERATING DATA</t>
  </si>
  <si>
    <t>Total</t>
  </si>
  <si>
    <t xml:space="preserve">    </t>
  </si>
  <si>
    <t xml:space="preserve">  A. Sales Data</t>
  </si>
  <si>
    <t>COG</t>
  </si>
  <si>
    <t xml:space="preserve"> </t>
  </si>
  <si>
    <t xml:space="preserve">      Total Sales Volume</t>
  </si>
  <si>
    <t xml:space="preserve">  B. Purchases</t>
  </si>
  <si>
    <t xml:space="preserve">  C. Accts Receivable (EoM)</t>
  </si>
  <si>
    <t xml:space="preserve">                        </t>
  </si>
  <si>
    <t xml:space="preserve">  D. XXXXXXXXXX</t>
  </si>
  <si>
    <t>Av Mo Inv</t>
  </si>
  <si>
    <t xml:space="preserve">  E. Inventory on Hand</t>
  </si>
  <si>
    <t xml:space="preserve">  F. Accounts Payable</t>
  </si>
  <si>
    <t xml:space="preserve">  G. Depreciation: Building</t>
  </si>
  <si>
    <t xml:space="preserve">                  Equipment</t>
  </si>
  <si>
    <t xml:space="preserve">                  Other Startup/Closing Costs</t>
  </si>
  <si>
    <t>The MNSBDC has prepared the accompanying financial statements based on information</t>
  </si>
  <si>
    <t>and assumptions provided by management.  Neither the SBDC nor its personnel are licensed</t>
  </si>
  <si>
    <t>by the State of Minnesota to practice public accounting and therefore express no opinion or any</t>
  </si>
  <si>
    <t>other form of assurance of the statements or underlying assumptions.</t>
  </si>
  <si>
    <t>CASHFLOW</t>
  </si>
  <si>
    <t>Pre-s/u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</si>
  <si>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</si>
  <si>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</si>
  <si>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</si>
  <si>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</si>
  <si>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</si>
  <si>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</si>
  <si>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</si>
  <si>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</si>
  <si>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</si>
  <si>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</si>
  <si>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</si>
  <si>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</si>
  <si>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TOTAL</t>
  </si>
  <si>
    <t>Projection</t>
  </si>
  <si>
    <t xml:space="preserve">  YEAR       MONTH</t>
  </si>
  <si>
    <t>Est.</t>
  </si>
  <si>
    <t>1. CASH ON HAND</t>
  </si>
  <si>
    <t xml:space="preserve">   (Beginning of month)</t>
  </si>
  <si>
    <t>2. CASH RECEIPTS</t>
  </si>
  <si>
    <t xml:space="preserve">   (a) Cash Sales</t>
  </si>
  <si>
    <t>XXXXXXX</t>
  </si>
  <si>
    <t xml:space="preserve">   (b) Coll. Credit Accts.</t>
  </si>
  <si>
    <t xml:space="preserve">   (c) Loan - Credit Line</t>
  </si>
  <si>
    <t xml:space="preserve">   (d) Note #1</t>
  </si>
  <si>
    <t xml:space="preserve">       Note #2</t>
  </si>
  <si>
    <t xml:space="preserve">       Note #3</t>
  </si>
  <si>
    <t xml:space="preserve">       Note #4</t>
  </si>
  <si>
    <t xml:space="preserve">       Note #5</t>
  </si>
  <si>
    <t xml:space="preserve">   (e) Additional Equity</t>
  </si>
  <si>
    <t>3. TOTAL CASH RECEIPTS</t>
  </si>
  <si>
    <t xml:space="preserve">   (2a+2b+2c+2d+2e=3)</t>
  </si>
  <si>
    <t>4. TOTAL CASH AVAILABLE</t>
  </si>
  <si>
    <t xml:space="preserve">  (Before Cash Out) (1+3)</t>
  </si>
  <si>
    <t>5. CASH PAID OUT</t>
  </si>
  <si>
    <t xml:space="preserve">  (a) INV/COGS-Accounts Pay</t>
  </si>
  <si>
    <t xml:space="preserve">  (b) Wages:  Officer</t>
  </si>
  <si>
    <t xml:space="preserve">                        Staff</t>
  </si>
  <si>
    <t xml:space="preserve">  (c) Payroll Expense</t>
  </si>
  <si>
    <t xml:space="preserve">  (e) Supplies</t>
  </si>
  <si>
    <t xml:space="preserve">  (f) Repairs &amp; Maint.</t>
  </si>
  <si>
    <t xml:space="preserve">  (g) Advertising-Promotion</t>
  </si>
  <si>
    <t xml:space="preserve">  (i) Accounting &amp; Legal</t>
  </si>
  <si>
    <t xml:space="preserve">  (j) Rent</t>
  </si>
  <si>
    <t xml:space="preserve">  (l) Utilities</t>
  </si>
  <si>
    <t xml:space="preserve">  (m) Insurance</t>
  </si>
  <si>
    <t xml:space="preserve">  (o) Interest Credit Line</t>
  </si>
  <si>
    <t xml:space="preserve">  (p) Interest Term #1</t>
  </si>
  <si>
    <t xml:space="preserve">      Interest Term #2</t>
  </si>
  <si>
    <t xml:space="preserve">      Interest Term #3</t>
  </si>
  <si>
    <t xml:space="preserve">      Interest Term #4</t>
  </si>
  <si>
    <t xml:space="preserve">      Interest Term #5</t>
  </si>
  <si>
    <t xml:space="preserve">      Bad Debts/Banking</t>
  </si>
  <si>
    <t xml:space="preserve">      Education/Dues</t>
  </si>
  <si>
    <t xml:space="preserve">      Office Expense/Postage</t>
  </si>
  <si>
    <t xml:space="preserve">  (r) Miscellaneous</t>
  </si>
  <si>
    <t xml:space="preserve">  (r) Subtotal</t>
  </si>
  <si>
    <t xml:space="preserve">  (s) Loan Prin Pay #1  Yrs</t>
  </si>
  <si>
    <t xml:space="preserve">      Loan Prin Pay #2  Yrs</t>
  </si>
  <si>
    <t xml:space="preserve">      Loan Prin Pay #3  Yrs</t>
  </si>
  <si>
    <t xml:space="preserve">      Loan Prin Pay #4  Yrs</t>
  </si>
  <si>
    <t xml:space="preserve">      Loan Prin Pay #5  Yrs</t>
  </si>
  <si>
    <t xml:space="preserve">  (t) Principle Payments - Credit Line</t>
  </si>
  <si>
    <t xml:space="preserve">  (u) Capital Purchases:  Land</t>
  </si>
  <si>
    <t xml:space="preserve">                     Buildings</t>
  </si>
  <si>
    <t xml:space="preserve">                     Equipment</t>
  </si>
  <si>
    <t xml:space="preserve">  (v) Other Intangible/Closing Costs</t>
  </si>
  <si>
    <t xml:space="preserve">  (w) Reserve &amp; Escrow</t>
  </si>
  <si>
    <t xml:space="preserve">  (x) Officer/Owner Withdrawal</t>
  </si>
  <si>
    <t>6. TOTAL CASH PAID OUT</t>
  </si>
  <si>
    <t xml:space="preserve">  (Total 5a thru 5w)</t>
  </si>
  <si>
    <t>7. CASH POSITION</t>
  </si>
  <si>
    <t xml:space="preserve">BALANCE SHEET </t>
  </si>
  <si>
    <t xml:space="preserve"> ASSETS </t>
  </si>
  <si>
    <t>CURRENT ASSETS</t>
  </si>
  <si>
    <t xml:space="preserve"> Cash</t>
  </si>
  <si>
    <t xml:space="preserve"> Accounts Receivable</t>
  </si>
  <si>
    <t xml:space="preserve"> Prepaids</t>
  </si>
  <si>
    <t xml:space="preserve"> Inventory</t>
  </si>
  <si>
    <t xml:space="preserve"> Other Current Assets</t>
  </si>
  <si>
    <t xml:space="preserve">  TOTAL CURRENT ASSETS</t>
  </si>
  <si>
    <t>LONG TERM ASSETS</t>
  </si>
  <si>
    <t xml:space="preserve"> Land</t>
  </si>
  <si>
    <t xml:space="preserve"> Buildings</t>
  </si>
  <si>
    <t xml:space="preserve">   Less Depreciation</t>
  </si>
  <si>
    <t xml:space="preserve"> Equipment</t>
  </si>
  <si>
    <t xml:space="preserve">  Other Startup/Closing Costs less Amort</t>
  </si>
  <si>
    <t xml:space="preserve">  TOTAL LONG TERM ASSETS</t>
  </si>
  <si>
    <t xml:space="preserve">   TOTAL ASSETS</t>
  </si>
  <si>
    <t xml:space="preserve">LIABILITIES </t>
  </si>
  <si>
    <t>CURRENT LIABILITIES</t>
  </si>
  <si>
    <t xml:space="preserve"> Accounts Payable</t>
  </si>
  <si>
    <t xml:space="preserve"> Credit Line Payable</t>
  </si>
  <si>
    <t xml:space="preserve"> Long Term Notes Current #1</t>
  </si>
  <si>
    <t xml:space="preserve"> Long Term Notes Current #2</t>
  </si>
  <si>
    <t xml:space="preserve"> Long Term Notes Current #3</t>
  </si>
  <si>
    <t xml:space="preserve"> Long Term Notes Current #4</t>
  </si>
  <si>
    <t xml:space="preserve"> Long Term Notes Current #5</t>
  </si>
  <si>
    <t xml:space="preserve"> Accrual/Tax Payable</t>
  </si>
  <si>
    <t xml:space="preserve">  TOTAL CURRENT LIABILITIES</t>
  </si>
  <si>
    <t>LONG TERM LIABILITIES</t>
  </si>
  <si>
    <t xml:space="preserve">   </t>
  </si>
  <si>
    <t xml:space="preserve">  Long Term Notes #1</t>
  </si>
  <si>
    <t xml:space="preserve">  Long Term Notes #2</t>
  </si>
  <si>
    <t xml:space="preserve">  Long Term Notes #3</t>
  </si>
  <si>
    <t xml:space="preserve">  Long Term Notes #4</t>
  </si>
  <si>
    <t xml:space="preserve">  Long Term Notes #5</t>
  </si>
  <si>
    <t xml:space="preserve">   TOTAL LONG TERM NOTES</t>
  </si>
  <si>
    <t xml:space="preserve">   TOTAL LIABILITIES</t>
  </si>
  <si>
    <t>CAPITAL</t>
  </si>
  <si>
    <t>RETAINED EARNINGS</t>
  </si>
  <si>
    <t>Debt/</t>
  </si>
  <si>
    <t>NET PROFIT - YTD</t>
  </si>
  <si>
    <t xml:space="preserve">    Worth</t>
  </si>
  <si>
    <t xml:space="preserve">   TOTAL EQUITY</t>
  </si>
  <si>
    <t xml:space="preserve">   TOTAL LIAB &amp; EQUITY</t>
  </si>
  <si>
    <t xml:space="preserve">               A/LE Balance</t>
  </si>
  <si>
    <t>INCOME STATEMENT</t>
  </si>
  <si>
    <t>NET SALES</t>
  </si>
  <si>
    <t xml:space="preserve">    TOTAL SALES</t>
  </si>
  <si>
    <t xml:space="preserve"> #turn</t>
  </si>
  <si>
    <t>GROSS PROFIT</t>
  </si>
  <si>
    <t>OPERATING EXPENSES</t>
  </si>
  <si>
    <t>DEPRECIATION/AMORT EXPENSE</t>
  </si>
  <si>
    <t xml:space="preserve">  TOTAL EXPENSE</t>
  </si>
  <si>
    <t>OPERATING PROFIT</t>
  </si>
  <si>
    <t>OTHER EXPENSES</t>
  </si>
  <si>
    <t>OFFICER/OWNER DRAW</t>
  </si>
  <si>
    <t>OTHER INCOME</t>
  </si>
  <si>
    <t xml:space="preserve">                    </t>
  </si>
  <si>
    <t>NET PROFIT</t>
  </si>
  <si>
    <t>RATIOS</t>
  </si>
  <si>
    <t>Year End</t>
  </si>
  <si>
    <t>Working Capital</t>
  </si>
  <si>
    <t>Current Ratio</t>
  </si>
  <si>
    <t>Quick Ratio</t>
  </si>
  <si>
    <t>Debt/Net Worth</t>
  </si>
  <si>
    <t>Debt Coverage Ratio</t>
  </si>
  <si>
    <t>Operating Cycle</t>
  </si>
  <si>
    <t xml:space="preserve"> +Days Receivable</t>
  </si>
  <si>
    <t xml:space="preserve"> +Days Inventory</t>
  </si>
  <si>
    <t xml:space="preserve">  -Days Payable</t>
  </si>
  <si>
    <t xml:space="preserve">  -Days Accrual</t>
  </si>
  <si>
    <t>INPUT AREA FOR EXISITNG BALANCE SHEET</t>
  </si>
  <si>
    <t xml:space="preserve"> Bank Notes (short term)</t>
  </si>
  <si>
    <t>For Existing Loans input at top section.</t>
  </si>
  <si>
    <t xml:space="preserve">  Organization/Goodwill less Amort</t>
  </si>
  <si>
    <t>Business Name:</t>
  </si>
  <si>
    <t>Date:</t>
  </si>
  <si>
    <t>Fair Market</t>
  </si>
  <si>
    <t>Bank</t>
  </si>
  <si>
    <t>Bank Loan</t>
  </si>
  <si>
    <t>Asset Item:</t>
  </si>
  <si>
    <t>Value</t>
  </si>
  <si>
    <t>Collateral %</t>
  </si>
  <si>
    <t>Amount</t>
  </si>
  <si>
    <t>Accounts Receivable</t>
  </si>
  <si>
    <t>Land &amp; Building</t>
  </si>
  <si>
    <t>Other*</t>
  </si>
  <si>
    <t>Existing Debt</t>
  </si>
  <si>
    <t>New Debt</t>
  </si>
  <si>
    <t>Bank Loans:</t>
  </si>
  <si>
    <t>Real Estate</t>
  </si>
  <si>
    <t>Excess Collateral</t>
  </si>
  <si>
    <t>Other</t>
  </si>
  <si>
    <t>Notes:</t>
  </si>
  <si>
    <t>Gap Lender</t>
  </si>
  <si>
    <t xml:space="preserve">Total </t>
  </si>
  <si>
    <t>Total  Loan</t>
  </si>
  <si>
    <t>* Note there is no collateral value for Working Capital/Closing Costs!</t>
  </si>
  <si>
    <t>Gap Lender Loan:</t>
  </si>
  <si>
    <t>Client Name</t>
  </si>
  <si>
    <t>Uses of Funds:</t>
  </si>
  <si>
    <t>1.</t>
  </si>
  <si>
    <t>2.</t>
  </si>
  <si>
    <t>3.</t>
  </si>
  <si>
    <t>4.</t>
  </si>
  <si>
    <t>5.</t>
  </si>
  <si>
    <t>6.</t>
  </si>
  <si>
    <t>Bank Closing Costs</t>
  </si>
  <si>
    <t>7.</t>
  </si>
  <si>
    <t>8.</t>
  </si>
  <si>
    <t>9.</t>
  </si>
  <si>
    <t>10.</t>
  </si>
  <si>
    <t>11.</t>
  </si>
  <si>
    <t>Cash as Working Capital</t>
  </si>
  <si>
    <t>Total Uses of Funds</t>
  </si>
  <si>
    <t>Equity Sources:</t>
  </si>
  <si>
    <t>Sources of Funds:</t>
  </si>
  <si>
    <t>Cash</t>
  </si>
  <si>
    <t>Equity</t>
  </si>
  <si>
    <t>Total Equity Sources</t>
  </si>
  <si>
    <t>Total Sources of Funds</t>
  </si>
  <si>
    <t xml:space="preserve">                                                                                              </t>
  </si>
  <si>
    <t>Business</t>
  </si>
  <si>
    <t>Contact Person</t>
  </si>
  <si>
    <t>Address</t>
  </si>
  <si>
    <t>City, State, Zip</t>
  </si>
  <si>
    <t>Telephone</t>
  </si>
  <si>
    <t>Type of Business</t>
  </si>
  <si>
    <t>Business Plan</t>
  </si>
  <si>
    <t>a.</t>
  </si>
  <si>
    <t>Description of Business</t>
  </si>
  <si>
    <t>b.</t>
  </si>
  <si>
    <t>Marketing Plan</t>
  </si>
  <si>
    <t>c.</t>
  </si>
  <si>
    <t>Operations Plan</t>
  </si>
  <si>
    <t>d.</t>
  </si>
  <si>
    <t>Organization and Management Plan</t>
  </si>
  <si>
    <t>Financial Statements</t>
  </si>
  <si>
    <t>Year-to-date (current within 90 days) business financial statements including income statement</t>
  </si>
  <si>
    <t>and balance sheet</t>
  </si>
  <si>
    <t>Business financial statements or business tax returns for the last 2 years</t>
  </si>
  <si>
    <t>Schedule of existing debt</t>
  </si>
  <si>
    <t>Aging of accounts payable/accounts receivable</t>
  </si>
  <si>
    <t>Summary of Project Costs</t>
  </si>
  <si>
    <t>Sources and uses of funds</t>
  </si>
  <si>
    <t>Bids and estimates for project  - Include purchase agreement, sworn construction statement, etc.</t>
  </si>
  <si>
    <t>Collateral</t>
  </si>
  <si>
    <t>Collateral Analysis</t>
  </si>
  <si>
    <t>Detailed listing of all existing assets</t>
  </si>
  <si>
    <t>Appraisals if available</t>
  </si>
  <si>
    <t>Projections</t>
  </si>
  <si>
    <t>Cashflow and earnings projection for 2 years</t>
  </si>
  <si>
    <t>Assumptions used in cashflow projections</t>
  </si>
  <si>
    <t>Copy of all legal documents, such as lease, partnership agreement, appraisals, articles of</t>
  </si>
  <si>
    <t>incorporation, etc.</t>
  </si>
  <si>
    <t xml:space="preserve">Personal financial statements of owners, officers, and any partner with 20% or more ownership </t>
  </si>
  <si>
    <t>and Credit Report if available</t>
  </si>
  <si>
    <t>Brief resume of management, owners, and officers</t>
  </si>
  <si>
    <t>Personal tax returns for last 2 years</t>
  </si>
  <si>
    <t>Gap</t>
  </si>
  <si>
    <t>11/17/20</t>
  </si>
  <si>
    <t>New Equipment</t>
  </si>
  <si>
    <t>Existing Equipment</t>
  </si>
  <si>
    <t>New Inventory</t>
  </si>
  <si>
    <t>Exisiting Inventory</t>
  </si>
  <si>
    <t>Existing Inventory</t>
  </si>
  <si>
    <t>*Note there is no collateral value for Working Capital/Closing Costs!</t>
  </si>
  <si>
    <t>Improvements</t>
  </si>
  <si>
    <t>Land Cost</t>
  </si>
  <si>
    <t>Buiding Cost</t>
  </si>
  <si>
    <t>Equipment</t>
  </si>
  <si>
    <t>Inventory</t>
  </si>
  <si>
    <t xml:space="preserve">  (n) Real EstateTaxes</t>
  </si>
  <si>
    <t xml:space="preserve">  (k) Phone/Internet/Cable</t>
  </si>
  <si>
    <t xml:space="preserve">  (h) Vehicle/Travel/Meals</t>
  </si>
  <si>
    <t xml:space="preserve">      Other</t>
  </si>
  <si>
    <t xml:space="preserve">  (q) Other Expense</t>
  </si>
  <si>
    <t>Change in Cash</t>
  </si>
  <si>
    <t xml:space="preserve">  (d) Contracted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</si>
</sst>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0.0%"/>
    <numFmt numFmtId="166" formatCode="mmm\-yy_)"/>
    <numFmt numFmtId="167" formatCode="0.000_)"/>
    <numFmt numFmtId="168" formatCode="mm/dd/yy"/>
    <numFmt numFmtId="169" formatCode="&quot;$&quot;#,##0"/>
    <numFmt numFmtId="170" formatCode="_(&quot;$&quot;* #,##0_);_(&quot;$&quot;* \(#,##0\);_(&quot;$&quot;* &quot;-&quot;??_);_(@_)"/>
    <numFmt numFmtId="171" formatCode="_(* #,##0_);_(* \(#,##0\);_(* &quot;-&quot;??_);_(@_)"/>
  </numFmts>
  <fonts count="22" x14ac:knownFonts="1">
    <font>
      <sz val="12"/>
      <name val="Helv"/>
    </font>
    <font>
      <sz val="10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sz val="28"/>
      <name val="Times New Roman"/>
      <family val="1"/>
    </font>
    <font>
      <b/>
      <sz val="14"/>
      <name val="Helvetica"/>
      <family val="2"/>
    </font>
    <font>
      <sz val="14"/>
      <name val="Helvetica"/>
      <family val="2"/>
    </font>
    <font>
      <b/>
      <sz val="12"/>
      <name val="Helvetica"/>
      <family val="2"/>
    </font>
    <font>
      <sz val="12"/>
      <name val="Helvetica"/>
      <family val="2"/>
    </font>
    <font>
      <b/>
      <u/>
      <sz val="12"/>
      <name val="Helvetica"/>
      <family val="2"/>
    </font>
    <font>
      <sz val="10"/>
      <name val="Arial"/>
      <family val="2"/>
    </font>
    <font>
      <b/>
      <sz val="12"/>
      <name val="Helvetica"/>
    </font>
    <font>
      <b/>
      <sz val="11"/>
      <name val="Helvetica"/>
      <family val="2"/>
    </font>
    <font>
      <sz val="11"/>
      <name val="Helvetica"/>
      <family val="2"/>
    </font>
    <font>
      <b/>
      <sz val="11"/>
      <name val="Helvetica"/>
    </font>
    <font>
      <sz val="12"/>
      <name val="Helvetic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164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214">
    <xf numFmtId="164" fontId="0" fillId="0" borderId="0" xfId="0"/>
    <xf numFmtId="170" fontId="5" fillId="0" borderId="0" xfId="2" applyNumberFormat="1" applyFont="1"/>
    <xf numFmtId="9" fontId="5" fillId="0" borderId="0" xfId="8" applyFont="1"/>
    <xf numFmtId="9" fontId="5" fillId="0" borderId="0" xfId="8" applyFont="1" applyAlignment="1">
      <alignment horizontal="center"/>
    </xf>
    <xf numFmtId="170" fontId="5" fillId="0" borderId="1" xfId="2" applyNumberFormat="1" applyFont="1" applyBorder="1"/>
    <xf numFmtId="9" fontId="5" fillId="0" borderId="1" xfId="8" applyFont="1" applyBorder="1"/>
    <xf numFmtId="170" fontId="5" fillId="0" borderId="2" xfId="2" applyNumberFormat="1" applyFont="1" applyBorder="1"/>
    <xf numFmtId="0" fontId="1" fillId="0" borderId="0" xfId="5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4" fillId="0" borderId="1" xfId="5" applyFont="1" applyBorder="1"/>
    <xf numFmtId="0" fontId="4" fillId="0" borderId="1" xfId="5" applyFont="1" applyBorder="1" applyAlignment="1">
      <alignment horizontal="center"/>
    </xf>
    <xf numFmtId="9" fontId="1" fillId="0" borderId="0" xfId="8" applyFont="1"/>
    <xf numFmtId="0" fontId="5" fillId="0" borderId="1" xfId="5" applyFont="1" applyBorder="1"/>
    <xf numFmtId="0" fontId="4" fillId="0" borderId="0" xfId="5" applyFont="1" applyAlignment="1">
      <alignment horizontal="right"/>
    </xf>
    <xf numFmtId="0" fontId="8" fillId="0" borderId="0" xfId="5" applyFont="1"/>
    <xf numFmtId="170" fontId="5" fillId="0" borderId="1" xfId="5" applyNumberFormat="1" applyFont="1" applyBorder="1"/>
    <xf numFmtId="170" fontId="5" fillId="0" borderId="0" xfId="5" applyNumberFormat="1" applyFont="1"/>
    <xf numFmtId="0" fontId="1" fillId="0" borderId="0" xfId="7"/>
    <xf numFmtId="0" fontId="5" fillId="0" borderId="0" xfId="7" applyFont="1"/>
    <xf numFmtId="0" fontId="4" fillId="0" borderId="0" xfId="7" applyFont="1"/>
    <xf numFmtId="0" fontId="5" fillId="0" borderId="0" xfId="7" quotePrefix="1" applyFont="1" applyAlignment="1">
      <alignment horizontal="left"/>
    </xf>
    <xf numFmtId="5" fontId="5" fillId="0" borderId="1" xfId="7" applyNumberFormat="1" applyFont="1" applyBorder="1" applyProtection="1">
      <protection locked="0"/>
    </xf>
    <xf numFmtId="5" fontId="5" fillId="0" borderId="0" xfId="7" applyNumberFormat="1" applyFont="1"/>
    <xf numFmtId="43" fontId="5" fillId="0" borderId="0" xfId="1" applyFont="1"/>
    <xf numFmtId="169" fontId="5" fillId="0" borderId="0" xfId="7" applyNumberFormat="1" applyFont="1"/>
    <xf numFmtId="5" fontId="5" fillId="0" borderId="3" xfId="7" applyNumberFormat="1" applyFont="1" applyBorder="1"/>
    <xf numFmtId="0" fontId="4" fillId="0" borderId="4" xfId="7" applyFont="1" applyBorder="1"/>
    <xf numFmtId="0" fontId="5" fillId="0" borderId="5" xfId="7" applyFont="1" applyBorder="1"/>
    <xf numFmtId="0" fontId="5" fillId="0" borderId="6" xfId="7" applyFont="1" applyBorder="1"/>
    <xf numFmtId="5" fontId="5" fillId="0" borderId="7" xfId="7" applyNumberFormat="1" applyFont="1" applyBorder="1" applyProtection="1">
      <protection locked="0"/>
    </xf>
    <xf numFmtId="42" fontId="5" fillId="0" borderId="8" xfId="7" applyNumberFormat="1" applyFont="1" applyBorder="1" applyProtection="1">
      <protection locked="0"/>
    </xf>
    <xf numFmtId="42" fontId="5" fillId="0" borderId="9" xfId="7" applyNumberFormat="1" applyFont="1" applyBorder="1" applyProtection="1">
      <protection locked="0"/>
    </xf>
    <xf numFmtId="0" fontId="5" fillId="0" borderId="11" xfId="7" applyFont="1" applyBorder="1"/>
    <xf numFmtId="42" fontId="5" fillId="0" borderId="9" xfId="7" applyNumberFormat="1" applyFont="1" applyBorder="1"/>
    <xf numFmtId="0" fontId="4" fillId="0" borderId="11" xfId="7" applyFont="1" applyBorder="1"/>
    <xf numFmtId="5" fontId="5" fillId="0" borderId="7" xfId="7" applyNumberFormat="1" applyFont="1" applyBorder="1"/>
    <xf numFmtId="9" fontId="5" fillId="0" borderId="0" xfId="7" applyNumberFormat="1" applyFont="1"/>
    <xf numFmtId="5" fontId="5" fillId="0" borderId="1" xfId="7" applyNumberFormat="1" applyFont="1" applyBorder="1"/>
    <xf numFmtId="0" fontId="5" fillId="0" borderId="12" xfId="7" applyFont="1" applyBorder="1"/>
    <xf numFmtId="0" fontId="5" fillId="0" borderId="1" xfId="7" applyFont="1" applyBorder="1"/>
    <xf numFmtId="0" fontId="5" fillId="0" borderId="7" xfId="7" applyFont="1" applyBorder="1"/>
    <xf numFmtId="0" fontId="1" fillId="0" borderId="0" xfId="6"/>
    <xf numFmtId="49" fontId="5" fillId="0" borderId="0" xfId="6" applyNumberFormat="1" applyFont="1" applyAlignment="1">
      <alignment horizontal="left"/>
    </xf>
    <xf numFmtId="49" fontId="5" fillId="0" borderId="1" xfId="6" applyNumberFormat="1" applyFont="1" applyBorder="1" applyAlignment="1" applyProtection="1">
      <alignment horizontal="left"/>
      <protection locked="0"/>
    </xf>
    <xf numFmtId="49" fontId="5" fillId="0" borderId="0" xfId="6" applyNumberFormat="1" applyFont="1" applyAlignment="1" applyProtection="1">
      <alignment horizontal="left"/>
      <protection locked="0"/>
    </xf>
    <xf numFmtId="0" fontId="6" fillId="0" borderId="1" xfId="6" applyFont="1" applyBorder="1" applyProtection="1">
      <protection locked="0"/>
    </xf>
    <xf numFmtId="0" fontId="6" fillId="0" borderId="10" xfId="6" applyFont="1" applyBorder="1" applyProtection="1">
      <protection locked="0"/>
    </xf>
    <xf numFmtId="0" fontId="6" fillId="0" borderId="0" xfId="6" applyFont="1" applyProtection="1">
      <protection locked="0"/>
    </xf>
    <xf numFmtId="0" fontId="5" fillId="0" borderId="1" xfId="6" applyFont="1" applyBorder="1" applyAlignment="1" applyProtection="1">
      <alignment horizontal="left"/>
      <protection locked="0"/>
    </xf>
    <xf numFmtId="0" fontId="5" fillId="0" borderId="0" xfId="6" applyFont="1" applyAlignment="1" applyProtection="1">
      <alignment horizontal="left"/>
      <protection locked="0"/>
    </xf>
    <xf numFmtId="0" fontId="6" fillId="0" borderId="0" xfId="6" applyFont="1"/>
    <xf numFmtId="0" fontId="5" fillId="0" borderId="13" xfId="6" applyFont="1" applyBorder="1" applyProtection="1">
      <protection locked="0"/>
    </xf>
    <xf numFmtId="0" fontId="6" fillId="0" borderId="0" xfId="6" quotePrefix="1" applyFont="1" applyAlignment="1">
      <alignment horizontal="right"/>
    </xf>
    <xf numFmtId="0" fontId="10" fillId="0" borderId="0" xfId="6" applyFont="1"/>
    <xf numFmtId="0" fontId="6" fillId="0" borderId="0" xfId="6" applyFont="1" applyAlignment="1">
      <alignment horizontal="right"/>
    </xf>
    <xf numFmtId="0" fontId="1" fillId="0" borderId="0" xfId="6" quotePrefix="1"/>
    <xf numFmtId="164" fontId="11" fillId="0" borderId="1" xfId="0" applyFont="1" applyBorder="1"/>
    <xf numFmtId="164" fontId="11" fillId="0" borderId="0" xfId="0" applyFont="1"/>
    <xf numFmtId="164" fontId="12" fillId="0" borderId="14" xfId="0" applyFont="1" applyBorder="1"/>
    <xf numFmtId="164" fontId="12" fillId="0" borderId="0" xfId="0" applyFont="1"/>
    <xf numFmtId="164" fontId="13" fillId="0" borderId="0" xfId="0" applyFont="1"/>
    <xf numFmtId="164" fontId="14" fillId="0" borderId="0" xfId="0" applyFont="1"/>
    <xf numFmtId="164" fontId="14" fillId="0" borderId="0" xfId="0" applyFont="1" applyAlignment="1">
      <alignment horizontal="left"/>
    </xf>
    <xf numFmtId="165" fontId="14" fillId="0" borderId="0" xfId="0" applyNumberFormat="1" applyFont="1"/>
    <xf numFmtId="164" fontId="14" fillId="0" borderId="0" xfId="0" applyFont="1" applyAlignment="1">
      <alignment horizontal="center"/>
    </xf>
    <xf numFmtId="164" fontId="14" fillId="0" borderId="1" xfId="0" applyFont="1" applyBorder="1" applyAlignment="1">
      <alignment horizontal="left"/>
    </xf>
    <xf numFmtId="164" fontId="14" fillId="0" borderId="1" xfId="0" applyFont="1" applyBorder="1"/>
    <xf numFmtId="164" fontId="14" fillId="0" borderId="0" xfId="0" applyFont="1" applyAlignment="1">
      <alignment horizontal="fill"/>
    </xf>
    <xf numFmtId="164" fontId="14" fillId="0" borderId="0" xfId="0" applyFont="1" applyAlignment="1">
      <alignment horizontal="right"/>
    </xf>
    <xf numFmtId="164" fontId="14" fillId="0" borderId="0" xfId="0" quotePrefix="1" applyFont="1" applyAlignment="1">
      <alignment horizontal="left"/>
    </xf>
    <xf numFmtId="164" fontId="14" fillId="0" borderId="1" xfId="0" applyFont="1" applyBorder="1" applyAlignment="1">
      <alignment horizontal="right"/>
    </xf>
    <xf numFmtId="164" fontId="14" fillId="0" borderId="1" xfId="0" applyFont="1" applyBorder="1" applyAlignment="1">
      <alignment horizontal="center"/>
    </xf>
    <xf numFmtId="9" fontId="14" fillId="0" borderId="0" xfId="0" applyNumberFormat="1" applyFont="1"/>
    <xf numFmtId="10" fontId="14" fillId="0" borderId="0" xfId="0" applyNumberFormat="1" applyFont="1"/>
    <xf numFmtId="164" fontId="14" fillId="0" borderId="5" xfId="0" applyFont="1" applyBorder="1"/>
    <xf numFmtId="165" fontId="14" fillId="0" borderId="5" xfId="0" applyNumberFormat="1" applyFont="1" applyBorder="1"/>
    <xf numFmtId="164" fontId="14" fillId="0" borderId="14" xfId="0" applyFont="1" applyBorder="1"/>
    <xf numFmtId="164" fontId="13" fillId="0" borderId="1" xfId="0" applyFont="1" applyBorder="1"/>
    <xf numFmtId="164" fontId="14" fillId="0" borderId="10" xfId="0" applyFont="1" applyBorder="1" applyAlignment="1">
      <alignment horizontal="left"/>
    </xf>
    <xf numFmtId="164" fontId="14" fillId="0" borderId="10" xfId="0" applyFont="1" applyBorder="1"/>
    <xf numFmtId="164" fontId="13" fillId="0" borderId="0" xfId="0" applyFont="1" applyAlignment="1">
      <alignment horizontal="center"/>
    </xf>
    <xf numFmtId="2" fontId="14" fillId="0" borderId="0" xfId="0" applyNumberFormat="1" applyFont="1"/>
    <xf numFmtId="164" fontId="13" fillId="0" borderId="0" xfId="0" quotePrefix="1" applyFont="1" applyAlignment="1">
      <alignment horizontal="left"/>
    </xf>
    <xf numFmtId="164" fontId="15" fillId="0" borderId="0" xfId="0" applyFont="1"/>
    <xf numFmtId="164" fontId="11" fillId="0" borderId="1" xfId="0" applyFont="1" applyBorder="1" applyAlignment="1" applyProtection="1">
      <alignment horizontal="right"/>
      <protection locked="0"/>
    </xf>
    <xf numFmtId="164" fontId="11" fillId="0" borderId="1" xfId="0" applyFont="1" applyBorder="1" applyProtection="1">
      <protection locked="0"/>
    </xf>
    <xf numFmtId="164" fontId="11" fillId="0" borderId="1" xfId="0" applyFont="1" applyBorder="1" applyAlignment="1" applyProtection="1">
      <alignment horizontal="left"/>
      <protection locked="0"/>
    </xf>
    <xf numFmtId="164" fontId="12" fillId="0" borderId="14" xfId="0" applyFont="1" applyBorder="1" applyAlignment="1" applyProtection="1">
      <alignment horizontal="left"/>
      <protection locked="0"/>
    </xf>
    <xf numFmtId="164" fontId="12" fillId="0" borderId="14" xfId="0" applyFont="1" applyBorder="1" applyProtection="1">
      <protection locked="0"/>
    </xf>
    <xf numFmtId="164" fontId="12" fillId="0" borderId="14" xfId="0" quotePrefix="1" applyFont="1" applyBorder="1" applyAlignment="1" applyProtection="1">
      <alignment horizontal="left"/>
      <protection locked="0"/>
    </xf>
    <xf numFmtId="168" fontId="12" fillId="0" borderId="14" xfId="0" quotePrefix="1" applyNumberFormat="1" applyFont="1" applyBorder="1" applyAlignment="1" applyProtection="1">
      <alignment horizontal="left"/>
      <protection locked="0"/>
    </xf>
    <xf numFmtId="164" fontId="14" fillId="0" borderId="0" xfId="0" applyFont="1" applyProtection="1">
      <protection locked="0"/>
    </xf>
    <xf numFmtId="164" fontId="14" fillId="0" borderId="0" xfId="0" applyFont="1" applyAlignment="1" applyProtection="1">
      <alignment horizontal="left"/>
      <protection locked="0"/>
    </xf>
    <xf numFmtId="164" fontId="14" fillId="0" borderId="0" xfId="0" applyFont="1" applyAlignment="1" applyProtection="1">
      <alignment horizontal="center"/>
      <protection locked="0"/>
    </xf>
    <xf numFmtId="164" fontId="13" fillId="0" borderId="0" xfId="0" applyFont="1" applyAlignment="1" applyProtection="1">
      <alignment horizontal="left"/>
      <protection locked="0"/>
    </xf>
    <xf numFmtId="164" fontId="14" fillId="0" borderId="0" xfId="0" quotePrefix="1" applyFont="1" applyAlignment="1" applyProtection="1">
      <alignment horizontal="left"/>
      <protection locked="0"/>
    </xf>
    <xf numFmtId="9" fontId="14" fillId="0" borderId="0" xfId="8" applyFont="1" applyProtection="1">
      <protection locked="0"/>
    </xf>
    <xf numFmtId="164" fontId="14" fillId="0" borderId="1" xfId="0" applyFont="1" applyBorder="1" applyProtection="1">
      <protection locked="0"/>
    </xf>
    <xf numFmtId="164" fontId="11" fillId="0" borderId="0" xfId="0" quotePrefix="1" applyFont="1" applyAlignment="1" applyProtection="1">
      <alignment horizontal="center"/>
      <protection locked="0"/>
    </xf>
    <xf numFmtId="164" fontId="14" fillId="0" borderId="0" xfId="0" applyFont="1" applyAlignment="1" applyProtection="1">
      <alignment horizontal="fill"/>
      <protection locked="0"/>
    </xf>
    <xf numFmtId="164" fontId="14" fillId="0" borderId="1" xfId="0" applyFont="1" applyBorder="1" applyAlignment="1" applyProtection="1">
      <alignment horizontal="right"/>
      <protection locked="0"/>
    </xf>
    <xf numFmtId="164" fontId="14" fillId="0" borderId="1" xfId="0" applyFont="1" applyBorder="1" applyAlignment="1" applyProtection="1">
      <alignment horizontal="center"/>
      <protection locked="0"/>
    </xf>
    <xf numFmtId="164" fontId="14" fillId="0" borderId="5" xfId="0" applyFont="1" applyBorder="1" applyAlignment="1" applyProtection="1">
      <alignment horizontal="left"/>
      <protection locked="0"/>
    </xf>
    <xf numFmtId="164" fontId="14" fillId="0" borderId="14" xfId="0" applyFont="1" applyBorder="1" applyAlignment="1" applyProtection="1">
      <alignment horizontal="left"/>
      <protection locked="0"/>
    </xf>
    <xf numFmtId="164" fontId="14" fillId="0" borderId="14" xfId="0" applyFont="1" applyBorder="1" applyProtection="1">
      <protection locked="0"/>
    </xf>
    <xf numFmtId="164" fontId="11" fillId="0" borderId="0" xfId="0" applyFont="1" applyAlignment="1" applyProtection="1">
      <alignment horizontal="center"/>
      <protection locked="0"/>
    </xf>
    <xf numFmtId="164" fontId="14" fillId="0" borderId="1" xfId="0" applyFont="1" applyBorder="1" applyAlignment="1" applyProtection="1">
      <alignment horizontal="left"/>
      <protection locked="0"/>
    </xf>
    <xf numFmtId="164" fontId="13" fillId="0" borderId="0" xfId="0" applyFont="1" applyAlignment="1" applyProtection="1">
      <alignment horizontal="center"/>
      <protection locked="0"/>
    </xf>
    <xf numFmtId="167" fontId="14" fillId="0" borderId="1" xfId="0" applyNumberFormat="1" applyFont="1" applyBorder="1" applyProtection="1">
      <protection locked="0"/>
    </xf>
    <xf numFmtId="164" fontId="13" fillId="0" borderId="1" xfId="0" applyFont="1" applyBorder="1" applyAlignment="1" applyProtection="1">
      <alignment horizontal="left"/>
      <protection locked="0"/>
    </xf>
    <xf numFmtId="164" fontId="13" fillId="0" borderId="14" xfId="0" applyFont="1" applyBorder="1" applyAlignment="1" applyProtection="1">
      <alignment horizontal="left"/>
      <protection locked="0"/>
    </xf>
    <xf numFmtId="164" fontId="13" fillId="0" borderId="0" xfId="0" applyFont="1" applyProtection="1">
      <protection locked="0"/>
    </xf>
    <xf numFmtId="164" fontId="17" fillId="0" borderId="1" xfId="0" applyFont="1" applyBorder="1" applyAlignment="1">
      <alignment horizontal="center"/>
    </xf>
    <xf numFmtId="166" fontId="17" fillId="0" borderId="1" xfId="0" applyNumberFormat="1" applyFont="1" applyBorder="1" applyAlignment="1" applyProtection="1">
      <alignment horizontal="center"/>
      <protection locked="0"/>
    </xf>
    <xf numFmtId="164" fontId="17" fillId="0" borderId="1" xfId="0" applyFont="1" applyBorder="1"/>
    <xf numFmtId="164" fontId="17" fillId="0" borderId="1" xfId="0" applyFont="1" applyBorder="1" applyProtection="1">
      <protection locked="0"/>
    </xf>
    <xf numFmtId="166" fontId="17" fillId="0" borderId="0" xfId="0" applyNumberFormat="1" applyFont="1" applyAlignment="1" applyProtection="1">
      <alignment horizontal="center"/>
      <protection locked="0"/>
    </xf>
    <xf numFmtId="164" fontId="17" fillId="0" borderId="0" xfId="0" applyFont="1" applyAlignment="1">
      <alignment horizontal="center"/>
    </xf>
    <xf numFmtId="164" fontId="17" fillId="0" borderId="0" xfId="0" applyFont="1" applyAlignment="1" applyProtection="1">
      <alignment horizontal="center"/>
      <protection locked="0"/>
    </xf>
    <xf numFmtId="164" fontId="19" fillId="0" borderId="0" xfId="0" applyFont="1" applyAlignment="1">
      <alignment horizontal="left"/>
    </xf>
    <xf numFmtId="164" fontId="19" fillId="0" borderId="0" xfId="0" applyFont="1"/>
    <xf numFmtId="164" fontId="19" fillId="0" borderId="0" xfId="0" applyFont="1" applyAlignment="1">
      <alignment horizontal="center"/>
    </xf>
    <xf numFmtId="164" fontId="19" fillId="0" borderId="1" xfId="0" applyFont="1" applyBorder="1" applyAlignment="1">
      <alignment horizontal="fill"/>
    </xf>
    <xf numFmtId="164" fontId="19" fillId="0" borderId="1" xfId="0" applyFont="1" applyBorder="1" applyAlignment="1">
      <alignment horizontal="center"/>
    </xf>
    <xf numFmtId="164" fontId="19" fillId="0" borderId="1" xfId="0" applyFont="1" applyBorder="1" applyAlignment="1">
      <alignment horizontal="left"/>
    </xf>
    <xf numFmtId="164" fontId="19" fillId="0" borderId="1" xfId="0" applyFont="1" applyBorder="1"/>
    <xf numFmtId="0" fontId="9" fillId="0" borderId="0" xfId="7" applyFont="1" applyAlignment="1">
      <alignment horizontal="center"/>
    </xf>
    <xf numFmtId="0" fontId="5" fillId="0" borderId="0" xfId="6" applyFont="1" applyAlignment="1">
      <alignment horizontal="left"/>
    </xf>
    <xf numFmtId="14" fontId="5" fillId="0" borderId="0" xfId="5" quotePrefix="1" applyNumberFormat="1" applyFont="1"/>
    <xf numFmtId="0" fontId="1" fillId="0" borderId="0" xfId="9"/>
    <xf numFmtId="0" fontId="4" fillId="0" borderId="0" xfId="9" applyFont="1"/>
    <xf numFmtId="0" fontId="5" fillId="0" borderId="0" xfId="9" applyFont="1"/>
    <xf numFmtId="0" fontId="4" fillId="0" borderId="0" xfId="9" applyFont="1" applyAlignment="1">
      <alignment horizontal="center"/>
    </xf>
    <xf numFmtId="0" fontId="5" fillId="0" borderId="0" xfId="9" applyFont="1" applyAlignment="1">
      <alignment horizontal="center"/>
    </xf>
    <xf numFmtId="0" fontId="4" fillId="0" borderId="1" xfId="9" applyFont="1" applyBorder="1"/>
    <xf numFmtId="0" fontId="4" fillId="0" borderId="1" xfId="9" applyFont="1" applyBorder="1" applyAlignment="1">
      <alignment horizontal="center"/>
    </xf>
    <xf numFmtId="0" fontId="5" fillId="0" borderId="1" xfId="9" applyFont="1" applyBorder="1"/>
    <xf numFmtId="0" fontId="4" fillId="0" borderId="0" xfId="9" applyFont="1" applyAlignment="1">
      <alignment horizontal="right"/>
    </xf>
    <xf numFmtId="44" fontId="5" fillId="0" borderId="0" xfId="2" applyFont="1"/>
    <xf numFmtId="0" fontId="8" fillId="0" borderId="0" xfId="9" applyFont="1"/>
    <xf numFmtId="171" fontId="14" fillId="0" borderId="0" xfId="1" applyNumberFormat="1" applyFont="1" applyProtection="1">
      <protection locked="0"/>
    </xf>
    <xf numFmtId="171" fontId="14" fillId="0" borderId="0" xfId="1" applyNumberFormat="1" applyFont="1"/>
    <xf numFmtId="171" fontId="14" fillId="0" borderId="0" xfId="1" applyNumberFormat="1" applyFont="1" applyAlignment="1" applyProtection="1">
      <alignment horizontal="left"/>
      <protection locked="0"/>
    </xf>
    <xf numFmtId="164" fontId="19" fillId="0" borderId="0" xfId="0" applyFont="1" applyAlignment="1" applyProtection="1">
      <alignment horizontal="left"/>
      <protection locked="0"/>
    </xf>
    <xf numFmtId="9" fontId="19" fillId="0" borderId="0" xfId="0" applyNumberFormat="1" applyFont="1" applyAlignment="1" applyProtection="1">
      <alignment horizontal="left"/>
      <protection locked="0"/>
    </xf>
    <xf numFmtId="164" fontId="19" fillId="0" borderId="0" xfId="0" applyFont="1" applyProtection="1">
      <protection locked="0"/>
    </xf>
    <xf numFmtId="9" fontId="19" fillId="0" borderId="0" xfId="8" applyFont="1" applyProtection="1">
      <protection locked="0"/>
    </xf>
    <xf numFmtId="171" fontId="19" fillId="0" borderId="0" xfId="1" applyNumberFormat="1" applyFont="1" applyFill="1" applyBorder="1" applyAlignment="1" applyProtection="1">
      <protection locked="0" hidden="1"/>
    </xf>
    <xf numFmtId="171" fontId="19" fillId="0" borderId="0" xfId="1" applyNumberFormat="1" applyFont="1" applyProtection="1">
      <protection locked="0"/>
    </xf>
    <xf numFmtId="171" fontId="19" fillId="0" borderId="0" xfId="1" applyNumberFormat="1" applyFont="1"/>
    <xf numFmtId="171" fontId="19" fillId="0" borderId="0" xfId="1" applyNumberFormat="1" applyFont="1" applyProtection="1"/>
    <xf numFmtId="171" fontId="19" fillId="0" borderId="1" xfId="1" applyNumberFormat="1" applyFont="1" applyBorder="1" applyProtection="1"/>
    <xf numFmtId="171" fontId="19" fillId="0" borderId="1" xfId="1" applyNumberFormat="1" applyFont="1" applyBorder="1" applyProtection="1">
      <protection locked="0"/>
    </xf>
    <xf numFmtId="171" fontId="19" fillId="0" borderId="0" xfId="1" applyNumberFormat="1" applyFont="1" applyBorder="1"/>
    <xf numFmtId="171" fontId="19" fillId="0" borderId="0" xfId="1" applyNumberFormat="1" applyFont="1" applyAlignment="1" applyProtection="1">
      <alignment horizontal="left"/>
      <protection locked="0"/>
    </xf>
    <xf numFmtId="10" fontId="14" fillId="0" borderId="0" xfId="8" applyNumberFormat="1" applyFont="1" applyProtection="1"/>
    <xf numFmtId="171" fontId="14" fillId="0" borderId="0" xfId="1" applyNumberFormat="1" applyFont="1" applyAlignment="1" applyProtection="1">
      <alignment horizontal="right"/>
      <protection locked="0"/>
    </xf>
    <xf numFmtId="171" fontId="14" fillId="0" borderId="5" xfId="1" applyNumberFormat="1" applyFont="1" applyBorder="1" applyProtection="1">
      <protection locked="0"/>
    </xf>
    <xf numFmtId="171" fontId="14" fillId="0" borderId="14" xfId="1" applyNumberFormat="1" applyFont="1" applyBorder="1" applyProtection="1">
      <protection locked="0"/>
    </xf>
    <xf numFmtId="171" fontId="19" fillId="0" borderId="5" xfId="1" applyNumberFormat="1" applyFont="1" applyBorder="1" applyProtection="1">
      <protection locked="0"/>
    </xf>
    <xf numFmtId="164" fontId="19" fillId="0" borderId="0" xfId="0" applyFont="1" applyAlignment="1" applyProtection="1">
      <alignment horizontal="center"/>
      <protection locked="0"/>
    </xf>
    <xf numFmtId="171" fontId="19" fillId="0" borderId="14" xfId="1" applyNumberFormat="1" applyFont="1" applyBorder="1" applyProtection="1">
      <protection locked="0"/>
    </xf>
    <xf numFmtId="171" fontId="14" fillId="0" borderId="0" xfId="1" applyNumberFormat="1" applyFont="1" applyAlignment="1" applyProtection="1">
      <alignment horizontal="center"/>
      <protection locked="0"/>
    </xf>
    <xf numFmtId="170" fontId="17" fillId="0" borderId="2" xfId="2" applyNumberFormat="1" applyFont="1" applyBorder="1" applyProtection="1">
      <protection locked="0"/>
    </xf>
    <xf numFmtId="170" fontId="20" fillId="0" borderId="2" xfId="2" applyNumberFormat="1" applyFont="1" applyBorder="1" applyProtection="1">
      <protection locked="0"/>
    </xf>
    <xf numFmtId="170" fontId="20" fillId="0" borderId="0" xfId="2" applyNumberFormat="1" applyFont="1" applyProtection="1">
      <protection locked="0"/>
    </xf>
    <xf numFmtId="170" fontId="17" fillId="0" borderId="0" xfId="2" applyNumberFormat="1" applyFont="1"/>
    <xf numFmtId="164" fontId="17" fillId="0" borderId="0" xfId="0" applyFont="1" applyAlignment="1" applyProtection="1">
      <alignment horizontal="left"/>
      <protection locked="0"/>
    </xf>
    <xf numFmtId="166" fontId="17" fillId="0" borderId="1" xfId="0" applyNumberFormat="1" applyFont="1" applyBorder="1" applyProtection="1">
      <protection locked="0"/>
    </xf>
    <xf numFmtId="164" fontId="17" fillId="0" borderId="1" xfId="0" applyFont="1" applyBorder="1" applyAlignment="1" applyProtection="1">
      <alignment horizontal="center"/>
      <protection locked="0"/>
    </xf>
    <xf numFmtId="171" fontId="19" fillId="0" borderId="1" xfId="1" applyNumberFormat="1" applyFont="1" applyBorder="1"/>
    <xf numFmtId="171" fontId="18" fillId="0" borderId="1" xfId="1" applyNumberFormat="1" applyFont="1" applyBorder="1" applyProtection="1">
      <protection locked="0"/>
    </xf>
    <xf numFmtId="171" fontId="18" fillId="0" borderId="1" xfId="1" applyNumberFormat="1" applyFont="1" applyBorder="1"/>
    <xf numFmtId="171" fontId="19" fillId="0" borderId="10" xfId="1" applyNumberFormat="1" applyFont="1" applyBorder="1" applyProtection="1"/>
    <xf numFmtId="171" fontId="19" fillId="0" borderId="10" xfId="1" applyNumberFormat="1" applyFont="1" applyBorder="1"/>
    <xf numFmtId="171" fontId="19" fillId="0" borderId="0" xfId="1" applyNumberFormat="1" applyFont="1" applyBorder="1" applyProtection="1">
      <protection locked="0"/>
    </xf>
    <xf numFmtId="165" fontId="19" fillId="0" borderId="0" xfId="0" applyNumberFormat="1" applyFont="1"/>
    <xf numFmtId="165" fontId="19" fillId="0" borderId="14" xfId="0" applyNumberFormat="1" applyFont="1" applyBorder="1"/>
    <xf numFmtId="164" fontId="14" fillId="0" borderId="0" xfId="0" applyFont="1" applyAlignment="1" applyProtection="1">
      <alignment horizontal="right"/>
      <protection locked="0"/>
    </xf>
    <xf numFmtId="170" fontId="19" fillId="0" borderId="0" xfId="2" applyNumberFormat="1" applyFont="1"/>
    <xf numFmtId="170" fontId="19" fillId="0" borderId="0" xfId="2" applyNumberFormat="1" applyFont="1" applyBorder="1"/>
    <xf numFmtId="170" fontId="19" fillId="0" borderId="0" xfId="2" applyNumberFormat="1" applyFont="1" applyBorder="1" applyProtection="1">
      <protection locked="0"/>
    </xf>
    <xf numFmtId="164" fontId="17" fillId="0" borderId="1" xfId="0" quotePrefix="1" applyFont="1" applyBorder="1" applyAlignment="1" applyProtection="1">
      <alignment horizontal="center"/>
      <protection locked="0"/>
    </xf>
    <xf numFmtId="164" fontId="17" fillId="0" borderId="1" xfId="0" applyFont="1" applyBorder="1" applyAlignment="1" applyProtection="1">
      <alignment horizontal="left"/>
      <protection locked="0"/>
    </xf>
    <xf numFmtId="164" fontId="17" fillId="0" borderId="0" xfId="0" applyFont="1"/>
    <xf numFmtId="171" fontId="21" fillId="0" borderId="0" xfId="1" applyNumberFormat="1" applyFont="1" applyBorder="1" applyAlignment="1" applyProtection="1">
      <alignment horizontal="center"/>
      <protection locked="0"/>
    </xf>
    <xf numFmtId="171" fontId="21" fillId="0" borderId="0" xfId="1" applyNumberFormat="1" applyFont="1" applyBorder="1" applyAlignment="1">
      <alignment horizontal="center"/>
    </xf>
    <xf numFmtId="171" fontId="21" fillId="0" borderId="0" xfId="1" applyNumberFormat="1" applyFont="1" applyBorder="1"/>
    <xf numFmtId="171" fontId="21" fillId="0" borderId="0" xfId="1" quotePrefix="1" applyNumberFormat="1" applyFont="1" applyBorder="1" applyAlignment="1" applyProtection="1">
      <alignment horizontal="center"/>
      <protection locked="0"/>
    </xf>
    <xf numFmtId="171" fontId="21" fillId="0" borderId="0" xfId="1" applyNumberFormat="1" applyFont="1"/>
    <xf numFmtId="171" fontId="21" fillId="0" borderId="0" xfId="1" applyNumberFormat="1" applyFont="1" applyProtection="1">
      <protection locked="0"/>
    </xf>
    <xf numFmtId="0" fontId="5" fillId="0" borderId="10" xfId="7" applyFont="1" applyBorder="1" applyAlignment="1" applyProtection="1">
      <alignment horizontal="left"/>
      <protection locked="0"/>
    </xf>
    <xf numFmtId="0" fontId="5" fillId="0" borderId="1" xfId="7" applyFont="1" applyBorder="1" applyAlignment="1" applyProtection="1">
      <alignment horizontal="left"/>
      <protection locked="0"/>
    </xf>
    <xf numFmtId="10" fontId="19" fillId="0" borderId="0" xfId="0" applyNumberFormat="1" applyFont="1"/>
    <xf numFmtId="0" fontId="5" fillId="0" borderId="1" xfId="7" applyFont="1" applyBorder="1" applyProtection="1">
      <protection locked="0"/>
    </xf>
    <xf numFmtId="0" fontId="5" fillId="0" borderId="10" xfId="7" applyFont="1" applyBorder="1" applyProtection="1">
      <protection locked="0"/>
    </xf>
    <xf numFmtId="165" fontId="14" fillId="0" borderId="0" xfId="8" applyNumberFormat="1" applyFont="1"/>
    <xf numFmtId="171" fontId="20" fillId="0" borderId="14" xfId="1" applyNumberFormat="1" applyFont="1" applyBorder="1" applyAlignment="1" applyProtection="1">
      <alignment horizontal="right"/>
      <protection locked="0"/>
    </xf>
    <xf numFmtId="0" fontId="5" fillId="0" borderId="0" xfId="6" applyFont="1" applyAlignment="1">
      <alignment horizontal="left"/>
    </xf>
    <xf numFmtId="0" fontId="6" fillId="0" borderId="0" xfId="7" applyFont="1" applyAlignment="1">
      <alignment horizontal="center"/>
    </xf>
    <xf numFmtId="0" fontId="5" fillId="0" borderId="15" xfId="7" applyFont="1" applyBorder="1" applyAlignment="1" applyProtection="1">
      <alignment horizontal="left"/>
      <protection locked="0"/>
    </xf>
    <xf numFmtId="0" fontId="5" fillId="0" borderId="10" xfId="7" applyFont="1" applyBorder="1" applyAlignment="1" applyProtection="1">
      <alignment horizontal="left"/>
      <protection locked="0"/>
    </xf>
    <xf numFmtId="0" fontId="4" fillId="0" borderId="0" xfId="7" applyFont="1" applyAlignment="1">
      <alignment horizontal="left"/>
    </xf>
    <xf numFmtId="0" fontId="9" fillId="0" borderId="0" xfId="7" applyFont="1" applyAlignment="1">
      <alignment horizontal="center"/>
    </xf>
    <xf numFmtId="0" fontId="4" fillId="0" borderId="0" xfId="7" applyFont="1" applyAlignment="1">
      <alignment horizontal="center"/>
    </xf>
    <xf numFmtId="0" fontId="3" fillId="0" borderId="0" xfId="7" applyFont="1" applyAlignment="1" applyProtection="1">
      <alignment horizontal="center"/>
      <protection locked="0"/>
    </xf>
    <xf numFmtId="0" fontId="5" fillId="0" borderId="12" xfId="7" applyFont="1" applyBorder="1" applyAlignment="1" applyProtection="1">
      <alignment horizontal="left"/>
      <protection locked="0"/>
    </xf>
    <xf numFmtId="0" fontId="5" fillId="0" borderId="1" xfId="7" applyFont="1" applyBorder="1" applyAlignment="1" applyProtection="1">
      <alignment horizontal="left"/>
      <protection locked="0"/>
    </xf>
    <xf numFmtId="0" fontId="7" fillId="0" borderId="0" xfId="9" applyFont="1" applyAlignment="1">
      <alignment horizontal="left"/>
    </xf>
    <xf numFmtId="0" fontId="7" fillId="0" borderId="0" xfId="5" applyFont="1" applyAlignment="1">
      <alignment horizontal="center"/>
    </xf>
    <xf numFmtId="164" fontId="18" fillId="0" borderId="1" xfId="0" applyFont="1" applyBorder="1" applyAlignment="1">
      <alignment horizontal="center"/>
    </xf>
  </cellXfs>
  <cellStyles count="10">
    <cellStyle name="Comma" xfId="1" builtinId="3"/>
    <cellStyle name="Currency" xfId="2" builtinId="4"/>
    <cellStyle name="Normal" xfId="0" builtinId="0"/>
    <cellStyle name="Normal 3" xfId="3" xr:uid="{00000000-0005-0000-0000-000003000000}"/>
    <cellStyle name="Normal 4" xfId="4" xr:uid="{00000000-0005-0000-0000-000004000000}"/>
    <cellStyle name="Normal_Collateral Analysis 5-06" xfId="9" xr:uid="{537F88EE-2E63-450E-9BCB-855D80FBFF38}"/>
    <cellStyle name="Normal_Collateral Analysis with Gap Lender 5-06" xfId="5" xr:uid="{00000000-0005-0000-0000-000006000000}"/>
    <cellStyle name="Normal_Lender Checklist 2005" xfId="6" xr:uid="{00000000-0005-0000-0000-000007000000}"/>
    <cellStyle name="Normal_Summary of Project Costs 2006" xfId="7" xr:uid="{00000000-0005-0000-0000-000008000000}"/>
    <cellStyle name="Percent" xfId="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0</xdr:row>
      <xdr:rowOff>142875</xdr:rowOff>
    </xdr:from>
    <xdr:to>
      <xdr:col>7</xdr:col>
      <xdr:colOff>381000</xdr:colOff>
      <xdr:row>5</xdr:row>
      <xdr:rowOff>5500</xdr:rowOff>
    </xdr:to>
    <xdr:pic>
      <xdr:nvPicPr>
        <xdr:cNvPr id="5201" name="Picture 4">
          <a:extLst>
            <a:ext uri="{FF2B5EF4-FFF2-40B4-BE49-F238E27FC236}">
              <a16:creationId xmlns:a16="http://schemas.microsoft.com/office/drawing/2014/main" id="{00000000-0008-0000-04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" y="142875"/>
          <a:ext cx="1960563" cy="65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727073</xdr:colOff>
      <xdr:row>2</xdr:row>
      <xdr:rowOff>47625</xdr:rowOff>
    </xdr:from>
    <xdr:to>
      <xdr:col>12</xdr:col>
      <xdr:colOff>909637</xdr:colOff>
      <xdr:row>5</xdr:row>
      <xdr:rowOff>134938</xdr:rowOff>
    </xdr:to>
    <xdr:pic>
      <xdr:nvPicPr>
        <xdr:cNvPr id="5202" name="Picture 5">
          <a:extLst>
            <a:ext uri="{FF2B5EF4-FFF2-40B4-BE49-F238E27FC236}">
              <a16:creationId xmlns:a16="http://schemas.microsoft.com/office/drawing/2014/main" id="{00000000-0008-0000-0400-00005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6011" y="365125"/>
          <a:ext cx="1127126" cy="563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952500</xdr:colOff>
      <xdr:row>2</xdr:row>
      <xdr:rowOff>123825</xdr:rowOff>
    </xdr:to>
    <xdr:pic>
      <xdr:nvPicPr>
        <xdr:cNvPr id="4177" name="Picture 3">
          <a:extLst>
            <a:ext uri="{FF2B5EF4-FFF2-40B4-BE49-F238E27FC236}">
              <a16:creationId xmlns:a16="http://schemas.microsoft.com/office/drawing/2014/main" id="{00000000-0008-0000-03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142875</xdr:colOff>
      <xdr:row>0</xdr:row>
      <xdr:rowOff>0</xdr:rowOff>
    </xdr:from>
    <xdr:to>
      <xdr:col>10</xdr:col>
      <xdr:colOff>952500</xdr:colOff>
      <xdr:row>3</xdr:row>
      <xdr:rowOff>85725</xdr:rowOff>
    </xdr:to>
    <xdr:pic>
      <xdr:nvPicPr>
        <xdr:cNvPr id="4178" name="Picture 4">
          <a:extLst>
            <a:ext uri="{FF2B5EF4-FFF2-40B4-BE49-F238E27FC236}">
              <a16:creationId xmlns:a16="http://schemas.microsoft.com/office/drawing/2014/main" id="{00000000-0008-0000-03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0"/>
          <a:ext cx="12954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57150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ACD86B24-6E77-4057-956A-D3D1A6F0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0</xdr:row>
      <xdr:rowOff>0</xdr:rowOff>
    </xdr:from>
    <xdr:to>
      <xdr:col>5</xdr:col>
      <xdr:colOff>723900</xdr:colOff>
      <xdr:row>5</xdr:row>
      <xdr:rowOff>66675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494A4F39-3369-4129-A43F-D3AF68A0F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6192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790575</xdr:colOff>
      <xdr:row>4</xdr:row>
      <xdr:rowOff>0</xdr:rowOff>
    </xdr:to>
    <xdr:pic>
      <xdr:nvPicPr>
        <xdr:cNvPr id="3153" name="Picture 3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812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171450</xdr:colOff>
      <xdr:row>0</xdr:row>
      <xdr:rowOff>0</xdr:rowOff>
    </xdr:from>
    <xdr:to>
      <xdr:col>11</xdr:col>
      <xdr:colOff>800100</xdr:colOff>
      <xdr:row>4</xdr:row>
      <xdr:rowOff>123825</xdr:rowOff>
    </xdr:to>
    <xdr:pic>
      <xdr:nvPicPr>
        <xdr:cNvPr id="3154" name="Picture 4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0"/>
          <a:ext cx="15716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54</xdr:row>
      <xdr:rowOff>0</xdr:rowOff>
    </xdr:from>
    <xdr:to>
      <xdr:col>3</xdr:col>
      <xdr:colOff>495300</xdr:colOff>
      <xdr:row>57</xdr:row>
      <xdr:rowOff>6350</xdr:rowOff>
    </xdr:to>
    <xdr:pic>
      <xdr:nvPicPr>
        <xdr:cNvPr id="1067" name="Picture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0210800"/>
          <a:ext cx="2019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638175</xdr:colOff>
      <xdr:row>53</xdr:row>
      <xdr:rowOff>85725</xdr:rowOff>
    </xdr:from>
    <xdr:to>
      <xdr:col>15</xdr:col>
      <xdr:colOff>482600</xdr:colOff>
      <xdr:row>57</xdr:row>
      <xdr:rowOff>177800</xdr:rowOff>
    </xdr:to>
    <xdr:pic>
      <xdr:nvPicPr>
        <xdr:cNvPr id="1068" name="Picture 3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0106025"/>
          <a:ext cx="13525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M49"/>
  <sheetViews>
    <sheetView zoomScale="120" zoomScaleNormal="120" workbookViewId="0">
      <selection activeCell="I2" sqref="I2"/>
    </sheetView>
  </sheetViews>
  <sheetFormatPr defaultColWidth="7.07421875" defaultRowHeight="12.5" x14ac:dyDescent="0.25"/>
  <cols>
    <col min="1" max="1" width="3.07421875" style="44" customWidth="1"/>
    <col min="2" max="2" width="3" style="44" customWidth="1"/>
    <col min="3" max="3" width="2.4609375" style="44" customWidth="1"/>
    <col min="4" max="4" width="4.765625" style="44" customWidth="1"/>
    <col min="5" max="6" width="7.07421875" style="44" hidden="1" customWidth="1"/>
    <col min="7" max="11" width="7.07421875" style="44"/>
    <col min="12" max="12" width="11" style="44" customWidth="1"/>
    <col min="13" max="13" width="11.84375" style="44" customWidth="1"/>
    <col min="14" max="16384" width="7.07421875" style="44"/>
  </cols>
  <sheetData>
    <row r="3" spans="1:13" x14ac:dyDescent="0.25">
      <c r="B3" s="44" t="s">
        <v>45</v>
      </c>
      <c r="L3" s="44" t="s">
        <v>255</v>
      </c>
    </row>
    <row r="7" spans="1:13" ht="20.149999999999999" customHeight="1" x14ac:dyDescent="0.35">
      <c r="A7" s="45" t="s">
        <v>256</v>
      </c>
      <c r="B7" s="45"/>
      <c r="C7" s="45"/>
      <c r="D7" s="46"/>
      <c r="E7" s="47"/>
      <c r="F7" s="47"/>
      <c r="G7" s="48"/>
      <c r="H7" s="48"/>
      <c r="I7" s="48"/>
      <c r="J7" s="48"/>
      <c r="K7" s="48"/>
      <c r="L7" s="48"/>
      <c r="M7" s="48"/>
    </row>
    <row r="8" spans="1:13" ht="20.149999999999999" customHeight="1" x14ac:dyDescent="0.35">
      <c r="A8" s="201" t="s">
        <v>257</v>
      </c>
      <c r="B8" s="201"/>
      <c r="C8" s="201"/>
      <c r="D8" s="201"/>
      <c r="E8" s="201"/>
      <c r="F8" s="201"/>
      <c r="G8" s="49"/>
      <c r="H8" s="49"/>
      <c r="I8" s="49"/>
      <c r="J8" s="49"/>
      <c r="K8" s="50"/>
      <c r="L8" s="50"/>
      <c r="M8" s="50"/>
    </row>
    <row r="9" spans="1:13" ht="20.149999999999999" customHeight="1" x14ac:dyDescent="0.35">
      <c r="A9" s="130" t="s">
        <v>258</v>
      </c>
      <c r="B9" s="130"/>
      <c r="C9" s="130"/>
      <c r="D9" s="51"/>
      <c r="E9" s="52"/>
      <c r="F9" s="52"/>
      <c r="G9" s="48"/>
      <c r="H9" s="48"/>
      <c r="I9" s="48"/>
      <c r="J9" s="48"/>
      <c r="K9" s="49"/>
      <c r="L9" s="49"/>
      <c r="M9" s="49"/>
    </row>
    <row r="10" spans="1:13" ht="20.149999999999999" customHeight="1" x14ac:dyDescent="0.35">
      <c r="A10" s="201" t="s">
        <v>259</v>
      </c>
      <c r="B10" s="201"/>
      <c r="C10" s="201"/>
      <c r="D10" s="201"/>
      <c r="E10" s="201"/>
      <c r="F10" s="201"/>
      <c r="G10" s="49"/>
      <c r="H10" s="49"/>
      <c r="I10" s="49"/>
      <c r="J10" s="49"/>
      <c r="K10" s="50"/>
      <c r="L10" s="50"/>
      <c r="M10" s="50"/>
    </row>
    <row r="11" spans="1:13" ht="20.149999999999999" customHeight="1" x14ac:dyDescent="0.35">
      <c r="A11" s="130" t="s">
        <v>260</v>
      </c>
      <c r="B11" s="130"/>
      <c r="C11" s="130"/>
      <c r="D11" s="51"/>
      <c r="E11" s="52"/>
      <c r="F11" s="52"/>
      <c r="G11" s="48"/>
      <c r="H11" s="48"/>
      <c r="I11" s="48"/>
      <c r="J11" s="48"/>
      <c r="K11" s="49"/>
      <c r="L11" s="49"/>
      <c r="M11" s="49"/>
    </row>
    <row r="12" spans="1:13" ht="20.149999999999999" customHeight="1" x14ac:dyDescent="0.35">
      <c r="A12" s="201" t="s">
        <v>261</v>
      </c>
      <c r="B12" s="201"/>
      <c r="C12" s="201"/>
      <c r="D12" s="201"/>
      <c r="E12" s="201"/>
      <c r="F12" s="201"/>
      <c r="G12" s="49"/>
      <c r="H12" s="49"/>
      <c r="I12" s="49"/>
      <c r="J12" s="49"/>
      <c r="K12" s="48"/>
      <c r="L12" s="49"/>
      <c r="M12" s="49"/>
    </row>
    <row r="13" spans="1:13" ht="18" customHeight="1" thickBot="1" x14ac:dyDescent="0.35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1:13" ht="22" customHeight="1" thickBot="1" x14ac:dyDescent="0.4">
      <c r="A14" s="54"/>
      <c r="B14" s="55" t="s">
        <v>235</v>
      </c>
      <c r="C14" s="53" t="s">
        <v>262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spans="1:13" ht="13" x14ac:dyDescent="0.3">
      <c r="A15" s="53"/>
      <c r="B15" s="53"/>
      <c r="C15" s="53" t="s">
        <v>263</v>
      </c>
      <c r="D15" s="53" t="s">
        <v>264</v>
      </c>
      <c r="E15" s="53"/>
      <c r="F15" s="53"/>
      <c r="G15" s="53"/>
      <c r="H15" s="53"/>
      <c r="I15" s="53"/>
      <c r="J15" s="53"/>
      <c r="K15" s="53"/>
      <c r="L15" s="53"/>
      <c r="M15" s="53"/>
    </row>
    <row r="16" spans="1:13" ht="13" x14ac:dyDescent="0.3">
      <c r="A16" s="53"/>
      <c r="B16" s="53"/>
      <c r="C16" s="53" t="s">
        <v>265</v>
      </c>
      <c r="D16" s="53" t="s">
        <v>266</v>
      </c>
      <c r="E16" s="53"/>
      <c r="F16" s="53"/>
      <c r="G16" s="53"/>
      <c r="H16" s="53"/>
      <c r="I16" s="53"/>
      <c r="J16" s="53"/>
      <c r="K16" s="53"/>
      <c r="L16" s="53"/>
      <c r="M16" s="53"/>
    </row>
    <row r="17" spans="1:13" ht="13" x14ac:dyDescent="0.3">
      <c r="A17" s="53"/>
      <c r="B17" s="53"/>
      <c r="C17" s="53" t="s">
        <v>267</v>
      </c>
      <c r="D17" s="53" t="s">
        <v>268</v>
      </c>
      <c r="E17" s="53"/>
      <c r="F17" s="53"/>
      <c r="G17" s="53"/>
      <c r="H17" s="53"/>
      <c r="I17" s="53"/>
      <c r="J17" s="53"/>
      <c r="K17" s="53"/>
      <c r="L17" s="53"/>
      <c r="M17" s="53"/>
    </row>
    <row r="18" spans="1:13" ht="13" x14ac:dyDescent="0.3">
      <c r="A18" s="53"/>
      <c r="B18" s="53"/>
      <c r="C18" s="53" t="s">
        <v>269</v>
      </c>
      <c r="D18" s="53" t="s">
        <v>270</v>
      </c>
      <c r="E18" s="53"/>
      <c r="F18" s="53"/>
      <c r="G18" s="53"/>
      <c r="H18" s="53"/>
      <c r="I18" s="53"/>
      <c r="J18" s="53"/>
      <c r="K18" s="53"/>
      <c r="L18" s="53"/>
      <c r="M18" s="53"/>
    </row>
    <row r="19" spans="1:13" ht="13.5" thickBot="1" x14ac:dyDescent="0.3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</row>
    <row r="20" spans="1:13" ht="22" customHeight="1" thickBot="1" x14ac:dyDescent="0.4">
      <c r="A20" s="54"/>
      <c r="B20" s="55" t="s">
        <v>236</v>
      </c>
      <c r="C20" s="53" t="s">
        <v>271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</row>
    <row r="21" spans="1:13" ht="13" x14ac:dyDescent="0.3">
      <c r="A21" s="53"/>
      <c r="B21" s="53"/>
      <c r="C21" s="53" t="s">
        <v>263</v>
      </c>
      <c r="D21" s="53" t="s">
        <v>272</v>
      </c>
      <c r="E21" s="53"/>
      <c r="F21" s="53"/>
      <c r="G21" s="53"/>
      <c r="H21" s="53"/>
      <c r="I21" s="53"/>
      <c r="J21" s="53"/>
      <c r="K21" s="53"/>
      <c r="L21" s="53"/>
      <c r="M21" s="53"/>
    </row>
    <row r="22" spans="1:13" ht="13" x14ac:dyDescent="0.3">
      <c r="A22" s="53"/>
      <c r="B22" s="53"/>
      <c r="C22" s="53"/>
      <c r="D22" s="53" t="s">
        <v>273</v>
      </c>
      <c r="E22" s="53"/>
      <c r="F22" s="53"/>
      <c r="G22" s="53"/>
      <c r="H22" s="53"/>
      <c r="I22" s="53"/>
      <c r="J22" s="53"/>
      <c r="K22" s="53"/>
      <c r="L22" s="53"/>
      <c r="M22" s="53"/>
    </row>
    <row r="23" spans="1:13" ht="13" x14ac:dyDescent="0.3">
      <c r="A23" s="53"/>
      <c r="B23" s="53"/>
      <c r="C23" s="53" t="s">
        <v>265</v>
      </c>
      <c r="D23" s="53" t="s">
        <v>274</v>
      </c>
      <c r="E23" s="53"/>
      <c r="F23" s="53"/>
      <c r="G23" s="53"/>
      <c r="H23" s="53"/>
      <c r="I23" s="53"/>
      <c r="J23" s="53"/>
      <c r="K23" s="53"/>
      <c r="L23" s="53"/>
      <c r="M23" s="53"/>
    </row>
    <row r="24" spans="1:13" ht="13" x14ac:dyDescent="0.3">
      <c r="A24" s="53"/>
      <c r="B24" s="53"/>
      <c r="C24" s="53" t="s">
        <v>267</v>
      </c>
      <c r="D24" s="53" t="s">
        <v>275</v>
      </c>
      <c r="E24" s="53"/>
      <c r="F24" s="53"/>
      <c r="G24" s="53"/>
      <c r="H24" s="53"/>
      <c r="I24" s="53"/>
      <c r="J24" s="53"/>
      <c r="K24" s="53"/>
      <c r="L24" s="53"/>
      <c r="M24" s="53"/>
    </row>
    <row r="25" spans="1:13" ht="13" x14ac:dyDescent="0.3">
      <c r="A25" s="53"/>
      <c r="B25" s="53"/>
      <c r="C25" s="53" t="s">
        <v>269</v>
      </c>
      <c r="D25" s="53" t="s">
        <v>276</v>
      </c>
      <c r="E25" s="53"/>
      <c r="F25" s="53"/>
      <c r="G25" s="53"/>
      <c r="H25" s="53"/>
      <c r="I25" s="53"/>
      <c r="J25" s="53"/>
      <c r="K25" s="53"/>
      <c r="L25" s="53"/>
      <c r="M25" s="53"/>
    </row>
    <row r="26" spans="1:13" ht="13.5" customHeight="1" thickBot="1" x14ac:dyDescent="0.3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</row>
    <row r="27" spans="1:13" ht="22" customHeight="1" thickBot="1" x14ac:dyDescent="0.4">
      <c r="A27" s="54"/>
      <c r="B27" s="55" t="s">
        <v>237</v>
      </c>
      <c r="C27" s="53" t="s">
        <v>277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</row>
    <row r="28" spans="1:13" ht="13" x14ac:dyDescent="0.3">
      <c r="A28" s="53"/>
      <c r="B28" s="53"/>
      <c r="C28" s="53" t="s">
        <v>263</v>
      </c>
      <c r="D28" s="53" t="s">
        <v>278</v>
      </c>
      <c r="E28" s="53"/>
      <c r="F28" s="53"/>
      <c r="G28" s="53"/>
      <c r="H28" s="53"/>
      <c r="I28" s="53"/>
      <c r="J28" s="53"/>
      <c r="K28" s="53"/>
      <c r="L28" s="53"/>
      <c r="M28" s="53"/>
    </row>
    <row r="29" spans="1:13" ht="13" x14ac:dyDescent="0.3">
      <c r="A29" s="53"/>
      <c r="B29" s="53"/>
      <c r="C29" s="53" t="s">
        <v>265</v>
      </c>
      <c r="D29" s="53" t="s">
        <v>279</v>
      </c>
      <c r="E29" s="53"/>
      <c r="F29" s="53"/>
      <c r="G29" s="53"/>
      <c r="H29" s="53"/>
      <c r="I29" s="53"/>
      <c r="J29" s="53"/>
      <c r="K29" s="53"/>
      <c r="L29" s="53"/>
      <c r="M29" s="53"/>
    </row>
    <row r="30" spans="1:13" ht="13.5" thickBot="1" x14ac:dyDescent="0.3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  <row r="31" spans="1:13" ht="22" customHeight="1" thickBot="1" x14ac:dyDescent="0.4">
      <c r="A31" s="54"/>
      <c r="B31" s="55" t="s">
        <v>238</v>
      </c>
      <c r="C31" s="53" t="s">
        <v>280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13" ht="13" x14ac:dyDescent="0.3">
      <c r="A32" s="53"/>
      <c r="B32" s="53"/>
      <c r="C32" s="53" t="s">
        <v>263</v>
      </c>
      <c r="D32" s="53" t="s">
        <v>281</v>
      </c>
      <c r="E32" s="53"/>
      <c r="F32" s="53"/>
      <c r="G32" s="53"/>
      <c r="H32" s="53"/>
      <c r="I32" s="53"/>
      <c r="J32" s="53"/>
      <c r="K32" s="53"/>
      <c r="L32" s="53"/>
      <c r="M32" s="53"/>
    </row>
    <row r="33" spans="1:13" ht="13" x14ac:dyDescent="0.3">
      <c r="A33" s="53"/>
      <c r="B33" s="53"/>
      <c r="C33" s="53" t="s">
        <v>265</v>
      </c>
      <c r="D33" s="53" t="s">
        <v>282</v>
      </c>
      <c r="E33" s="53"/>
      <c r="F33" s="53"/>
      <c r="G33" s="53"/>
      <c r="H33" s="53"/>
      <c r="I33" s="53"/>
      <c r="J33" s="53"/>
      <c r="K33" s="53"/>
      <c r="L33" s="53"/>
      <c r="M33" s="53"/>
    </row>
    <row r="34" spans="1:13" ht="13" x14ac:dyDescent="0.3">
      <c r="A34" s="53"/>
      <c r="B34" s="53"/>
      <c r="C34" s="53" t="s">
        <v>267</v>
      </c>
      <c r="D34" s="53" t="s">
        <v>283</v>
      </c>
      <c r="E34" s="53"/>
      <c r="F34" s="53"/>
      <c r="G34" s="53"/>
      <c r="H34" s="53"/>
      <c r="I34" s="53"/>
      <c r="J34" s="53"/>
      <c r="K34" s="53"/>
      <c r="L34" s="53"/>
      <c r="M34" s="53"/>
    </row>
    <row r="35" spans="1:13" ht="13.5" customHeight="1" thickBot="1" x14ac:dyDescent="0.3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</row>
    <row r="36" spans="1:13" ht="22" customHeight="1" thickBot="1" x14ac:dyDescent="0.4">
      <c r="A36" s="54"/>
      <c r="B36" s="55" t="s">
        <v>239</v>
      </c>
      <c r="C36" s="53" t="s">
        <v>284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</row>
    <row r="37" spans="1:13" ht="12.75" customHeight="1" x14ac:dyDescent="0.3">
      <c r="A37" s="53"/>
      <c r="B37" s="53"/>
      <c r="C37" s="53" t="s">
        <v>263</v>
      </c>
      <c r="D37" s="53" t="s">
        <v>285</v>
      </c>
      <c r="E37" s="53"/>
      <c r="F37" s="53"/>
      <c r="G37" s="53"/>
      <c r="H37" s="53"/>
      <c r="I37" s="53"/>
      <c r="J37" s="53"/>
      <c r="K37" s="53"/>
      <c r="L37" s="53"/>
      <c r="M37" s="53"/>
    </row>
    <row r="38" spans="1:13" ht="13" x14ac:dyDescent="0.3">
      <c r="A38" s="53"/>
      <c r="B38" s="53"/>
      <c r="C38" s="53" t="s">
        <v>265</v>
      </c>
      <c r="D38" s="53" t="s">
        <v>286</v>
      </c>
      <c r="E38" s="53"/>
      <c r="F38" s="53"/>
      <c r="G38" s="53"/>
      <c r="H38" s="53"/>
      <c r="I38" s="53"/>
      <c r="J38" s="53"/>
      <c r="K38" s="53"/>
      <c r="L38" s="53"/>
      <c r="M38" s="53"/>
    </row>
    <row r="39" spans="1:13" ht="13.5" customHeight="1" thickBot="1" x14ac:dyDescent="0.35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0" spans="1:13" ht="22" customHeight="1" thickBot="1" x14ac:dyDescent="0.4">
      <c r="A40" s="54"/>
      <c r="B40" s="55" t="s">
        <v>240</v>
      </c>
      <c r="C40" s="53" t="s">
        <v>287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13" ht="15" customHeight="1" x14ac:dyDescent="0.75">
      <c r="A41" s="56"/>
      <c r="B41" s="57"/>
      <c r="C41" s="53" t="s">
        <v>288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1:13" ht="12" customHeight="1" thickBot="1" x14ac:dyDescent="0.8">
      <c r="A42" s="56"/>
      <c r="B42" s="57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</row>
    <row r="43" spans="1:13" ht="21.75" customHeight="1" thickBot="1" x14ac:dyDescent="0.4">
      <c r="A43" s="54"/>
      <c r="B43" s="55" t="s">
        <v>242</v>
      </c>
      <c r="C43" s="53" t="s">
        <v>289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16" customHeight="1" x14ac:dyDescent="0.75">
      <c r="A44" s="56"/>
      <c r="B44" s="57"/>
      <c r="C44" s="53" t="s">
        <v>290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</row>
    <row r="45" spans="1:13" ht="12" customHeight="1" thickBot="1" x14ac:dyDescent="0.8">
      <c r="A45" s="56"/>
      <c r="B45" s="57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</row>
    <row r="46" spans="1:13" ht="22" customHeight="1" thickBot="1" x14ac:dyDescent="0.4">
      <c r="A46" s="54"/>
      <c r="B46" s="55" t="s">
        <v>243</v>
      </c>
      <c r="C46" s="53" t="s">
        <v>291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</row>
    <row r="47" spans="1:13" ht="12.75" customHeight="1" thickBot="1" x14ac:dyDescent="0.8">
      <c r="A47" s="56"/>
      <c r="B47" s="57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</row>
    <row r="48" spans="1:13" ht="22" customHeight="1" thickBot="1" x14ac:dyDescent="0.4">
      <c r="A48" s="54"/>
      <c r="B48" s="55" t="s">
        <v>244</v>
      </c>
      <c r="C48" s="53" t="s">
        <v>292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</row>
    <row r="49" spans="2:2" ht="22" customHeight="1" x14ac:dyDescent="0.25">
      <c r="B49" s="58"/>
    </row>
  </sheetData>
  <mergeCells count="3">
    <mergeCell ref="A10:F10"/>
    <mergeCell ref="A12:F12"/>
    <mergeCell ref="A8:F8"/>
  </mergeCells>
  <phoneticPr fontId="1" type="noConversion"/>
  <pageMargins left="0.5" right="0.5" top="0.25" bottom="0.25" header="0.25" footer="0"/>
  <pageSetup orientation="portrait" horizontalDpi="4294967292" r:id="rId1"/>
  <headerFooter alignWithMargins="0">
    <oddHeader>&amp;C&amp;"Times New Roman,Bold"&amp;18Lender Checklist</oddHeader>
    <oddFooter>&amp;C&amp;8Brainerd Small Business Development Center
Central Lakes College, 501 W. College Drive, Brainerd, MN   56401
1-800-933-0346 * (218) 855-8142 * Fax: (218) 855-8141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204"/>
  <sheetViews>
    <sheetView topLeftCell="A23" zoomScale="120" zoomScaleNormal="120" workbookViewId="0">
      <selection activeCell="K42" sqref="K42"/>
    </sheetView>
  </sheetViews>
  <sheetFormatPr defaultColWidth="7.07421875" defaultRowHeight="15.5" x14ac:dyDescent="0.35"/>
  <cols>
    <col min="1" max="1" width="3" style="21" customWidth="1"/>
    <col min="2" max="2" width="4.4609375" style="21" customWidth="1"/>
    <col min="3" max="3" width="12" style="21" customWidth="1"/>
    <col min="4" max="4" width="9.53515625" style="21" customWidth="1"/>
    <col min="5" max="5" width="5.3046875" style="21" customWidth="1"/>
    <col min="6" max="6" width="5.23046875" style="21" customWidth="1"/>
    <col min="7" max="7" width="5" style="21" customWidth="1"/>
    <col min="8" max="8" width="1.07421875" style="21" customWidth="1"/>
    <col min="9" max="9" width="4.53515625" style="21" customWidth="1"/>
    <col min="10" max="10" width="5.69140625" style="21" customWidth="1"/>
    <col min="11" max="11" width="11.4609375" style="21" customWidth="1"/>
    <col min="12" max="12" width="7.07421875" style="21" customWidth="1"/>
    <col min="13" max="13" width="10.3046875" style="21" bestFit="1" customWidth="1"/>
    <col min="14" max="16384" width="7.07421875" style="21"/>
  </cols>
  <sheetData>
    <row r="1" spans="1:13" ht="14.25" customHeight="1" x14ac:dyDescent="0.35">
      <c r="A1" s="20"/>
      <c r="K1" s="20"/>
    </row>
    <row r="2" spans="1:13" ht="20.149999999999999" customHeight="1" x14ac:dyDescent="0.45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</row>
    <row r="3" spans="1:13" ht="20.149999999999999" customHeight="1" x14ac:dyDescent="0.45">
      <c r="A3" s="129"/>
      <c r="B3" s="129"/>
      <c r="C3" s="129"/>
      <c r="D3" s="208" t="s">
        <v>233</v>
      </c>
      <c r="E3" s="208"/>
      <c r="F3" s="208"/>
      <c r="G3" s="208"/>
      <c r="H3" s="208"/>
      <c r="I3" s="208"/>
      <c r="J3" s="129"/>
      <c r="K3" s="129"/>
    </row>
    <row r="4" spans="1:13" ht="20.149999999999999" customHeight="1" x14ac:dyDescent="0.45">
      <c r="A4" s="129"/>
      <c r="B4" s="129"/>
      <c r="C4" s="129"/>
      <c r="D4" s="207"/>
      <c r="E4" s="207"/>
      <c r="F4" s="207"/>
      <c r="G4" s="207"/>
      <c r="H4" s="207"/>
      <c r="I4" s="207"/>
      <c r="J4" s="129"/>
      <c r="K4" s="129"/>
    </row>
    <row r="5" spans="1:13" ht="20.149999999999999" customHeight="1" x14ac:dyDescent="0.35"/>
    <row r="6" spans="1:13" ht="20.149999999999999" customHeight="1" x14ac:dyDescent="0.35">
      <c r="A6" s="22" t="s">
        <v>234</v>
      </c>
    </row>
    <row r="7" spans="1:13" ht="12" customHeight="1" x14ac:dyDescent="0.35"/>
    <row r="8" spans="1:13" ht="20.149999999999999" customHeight="1" x14ac:dyDescent="0.35">
      <c r="A8" s="23" t="s">
        <v>235</v>
      </c>
      <c r="B8" s="21" t="s">
        <v>302</v>
      </c>
      <c r="K8" s="24">
        <v>0</v>
      </c>
    </row>
    <row r="9" spans="1:13" ht="20.149999999999999" customHeight="1" x14ac:dyDescent="0.35">
      <c r="A9" s="23" t="s">
        <v>236</v>
      </c>
      <c r="B9" s="21" t="s">
        <v>303</v>
      </c>
      <c r="K9" s="24">
        <v>0</v>
      </c>
      <c r="M9" s="25"/>
    </row>
    <row r="10" spans="1:13" ht="20.149999999999999" customHeight="1" x14ac:dyDescent="0.35">
      <c r="A10" s="23" t="s">
        <v>237</v>
      </c>
      <c r="B10" s="21" t="s">
        <v>304</v>
      </c>
      <c r="K10" s="24">
        <v>0</v>
      </c>
      <c r="M10" s="25"/>
    </row>
    <row r="11" spans="1:13" ht="20.149999999999999" customHeight="1" x14ac:dyDescent="0.35">
      <c r="A11" s="23" t="s">
        <v>238</v>
      </c>
      <c r="B11" s="21" t="s">
        <v>301</v>
      </c>
      <c r="K11" s="24">
        <v>0</v>
      </c>
      <c r="M11" s="25"/>
    </row>
    <row r="12" spans="1:13" ht="20.149999999999999" customHeight="1" x14ac:dyDescent="0.35">
      <c r="A12" s="23" t="s">
        <v>239</v>
      </c>
      <c r="B12" s="21" t="s">
        <v>305</v>
      </c>
      <c r="K12" s="24">
        <v>0</v>
      </c>
      <c r="M12" s="26"/>
    </row>
    <row r="13" spans="1:13" ht="20.149999999999999" customHeight="1" x14ac:dyDescent="0.35">
      <c r="A13" s="23" t="s">
        <v>240</v>
      </c>
      <c r="B13" s="21" t="s">
        <v>241</v>
      </c>
      <c r="K13" s="24">
        <v>0</v>
      </c>
    </row>
    <row r="14" spans="1:13" ht="20.149999999999999" customHeight="1" x14ac:dyDescent="0.35">
      <c r="A14" s="23" t="s">
        <v>242</v>
      </c>
      <c r="B14" s="21" t="s">
        <v>226</v>
      </c>
      <c r="C14" s="195"/>
      <c r="D14" s="195"/>
      <c r="K14" s="24">
        <v>0</v>
      </c>
    </row>
    <row r="15" spans="1:13" ht="20.149999999999999" customHeight="1" x14ac:dyDescent="0.35">
      <c r="A15" s="23" t="s">
        <v>243</v>
      </c>
      <c r="B15" s="21" t="s">
        <v>226</v>
      </c>
      <c r="C15" s="195"/>
      <c r="D15" s="195"/>
      <c r="K15" s="24">
        <v>0</v>
      </c>
    </row>
    <row r="16" spans="1:13" ht="20.149999999999999" customHeight="1" x14ac:dyDescent="0.35">
      <c r="A16" s="23" t="s">
        <v>244</v>
      </c>
      <c r="B16" s="21" t="s">
        <v>226</v>
      </c>
      <c r="C16" s="195"/>
      <c r="D16" s="195"/>
      <c r="K16" s="24">
        <v>0</v>
      </c>
    </row>
    <row r="17" spans="1:11" ht="20.149999999999999" customHeight="1" x14ac:dyDescent="0.35">
      <c r="A17" s="23" t="s">
        <v>245</v>
      </c>
      <c r="B17" s="21" t="s">
        <v>226</v>
      </c>
      <c r="C17" s="195"/>
      <c r="D17" s="195"/>
      <c r="K17" s="24">
        <v>0</v>
      </c>
    </row>
    <row r="18" spans="1:11" ht="20.149999999999999" customHeight="1" x14ac:dyDescent="0.35">
      <c r="A18" s="23" t="s">
        <v>246</v>
      </c>
      <c r="B18" s="21" t="s">
        <v>247</v>
      </c>
      <c r="K18" s="24">
        <v>0</v>
      </c>
    </row>
    <row r="19" spans="1:11" ht="20.149999999999999" customHeight="1" x14ac:dyDescent="0.35">
      <c r="K19" s="27"/>
    </row>
    <row r="20" spans="1:11" ht="20.149999999999999" customHeight="1" thickBot="1" x14ac:dyDescent="0.4">
      <c r="F20" s="22" t="s">
        <v>248</v>
      </c>
      <c r="K20" s="28">
        <f>SUM(K8:K18)</f>
        <v>0</v>
      </c>
    </row>
    <row r="21" spans="1:11" ht="20.149999999999999" customHeight="1" thickTop="1" x14ac:dyDescent="0.35"/>
    <row r="22" spans="1:11" ht="20.149999999999999" customHeight="1" x14ac:dyDescent="0.35"/>
    <row r="23" spans="1:11" ht="20.149999999999999" customHeight="1" x14ac:dyDescent="0.35">
      <c r="A23" s="29" t="s">
        <v>249</v>
      </c>
      <c r="B23" s="30"/>
      <c r="C23" s="30"/>
      <c r="D23" s="31"/>
      <c r="F23" s="22" t="s">
        <v>250</v>
      </c>
      <c r="G23" s="22"/>
    </row>
    <row r="24" spans="1:11" ht="20.149999999999999" customHeight="1" x14ac:dyDescent="0.35">
      <c r="A24" s="209" t="s">
        <v>251</v>
      </c>
      <c r="B24" s="210"/>
      <c r="C24" s="210"/>
      <c r="D24" s="32">
        <f>+K28</f>
        <v>0</v>
      </c>
      <c r="E24" s="2"/>
      <c r="F24" s="197" t="s">
        <v>212</v>
      </c>
      <c r="G24" s="195"/>
      <c r="H24" s="195"/>
      <c r="I24" s="195"/>
      <c r="J24" s="195"/>
      <c r="K24" s="24">
        <f>+$K$20*L24</f>
        <v>0</v>
      </c>
    </row>
    <row r="25" spans="1:11" ht="20.149999999999999" customHeight="1" x14ac:dyDescent="0.35">
      <c r="A25" s="203"/>
      <c r="B25" s="204"/>
      <c r="C25" s="204"/>
      <c r="D25" s="33"/>
      <c r="E25" s="2"/>
      <c r="F25" s="195" t="s">
        <v>293</v>
      </c>
      <c r="G25" s="195"/>
      <c r="H25" s="195"/>
      <c r="I25" s="195"/>
      <c r="J25" s="195"/>
      <c r="K25" s="24">
        <f t="shared" ref="K25:K28" si="0">+$K$20*L25</f>
        <v>0</v>
      </c>
    </row>
    <row r="26" spans="1:11" ht="20.149999999999999" customHeight="1" x14ac:dyDescent="0.35">
      <c r="A26" s="203"/>
      <c r="B26" s="204"/>
      <c r="C26" s="204"/>
      <c r="D26" s="34"/>
      <c r="E26" s="2"/>
      <c r="F26" s="194" t="s">
        <v>226</v>
      </c>
      <c r="G26" s="194"/>
      <c r="H26" s="194"/>
      <c r="I26" s="194"/>
      <c r="J26" s="194"/>
      <c r="K26" s="24">
        <f t="shared" si="0"/>
        <v>0</v>
      </c>
    </row>
    <row r="27" spans="1:11" ht="20.149999999999999" customHeight="1" x14ac:dyDescent="0.35">
      <c r="A27" s="203"/>
      <c r="B27" s="204"/>
      <c r="C27" s="204"/>
      <c r="D27" s="33"/>
      <c r="E27" s="2"/>
      <c r="F27" s="198" t="s">
        <v>226</v>
      </c>
      <c r="G27" s="194"/>
      <c r="H27" s="194"/>
      <c r="I27" s="194"/>
      <c r="J27" s="194"/>
      <c r="K27" s="24">
        <f t="shared" si="0"/>
        <v>0</v>
      </c>
    </row>
    <row r="28" spans="1:11" ht="20.149999999999999" customHeight="1" x14ac:dyDescent="0.35">
      <c r="A28" s="203"/>
      <c r="B28" s="204"/>
      <c r="C28" s="204"/>
      <c r="D28" s="33"/>
      <c r="E28" s="2"/>
      <c r="F28" s="198" t="s">
        <v>252</v>
      </c>
      <c r="G28" s="194" t="s">
        <v>45</v>
      </c>
      <c r="H28" s="194"/>
      <c r="I28" s="194"/>
      <c r="J28" s="194"/>
      <c r="K28" s="24">
        <f t="shared" si="0"/>
        <v>0</v>
      </c>
    </row>
    <row r="29" spans="1:11" ht="11.25" customHeight="1" x14ac:dyDescent="0.35">
      <c r="A29" s="35"/>
      <c r="D29" s="36"/>
      <c r="K29" s="27"/>
    </row>
    <row r="30" spans="1:11" ht="20.149999999999999" customHeight="1" x14ac:dyDescent="0.35">
      <c r="A30" s="37" t="s">
        <v>253</v>
      </c>
      <c r="D30" s="38">
        <f>SUM(D24:D28)</f>
        <v>0</v>
      </c>
      <c r="E30" s="39"/>
      <c r="F30" s="205" t="s">
        <v>254</v>
      </c>
      <c r="G30" s="205"/>
      <c r="H30" s="205"/>
      <c r="I30" s="205"/>
      <c r="J30" s="205"/>
      <c r="K30" s="40">
        <f>SUM(K24:K28)</f>
        <v>0</v>
      </c>
    </row>
    <row r="31" spans="1:11" ht="11.25" customHeight="1" x14ac:dyDescent="0.35">
      <c r="A31" s="41"/>
      <c r="B31" s="42"/>
      <c r="C31" s="42"/>
      <c r="D31" s="43"/>
    </row>
    <row r="32" spans="1:11" ht="20.149999999999999" customHeight="1" x14ac:dyDescent="0.35">
      <c r="K32" s="25"/>
    </row>
    <row r="33" spans="1:36" ht="20.149999999999999" customHeight="1" x14ac:dyDescent="0.35">
      <c r="K33" s="27"/>
    </row>
    <row r="34" spans="1:36" ht="20.149999999999999" customHeight="1" x14ac:dyDescent="0.35">
      <c r="K34" s="25"/>
    </row>
    <row r="35" spans="1:36" ht="12.75" customHeight="1" x14ac:dyDescent="0.35">
      <c r="A35" s="202"/>
      <c r="B35" s="202"/>
      <c r="C35" s="202"/>
      <c r="D35" s="202"/>
      <c r="E35" s="202"/>
      <c r="F35" s="202"/>
      <c r="G35" s="202"/>
      <c r="H35" s="202"/>
      <c r="I35" s="202"/>
      <c r="J35" s="202"/>
      <c r="K35" s="202"/>
    </row>
    <row r="36" spans="1:36" ht="12.75" customHeight="1" x14ac:dyDescent="0.35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36" ht="12.75" customHeight="1" x14ac:dyDescent="0.35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</row>
    <row r="38" spans="1:36" ht="20.149999999999999" customHeight="1" x14ac:dyDescent="0.3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</row>
    <row r="39" spans="1:36" ht="20.149999999999999" customHeight="1" x14ac:dyDescent="0.3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</row>
    <row r="40" spans="1:36" ht="20.149999999999999" customHeight="1" x14ac:dyDescent="0.3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</row>
    <row r="41" spans="1:36" ht="20.149999999999999" customHeight="1" x14ac:dyDescent="0.3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36" ht="20.149999999999999" customHeight="1" x14ac:dyDescent="0.3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</row>
    <row r="43" spans="1:36" ht="20.149999999999999" customHeight="1" x14ac:dyDescent="0.3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</row>
    <row r="44" spans="1:36" ht="20.149999999999999" customHeight="1" x14ac:dyDescent="0.3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</row>
    <row r="45" spans="1:36" ht="20.149999999999999" customHeight="1" x14ac:dyDescent="0.3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</row>
    <row r="46" spans="1:36" ht="20.149999999999999" customHeight="1" x14ac:dyDescent="0.3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36" ht="20.149999999999999" customHeight="1" x14ac:dyDescent="0.3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</row>
    <row r="48" spans="1:36" ht="20.149999999999999" customHeight="1" x14ac:dyDescent="0.3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</row>
    <row r="49" spans="1:36" ht="20.149999999999999" customHeight="1" x14ac:dyDescent="0.3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</row>
    <row r="50" spans="1:36" ht="20.149999999999999" customHeight="1" x14ac:dyDescent="0.3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</row>
    <row r="51" spans="1:36" ht="20.149999999999999" customHeight="1" x14ac:dyDescent="0.3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</row>
    <row r="52" spans="1:36" ht="20.149999999999999" customHeight="1" x14ac:dyDescent="0.3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</row>
    <row r="53" spans="1:36" ht="20.149999999999999" customHeight="1" x14ac:dyDescent="0.3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</row>
    <row r="54" spans="1:36" ht="20.149999999999999" customHeight="1" x14ac:dyDescent="0.3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</row>
    <row r="55" spans="1:36" ht="20.149999999999999" customHeight="1" x14ac:dyDescent="0.3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</row>
    <row r="56" spans="1:36" ht="20.149999999999999" customHeight="1" x14ac:dyDescent="0.3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</row>
    <row r="57" spans="1:36" ht="20.149999999999999" customHeight="1" x14ac:dyDescent="0.3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</row>
    <row r="58" spans="1:36" ht="20.149999999999999" customHeight="1" x14ac:dyDescent="0.3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</row>
    <row r="59" spans="1:36" ht="20.149999999999999" customHeight="1" x14ac:dyDescent="0.3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</row>
    <row r="60" spans="1:36" ht="20.149999999999999" customHeight="1" x14ac:dyDescent="0.3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</row>
    <row r="61" spans="1:36" ht="20.149999999999999" customHeight="1" x14ac:dyDescent="0.3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</row>
    <row r="62" spans="1:36" ht="20.149999999999999" customHeight="1" x14ac:dyDescent="0.3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</row>
    <row r="63" spans="1:36" ht="20.149999999999999" customHeight="1" x14ac:dyDescent="0.3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</row>
    <row r="64" spans="1:36" ht="20.149999999999999" customHeight="1" x14ac:dyDescent="0.3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</row>
    <row r="65" spans="1:36" ht="20.149999999999999" customHeight="1" x14ac:dyDescent="0.3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</row>
    <row r="66" spans="1:36" ht="20.149999999999999" customHeight="1" x14ac:dyDescent="0.3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</row>
    <row r="67" spans="1:36" ht="20.149999999999999" customHeight="1" x14ac:dyDescent="0.3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</row>
    <row r="68" spans="1:36" ht="20.149999999999999" customHeight="1" x14ac:dyDescent="0.3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</row>
    <row r="69" spans="1:36" ht="20.149999999999999" customHeight="1" x14ac:dyDescent="0.3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</row>
    <row r="70" spans="1:36" ht="20.149999999999999" customHeight="1" x14ac:dyDescent="0.3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</row>
    <row r="71" spans="1:36" ht="20.149999999999999" customHeight="1" x14ac:dyDescent="0.3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</row>
    <row r="72" spans="1:36" ht="20.149999999999999" customHeight="1" x14ac:dyDescent="0.3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</row>
    <row r="73" spans="1:36" x14ac:dyDescent="0.3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</row>
    <row r="74" spans="1:36" x14ac:dyDescent="0.3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</row>
    <row r="75" spans="1:36" x14ac:dyDescent="0.3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</row>
    <row r="76" spans="1:36" x14ac:dyDescent="0.3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</row>
    <row r="77" spans="1:36" x14ac:dyDescent="0.3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</row>
    <row r="78" spans="1:36" x14ac:dyDescent="0.3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</row>
    <row r="79" spans="1:36" x14ac:dyDescent="0.3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</row>
    <row r="80" spans="1:36" x14ac:dyDescent="0.3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</row>
    <row r="81" spans="1:36" x14ac:dyDescent="0.3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</row>
    <row r="82" spans="1:36" x14ac:dyDescent="0.3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</row>
    <row r="83" spans="1:36" x14ac:dyDescent="0.3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</row>
    <row r="84" spans="1:36" x14ac:dyDescent="0.3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</row>
    <row r="85" spans="1:36" x14ac:dyDescent="0.3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</row>
    <row r="86" spans="1:36" x14ac:dyDescent="0.3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</row>
    <row r="87" spans="1:36" x14ac:dyDescent="0.3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</row>
    <row r="88" spans="1:36" x14ac:dyDescent="0.3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</row>
    <row r="89" spans="1:36" x14ac:dyDescent="0.3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</row>
    <row r="90" spans="1:36" x14ac:dyDescent="0.3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</row>
    <row r="91" spans="1:36" x14ac:dyDescent="0.3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</row>
    <row r="92" spans="1:36" x14ac:dyDescent="0.3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</row>
    <row r="93" spans="1:36" x14ac:dyDescent="0.3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</row>
    <row r="94" spans="1:36" x14ac:dyDescent="0.3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</row>
    <row r="95" spans="1:36" x14ac:dyDescent="0.3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</row>
    <row r="96" spans="1:36" x14ac:dyDescent="0.3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</row>
    <row r="97" spans="1:36" x14ac:dyDescent="0.3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</row>
    <row r="98" spans="1:36" x14ac:dyDescent="0.3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</row>
    <row r="99" spans="1:36" x14ac:dyDescent="0.3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</row>
    <row r="100" spans="1:36" x14ac:dyDescent="0.3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</row>
    <row r="101" spans="1:36" x14ac:dyDescent="0.3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</row>
    <row r="102" spans="1:36" x14ac:dyDescent="0.3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</row>
    <row r="103" spans="1:36" x14ac:dyDescent="0.3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</row>
    <row r="104" spans="1:36" x14ac:dyDescent="0.3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</row>
    <row r="105" spans="1:36" x14ac:dyDescent="0.3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</row>
    <row r="106" spans="1:36" x14ac:dyDescent="0.3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</row>
    <row r="107" spans="1:36" x14ac:dyDescent="0.3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</row>
    <row r="108" spans="1:36" x14ac:dyDescent="0.3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</row>
    <row r="109" spans="1:36" x14ac:dyDescent="0.3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</row>
    <row r="110" spans="1:36" x14ac:dyDescent="0.3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</row>
    <row r="111" spans="1:36" x14ac:dyDescent="0.3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</row>
    <row r="112" spans="1:36" x14ac:dyDescent="0.3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</row>
    <row r="113" spans="1:36" x14ac:dyDescent="0.3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</row>
    <row r="114" spans="1:36" x14ac:dyDescent="0.3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</row>
    <row r="115" spans="1:36" x14ac:dyDescent="0.3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</row>
    <row r="116" spans="1:36" x14ac:dyDescent="0.3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</row>
    <row r="117" spans="1:36" x14ac:dyDescent="0.3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</row>
    <row r="118" spans="1:36" x14ac:dyDescent="0.3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</row>
    <row r="119" spans="1:36" x14ac:dyDescent="0.3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</row>
    <row r="120" spans="1:36" x14ac:dyDescent="0.3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</row>
    <row r="121" spans="1:36" x14ac:dyDescent="0.3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</row>
    <row r="122" spans="1:36" x14ac:dyDescent="0.3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</row>
    <row r="123" spans="1:36" x14ac:dyDescent="0.3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</row>
    <row r="124" spans="1:36" x14ac:dyDescent="0.3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</row>
    <row r="125" spans="1:36" x14ac:dyDescent="0.3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</row>
    <row r="126" spans="1:36" x14ac:dyDescent="0.3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3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</row>
    <row r="128" spans="1:36" x14ac:dyDescent="0.3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</row>
    <row r="129" spans="1:36" x14ac:dyDescent="0.3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</row>
    <row r="130" spans="1:36" x14ac:dyDescent="0.3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</row>
    <row r="131" spans="1:36" x14ac:dyDescent="0.3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</row>
    <row r="132" spans="1:36" x14ac:dyDescent="0.3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</row>
    <row r="133" spans="1:36" x14ac:dyDescent="0.3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</row>
    <row r="134" spans="1:36" x14ac:dyDescent="0.3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</row>
    <row r="135" spans="1:36" x14ac:dyDescent="0.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</row>
    <row r="136" spans="1:36" x14ac:dyDescent="0.3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</row>
    <row r="137" spans="1:36" x14ac:dyDescent="0.3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</row>
    <row r="138" spans="1:36" x14ac:dyDescent="0.3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</row>
    <row r="139" spans="1:36" x14ac:dyDescent="0.3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</row>
    <row r="140" spans="1:36" x14ac:dyDescent="0.3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</row>
    <row r="141" spans="1:36" x14ac:dyDescent="0.3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</row>
    <row r="142" spans="1:36" x14ac:dyDescent="0.3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</row>
    <row r="143" spans="1:36" x14ac:dyDescent="0.3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</row>
    <row r="144" spans="1:36" x14ac:dyDescent="0.3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</row>
    <row r="145" spans="1:36" x14ac:dyDescent="0.3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</row>
    <row r="146" spans="1:36" x14ac:dyDescent="0.3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</row>
    <row r="147" spans="1:36" x14ac:dyDescent="0.3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</row>
    <row r="148" spans="1:36" x14ac:dyDescent="0.3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</row>
    <row r="149" spans="1:36" x14ac:dyDescent="0.3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</row>
    <row r="150" spans="1:36" x14ac:dyDescent="0.3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</row>
    <row r="151" spans="1:36" x14ac:dyDescent="0.3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</row>
    <row r="152" spans="1:36" x14ac:dyDescent="0.3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</row>
    <row r="153" spans="1:36" x14ac:dyDescent="0.3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</row>
    <row r="154" spans="1:36" x14ac:dyDescent="0.3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</row>
    <row r="155" spans="1:36" x14ac:dyDescent="0.3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</row>
    <row r="156" spans="1:36" x14ac:dyDescent="0.3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</row>
    <row r="157" spans="1:36" x14ac:dyDescent="0.3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</row>
    <row r="158" spans="1:36" x14ac:dyDescent="0.3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</row>
    <row r="159" spans="1:36" x14ac:dyDescent="0.3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</row>
    <row r="160" spans="1:36" x14ac:dyDescent="0.3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</row>
    <row r="161" spans="1:36" x14ac:dyDescent="0.3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</row>
    <row r="162" spans="1:36" x14ac:dyDescent="0.3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</row>
    <row r="163" spans="1:36" x14ac:dyDescent="0.3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</row>
    <row r="164" spans="1:36" x14ac:dyDescent="0.3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</row>
    <row r="165" spans="1:36" x14ac:dyDescent="0.3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</row>
    <row r="166" spans="1:36" x14ac:dyDescent="0.3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</row>
    <row r="167" spans="1:36" x14ac:dyDescent="0.3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</row>
    <row r="168" spans="1:36" x14ac:dyDescent="0.3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</row>
    <row r="169" spans="1:36" x14ac:dyDescent="0.3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</row>
    <row r="170" spans="1:36" x14ac:dyDescent="0.3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</row>
    <row r="171" spans="1:36" x14ac:dyDescent="0.3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</row>
    <row r="172" spans="1:36" x14ac:dyDescent="0.3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</row>
    <row r="173" spans="1:36" x14ac:dyDescent="0.3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</row>
    <row r="174" spans="1:36" x14ac:dyDescent="0.3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</row>
    <row r="175" spans="1:36" x14ac:dyDescent="0.3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</row>
    <row r="176" spans="1:36" x14ac:dyDescent="0.3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</row>
    <row r="177" spans="1:36" x14ac:dyDescent="0.3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</row>
    <row r="178" spans="1:36" x14ac:dyDescent="0.3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</row>
    <row r="179" spans="1:36" x14ac:dyDescent="0.3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</row>
    <row r="180" spans="1:36" x14ac:dyDescent="0.3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</row>
    <row r="181" spans="1:36" x14ac:dyDescent="0.3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</row>
    <row r="182" spans="1:36" x14ac:dyDescent="0.3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</row>
    <row r="183" spans="1:36" x14ac:dyDescent="0.3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</row>
    <row r="184" spans="1:36" x14ac:dyDescent="0.3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</row>
    <row r="185" spans="1:36" x14ac:dyDescent="0.3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</row>
    <row r="186" spans="1:36" x14ac:dyDescent="0.3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</row>
    <row r="187" spans="1:36" x14ac:dyDescent="0.3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</row>
    <row r="188" spans="1:36" x14ac:dyDescent="0.3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</row>
    <row r="189" spans="1:36" x14ac:dyDescent="0.3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</row>
    <row r="190" spans="1:36" x14ac:dyDescent="0.3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</row>
    <row r="191" spans="1:36" x14ac:dyDescent="0.3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</row>
    <row r="192" spans="1:36" x14ac:dyDescent="0.3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</row>
    <row r="193" spans="1:36" x14ac:dyDescent="0.3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</row>
    <row r="194" spans="1:36" x14ac:dyDescent="0.3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</row>
    <row r="195" spans="1:36" x14ac:dyDescent="0.3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</row>
    <row r="196" spans="1:36" x14ac:dyDescent="0.3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</row>
    <row r="197" spans="1:36" x14ac:dyDescent="0.3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</row>
    <row r="198" spans="1:36" x14ac:dyDescent="0.3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</row>
    <row r="199" spans="1:36" x14ac:dyDescent="0.3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</row>
    <row r="200" spans="1:36" x14ac:dyDescent="0.3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</row>
    <row r="201" spans="1:36" x14ac:dyDescent="0.3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</row>
    <row r="202" spans="1:36" x14ac:dyDescent="0.3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</row>
    <row r="203" spans="1:36" x14ac:dyDescent="0.3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</row>
    <row r="204" spans="1:36" x14ac:dyDescent="0.3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</row>
  </sheetData>
  <mergeCells count="12">
    <mergeCell ref="A37:K37"/>
    <mergeCell ref="A28:C28"/>
    <mergeCell ref="A35:K35"/>
    <mergeCell ref="F30:J30"/>
    <mergeCell ref="A2:K2"/>
    <mergeCell ref="A36:K36"/>
    <mergeCell ref="D4:I4"/>
    <mergeCell ref="A27:C27"/>
    <mergeCell ref="A26:C26"/>
    <mergeCell ref="D3:I3"/>
    <mergeCell ref="A24:C24"/>
    <mergeCell ref="A25:C25"/>
  </mergeCells>
  <phoneticPr fontId="1" type="noConversion"/>
  <printOptions horizontalCentered="1"/>
  <pageMargins left="0.75" right="0.75" top="0.5" bottom="0.5" header="0.5" footer="0.5"/>
  <pageSetup orientation="portrait" r:id="rId1"/>
  <headerFooter alignWithMargins="0">
    <oddHeader>&amp;C&amp;"Times New Roman,Bold"&amp;18Summary of Project Costs</oddHeader>
    <oddFooter>&amp;C&amp;"Times New Roman,Regular"Small Business Development Center
Central Lakes College, 501 W. College Drive, Brainerd, MN   56401
1-800-933-0346 * (218) 855-8142 * Fax: (218) 855-8141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2D06-F295-4463-99A0-95D2E870C325}">
  <dimension ref="A3:H1145"/>
  <sheetViews>
    <sheetView workbookViewId="0">
      <selection activeCell="J16" sqref="J16"/>
    </sheetView>
  </sheetViews>
  <sheetFormatPr defaultColWidth="7.07421875" defaultRowHeight="12.5" x14ac:dyDescent="0.25"/>
  <cols>
    <col min="1" max="1" width="12.84375" style="132" customWidth="1"/>
    <col min="2" max="2" width="8.4609375" style="132" customWidth="1"/>
    <col min="3" max="3" width="14" style="132" customWidth="1"/>
    <col min="4" max="4" width="8.07421875" style="132" customWidth="1"/>
    <col min="5" max="5" width="11.69140625" style="132" customWidth="1"/>
    <col min="6" max="6" width="12.53515625" style="132" customWidth="1"/>
    <col min="7" max="7" width="1.3046875" style="132" customWidth="1"/>
    <col min="8" max="16384" width="7.07421875" style="132"/>
  </cols>
  <sheetData>
    <row r="3" spans="1:8" ht="20" x14ac:dyDescent="0.4">
      <c r="C3" s="211"/>
      <c r="D3" s="211"/>
      <c r="E3" s="211"/>
    </row>
    <row r="7" spans="1:8" ht="15.5" x14ac:dyDescent="0.35">
      <c r="A7" s="133" t="s">
        <v>209</v>
      </c>
      <c r="B7" s="134"/>
      <c r="C7" s="134"/>
      <c r="D7" s="134"/>
      <c r="E7" s="134"/>
      <c r="F7" s="134"/>
      <c r="G7" s="134"/>
      <c r="H7" s="134"/>
    </row>
    <row r="8" spans="1:8" ht="15.5" x14ac:dyDescent="0.35">
      <c r="A8" s="133" t="s">
        <v>210</v>
      </c>
      <c r="B8" s="134"/>
      <c r="C8" s="134"/>
      <c r="D8" s="134"/>
      <c r="E8" s="134"/>
      <c r="F8" s="134"/>
      <c r="G8" s="134"/>
      <c r="H8" s="134"/>
    </row>
    <row r="9" spans="1:8" ht="15.5" x14ac:dyDescent="0.35">
      <c r="A9" s="134"/>
      <c r="B9" s="134"/>
      <c r="C9" s="134"/>
      <c r="D9" s="134"/>
      <c r="E9" s="134"/>
      <c r="F9" s="134"/>
      <c r="G9" s="134"/>
      <c r="H9" s="134"/>
    </row>
    <row r="10" spans="1:8" ht="15.5" x14ac:dyDescent="0.35">
      <c r="A10" s="133"/>
      <c r="B10" s="133"/>
      <c r="C10" s="135" t="s">
        <v>211</v>
      </c>
      <c r="D10" s="133"/>
      <c r="E10" s="135" t="s">
        <v>212</v>
      </c>
      <c r="F10" s="135" t="s">
        <v>213</v>
      </c>
      <c r="G10" s="135"/>
      <c r="H10" s="136"/>
    </row>
    <row r="11" spans="1:8" ht="15.5" x14ac:dyDescent="0.35">
      <c r="A11" s="137" t="s">
        <v>214</v>
      </c>
      <c r="B11" s="137"/>
      <c r="C11" s="138" t="s">
        <v>215</v>
      </c>
      <c r="D11" s="137"/>
      <c r="E11" s="138" t="s">
        <v>216</v>
      </c>
      <c r="F11" s="138" t="s">
        <v>217</v>
      </c>
      <c r="G11" s="135"/>
      <c r="H11" s="136"/>
    </row>
    <row r="12" spans="1:8" ht="15.5" x14ac:dyDescent="0.35">
      <c r="A12" s="134"/>
      <c r="B12" s="134"/>
      <c r="C12" s="1"/>
      <c r="D12" s="134"/>
      <c r="E12" s="2"/>
      <c r="F12" s="1"/>
      <c r="G12" s="134"/>
      <c r="H12" s="134"/>
    </row>
    <row r="13" spans="1:8" ht="15.5" x14ac:dyDescent="0.35">
      <c r="A13" s="134" t="s">
        <v>218</v>
      </c>
      <c r="B13" s="134"/>
      <c r="C13" s="1">
        <v>0</v>
      </c>
      <c r="D13" s="134"/>
      <c r="E13" s="3">
        <v>0.6</v>
      </c>
      <c r="F13" s="1">
        <f>+C13*E13</f>
        <v>0</v>
      </c>
      <c r="G13" s="134"/>
      <c r="H13" s="134"/>
    </row>
    <row r="14" spans="1:8" ht="15.5" x14ac:dyDescent="0.35">
      <c r="B14" s="134"/>
      <c r="C14" s="1"/>
      <c r="D14" s="134"/>
      <c r="E14" s="3"/>
      <c r="F14" s="1"/>
      <c r="G14" s="134"/>
      <c r="H14" s="134"/>
    </row>
    <row r="15" spans="1:8" ht="15.5" x14ac:dyDescent="0.35">
      <c r="A15" s="134" t="s">
        <v>219</v>
      </c>
      <c r="B15" s="134"/>
      <c r="C15" s="1">
        <v>0</v>
      </c>
      <c r="D15" s="134"/>
      <c r="E15" s="3">
        <v>0.8</v>
      </c>
      <c r="F15" s="1">
        <f>+C15*E15</f>
        <v>0</v>
      </c>
      <c r="G15" s="134"/>
      <c r="H15" s="134"/>
    </row>
    <row r="16" spans="1:8" ht="15.5" x14ac:dyDescent="0.35">
      <c r="A16" s="134"/>
      <c r="B16" s="134"/>
      <c r="C16" s="1"/>
      <c r="D16" s="134"/>
      <c r="E16" s="3"/>
      <c r="F16" s="1"/>
      <c r="G16" s="134"/>
      <c r="H16" s="134"/>
    </row>
    <row r="17" spans="1:8" ht="15.5" x14ac:dyDescent="0.35">
      <c r="A17" s="134" t="s">
        <v>296</v>
      </c>
      <c r="B17" s="134"/>
      <c r="C17" s="1">
        <v>0</v>
      </c>
      <c r="D17" s="134"/>
      <c r="E17" s="3">
        <v>0.5</v>
      </c>
      <c r="F17" s="1">
        <f>+C17*E17</f>
        <v>0</v>
      </c>
      <c r="G17" s="134"/>
      <c r="H17" s="134"/>
    </row>
    <row r="18" spans="1:8" ht="15.5" x14ac:dyDescent="0.35">
      <c r="A18" s="134"/>
      <c r="B18" s="134"/>
      <c r="C18" s="1"/>
      <c r="D18" s="134"/>
      <c r="E18" s="3"/>
      <c r="F18" s="1"/>
      <c r="G18" s="134"/>
      <c r="H18" s="134"/>
    </row>
    <row r="19" spans="1:8" ht="15.5" x14ac:dyDescent="0.35">
      <c r="A19" s="134" t="s">
        <v>299</v>
      </c>
      <c r="B19" s="134"/>
      <c r="C19" s="1">
        <v>0</v>
      </c>
      <c r="D19" s="134"/>
      <c r="E19" s="3">
        <v>0.5</v>
      </c>
      <c r="F19" s="1">
        <f>+C19*E19</f>
        <v>0</v>
      </c>
      <c r="G19" s="134"/>
      <c r="H19" s="134"/>
    </row>
    <row r="20" spans="1:8" ht="15.5" x14ac:dyDescent="0.35">
      <c r="A20" s="134"/>
      <c r="B20" s="134"/>
      <c r="C20" s="1"/>
      <c r="D20" s="134"/>
      <c r="E20" s="3"/>
      <c r="F20" s="1"/>
      <c r="G20" s="134"/>
      <c r="H20" s="134"/>
    </row>
    <row r="21" spans="1:8" ht="15.5" x14ac:dyDescent="0.35">
      <c r="A21" s="134" t="s">
        <v>295</v>
      </c>
      <c r="B21" s="134"/>
      <c r="C21" s="1">
        <v>0</v>
      </c>
      <c r="D21" s="134"/>
      <c r="E21" s="3">
        <v>0.5</v>
      </c>
      <c r="F21" s="1">
        <f>+C21*E21</f>
        <v>0</v>
      </c>
      <c r="G21" s="134"/>
      <c r="H21" s="134"/>
    </row>
    <row r="22" spans="1:8" ht="15.5" x14ac:dyDescent="0.35">
      <c r="A22" s="134"/>
      <c r="B22" s="134"/>
      <c r="C22" s="1"/>
      <c r="D22" s="134"/>
      <c r="E22" s="3"/>
      <c r="F22" s="1"/>
      <c r="G22" s="134"/>
      <c r="H22" s="134"/>
    </row>
    <row r="23" spans="1:8" ht="15.5" x14ac:dyDescent="0.35">
      <c r="A23" s="134" t="s">
        <v>297</v>
      </c>
      <c r="B23" s="134"/>
      <c r="C23" s="1">
        <v>0</v>
      </c>
      <c r="D23" s="134"/>
      <c r="E23" s="3">
        <v>0.5</v>
      </c>
      <c r="F23" s="1">
        <f>+C23*E23</f>
        <v>0</v>
      </c>
      <c r="G23" s="134"/>
      <c r="H23" s="134"/>
    </row>
    <row r="24" spans="1:8" ht="15.5" x14ac:dyDescent="0.35">
      <c r="A24" s="134"/>
      <c r="B24" s="134"/>
      <c r="C24" s="1"/>
      <c r="D24" s="134"/>
      <c r="E24" s="2"/>
      <c r="F24" s="1"/>
      <c r="G24" s="134"/>
      <c r="H24" s="134"/>
    </row>
    <row r="25" spans="1:8" ht="15.5" x14ac:dyDescent="0.35">
      <c r="A25" s="134" t="s">
        <v>220</v>
      </c>
      <c r="B25" s="134"/>
      <c r="C25" s="1">
        <v>0</v>
      </c>
      <c r="D25" s="134"/>
      <c r="E25" s="3">
        <v>0.5</v>
      </c>
      <c r="F25" s="1">
        <f>+C25*E25</f>
        <v>0</v>
      </c>
      <c r="G25" s="134"/>
      <c r="H25" s="134"/>
    </row>
    <row r="26" spans="1:8" ht="15.5" x14ac:dyDescent="0.35">
      <c r="A26" s="134"/>
      <c r="B26" s="134"/>
      <c r="C26" s="4"/>
      <c r="D26" s="139"/>
      <c r="E26" s="5"/>
      <c r="F26" s="4"/>
      <c r="G26" s="139"/>
      <c r="H26" s="134"/>
    </row>
    <row r="27" spans="1:8" ht="15.5" x14ac:dyDescent="0.35">
      <c r="A27" s="134"/>
      <c r="B27" s="140" t="s">
        <v>41</v>
      </c>
      <c r="C27" s="1">
        <f>SUM(C13:C26)</f>
        <v>0</v>
      </c>
      <c r="D27" s="134"/>
      <c r="E27" s="2"/>
      <c r="F27" s="1">
        <f>SUM(F13:F26)</f>
        <v>0</v>
      </c>
      <c r="G27" s="134"/>
      <c r="H27" s="134"/>
    </row>
    <row r="28" spans="1:8" ht="15.5" x14ac:dyDescent="0.35">
      <c r="B28" s="134"/>
      <c r="C28" s="134"/>
      <c r="D28" s="134"/>
      <c r="E28" s="134"/>
      <c r="F28" s="134"/>
      <c r="G28" s="134"/>
      <c r="H28" s="134"/>
    </row>
    <row r="29" spans="1:8" ht="15.5" x14ac:dyDescent="0.35">
      <c r="A29" s="133"/>
      <c r="B29" s="134"/>
      <c r="C29" s="134"/>
      <c r="D29" s="134"/>
      <c r="E29" s="134"/>
      <c r="F29" s="134"/>
      <c r="G29" s="134"/>
      <c r="H29" s="134"/>
    </row>
    <row r="30" spans="1:8" ht="15.5" x14ac:dyDescent="0.35">
      <c r="D30" s="134"/>
      <c r="E30" s="140" t="s">
        <v>221</v>
      </c>
      <c r="F30" s="1">
        <v>0</v>
      </c>
      <c r="G30" s="134"/>
      <c r="H30" s="134"/>
    </row>
    <row r="31" spans="1:8" ht="15.5" x14ac:dyDescent="0.35">
      <c r="D31" s="134"/>
      <c r="E31" s="140" t="s">
        <v>222</v>
      </c>
      <c r="F31" s="1">
        <f>+C33+C34</f>
        <v>0</v>
      </c>
      <c r="G31" s="134"/>
      <c r="H31" s="134"/>
    </row>
    <row r="32" spans="1:8" ht="15.5" x14ac:dyDescent="0.35">
      <c r="A32" s="140" t="s">
        <v>223</v>
      </c>
      <c r="B32" s="134"/>
      <c r="C32" s="134"/>
      <c r="D32" s="134"/>
      <c r="E32" s="140"/>
      <c r="F32" s="1"/>
      <c r="G32" s="134"/>
      <c r="H32" s="134"/>
    </row>
    <row r="33" spans="1:8" ht="16" thickBot="1" x14ac:dyDescent="0.4">
      <c r="A33" s="134"/>
      <c r="B33" s="134" t="s">
        <v>224</v>
      </c>
      <c r="C33" s="1"/>
      <c r="E33" s="140" t="s">
        <v>225</v>
      </c>
      <c r="F33" s="6">
        <f>+F27-F30-F31</f>
        <v>0</v>
      </c>
      <c r="G33" s="134"/>
      <c r="H33" s="134"/>
    </row>
    <row r="34" spans="1:8" ht="16" thickTop="1" x14ac:dyDescent="0.35">
      <c r="A34" s="134"/>
      <c r="B34" s="134" t="s">
        <v>226</v>
      </c>
      <c r="C34" s="4"/>
      <c r="D34" s="134"/>
      <c r="E34" s="134"/>
      <c r="F34" s="134"/>
      <c r="G34" s="134"/>
      <c r="H34" s="134"/>
    </row>
    <row r="35" spans="1:8" ht="15.5" x14ac:dyDescent="0.35">
      <c r="A35" s="134"/>
      <c r="B35" s="140" t="s">
        <v>41</v>
      </c>
      <c r="C35" s="141">
        <f>+D31+D32</f>
        <v>0</v>
      </c>
      <c r="D35" s="134"/>
      <c r="E35" s="134"/>
      <c r="F35" s="134"/>
      <c r="G35" s="134"/>
      <c r="H35" s="134"/>
    </row>
    <row r="36" spans="1:8" ht="15.5" x14ac:dyDescent="0.35">
      <c r="A36" s="134"/>
      <c r="B36" s="134"/>
      <c r="C36" s="134"/>
      <c r="D36" s="134"/>
      <c r="E36" s="134"/>
      <c r="F36" s="134"/>
      <c r="G36" s="134"/>
      <c r="H36" s="134"/>
    </row>
    <row r="37" spans="1:8" ht="15.5" x14ac:dyDescent="0.35">
      <c r="A37" s="134"/>
      <c r="B37" s="134"/>
      <c r="C37" s="134"/>
      <c r="D37" s="134"/>
      <c r="E37" s="134"/>
      <c r="F37" s="134"/>
      <c r="G37" s="134"/>
      <c r="H37" s="134"/>
    </row>
    <row r="38" spans="1:8" ht="15.5" x14ac:dyDescent="0.35">
      <c r="A38" s="133" t="s">
        <v>227</v>
      </c>
      <c r="B38" s="134"/>
      <c r="C38" s="134"/>
      <c r="D38" s="134"/>
      <c r="E38" s="134"/>
      <c r="F38" s="134"/>
      <c r="G38" s="134"/>
      <c r="H38" s="134"/>
    </row>
    <row r="39" spans="1:8" ht="15.5" x14ac:dyDescent="0.35">
      <c r="A39" s="134"/>
      <c r="B39" s="134"/>
      <c r="C39" s="134"/>
      <c r="D39" s="134"/>
      <c r="E39" s="134"/>
      <c r="F39" s="134"/>
      <c r="G39" s="134"/>
      <c r="H39" s="134"/>
    </row>
    <row r="40" spans="1:8" ht="15.5" x14ac:dyDescent="0.35">
      <c r="A40" s="134"/>
      <c r="B40" s="134"/>
      <c r="C40" s="134"/>
      <c r="D40" s="134"/>
      <c r="E40" s="134"/>
      <c r="F40" s="134"/>
      <c r="G40" s="134"/>
      <c r="H40" s="134"/>
    </row>
    <row r="41" spans="1:8" ht="15.5" x14ac:dyDescent="0.35">
      <c r="A41" s="142" t="s">
        <v>300</v>
      </c>
      <c r="B41" s="134"/>
      <c r="C41" s="134"/>
      <c r="D41" s="134"/>
      <c r="E41" s="134"/>
      <c r="F41" s="134"/>
      <c r="G41" s="134"/>
      <c r="H41" s="134"/>
    </row>
    <row r="42" spans="1:8" ht="15.5" x14ac:dyDescent="0.35">
      <c r="A42" s="134"/>
      <c r="B42" s="134"/>
      <c r="C42" s="134"/>
      <c r="D42" s="134"/>
      <c r="E42" s="134"/>
      <c r="F42" s="134"/>
      <c r="G42" s="134"/>
      <c r="H42" s="134"/>
    </row>
    <row r="43" spans="1:8" ht="15.5" x14ac:dyDescent="0.35">
      <c r="A43" s="134"/>
      <c r="B43" s="134"/>
      <c r="C43" s="134"/>
      <c r="D43" s="134"/>
      <c r="E43" s="134"/>
      <c r="F43" s="134"/>
      <c r="G43" s="134"/>
      <c r="H43" s="134"/>
    </row>
    <row r="44" spans="1:8" ht="15.5" x14ac:dyDescent="0.35">
      <c r="A44" s="134"/>
      <c r="B44" s="134"/>
      <c r="C44" s="134"/>
      <c r="D44" s="134"/>
      <c r="E44" s="134"/>
      <c r="F44" s="134"/>
      <c r="G44" s="134"/>
      <c r="H44" s="134"/>
    </row>
    <row r="45" spans="1:8" ht="15.5" x14ac:dyDescent="0.35">
      <c r="A45" s="134"/>
      <c r="B45" s="134"/>
      <c r="C45" s="134"/>
      <c r="D45" s="134"/>
      <c r="E45" s="134"/>
      <c r="F45" s="134"/>
      <c r="G45" s="134"/>
      <c r="H45" s="134"/>
    </row>
    <row r="46" spans="1:8" ht="15.5" x14ac:dyDescent="0.35">
      <c r="A46" s="134"/>
      <c r="B46" s="134"/>
      <c r="C46" s="134"/>
      <c r="D46" s="134"/>
      <c r="E46" s="134"/>
      <c r="F46" s="134"/>
      <c r="G46" s="134"/>
      <c r="H46" s="134"/>
    </row>
    <row r="47" spans="1:8" ht="15.5" x14ac:dyDescent="0.35">
      <c r="A47" s="134"/>
      <c r="B47" s="134"/>
      <c r="C47" s="134"/>
      <c r="D47" s="134"/>
      <c r="E47" s="134"/>
      <c r="F47" s="134"/>
      <c r="G47" s="134"/>
      <c r="H47" s="134"/>
    </row>
    <row r="48" spans="1:8" ht="15.5" x14ac:dyDescent="0.35">
      <c r="A48" s="134"/>
      <c r="B48" s="134"/>
      <c r="C48" s="134"/>
      <c r="D48" s="134"/>
      <c r="E48" s="134"/>
      <c r="F48" s="134"/>
      <c r="G48" s="134"/>
      <c r="H48" s="134"/>
    </row>
    <row r="49" spans="1:8" ht="15.5" x14ac:dyDescent="0.35">
      <c r="A49" s="134"/>
      <c r="B49" s="134"/>
      <c r="C49" s="134"/>
      <c r="D49" s="134"/>
      <c r="E49" s="134"/>
      <c r="F49" s="134"/>
      <c r="G49" s="134"/>
      <c r="H49" s="134"/>
    </row>
    <row r="50" spans="1:8" ht="15.5" x14ac:dyDescent="0.35">
      <c r="A50" s="134"/>
      <c r="B50" s="134"/>
      <c r="C50" s="134"/>
      <c r="D50" s="134"/>
      <c r="E50" s="134"/>
      <c r="F50" s="134"/>
      <c r="G50" s="134"/>
      <c r="H50" s="134"/>
    </row>
    <row r="51" spans="1:8" ht="15.5" x14ac:dyDescent="0.35">
      <c r="A51" s="134"/>
      <c r="B51" s="134"/>
      <c r="C51" s="134"/>
      <c r="D51" s="134"/>
      <c r="E51" s="134"/>
      <c r="F51" s="134"/>
      <c r="G51" s="134"/>
      <c r="H51" s="134"/>
    </row>
    <row r="52" spans="1:8" ht="15.5" x14ac:dyDescent="0.35">
      <c r="A52" s="134"/>
      <c r="B52" s="134"/>
      <c r="C52" s="134"/>
      <c r="D52" s="134"/>
      <c r="E52" s="134"/>
      <c r="F52" s="134"/>
      <c r="G52" s="134"/>
      <c r="H52" s="134"/>
    </row>
    <row r="53" spans="1:8" ht="15.5" x14ac:dyDescent="0.35">
      <c r="A53" s="134"/>
      <c r="B53" s="134"/>
      <c r="C53" s="134"/>
      <c r="D53" s="134"/>
      <c r="E53" s="134"/>
      <c r="F53" s="134"/>
      <c r="G53" s="134"/>
      <c r="H53" s="134"/>
    </row>
    <row r="54" spans="1:8" ht="15.5" x14ac:dyDescent="0.35">
      <c r="A54" s="134"/>
      <c r="B54" s="134"/>
      <c r="C54" s="134"/>
      <c r="D54" s="134"/>
      <c r="E54" s="134"/>
      <c r="F54" s="134"/>
      <c r="G54" s="134"/>
      <c r="H54" s="134"/>
    </row>
    <row r="55" spans="1:8" ht="15.5" x14ac:dyDescent="0.35">
      <c r="A55" s="134"/>
      <c r="B55" s="134"/>
      <c r="C55" s="134"/>
      <c r="D55" s="134"/>
      <c r="E55" s="134"/>
      <c r="F55" s="134"/>
      <c r="G55" s="134"/>
      <c r="H55" s="134"/>
    </row>
    <row r="56" spans="1:8" ht="15.5" x14ac:dyDescent="0.35">
      <c r="A56" s="134"/>
      <c r="B56" s="134"/>
      <c r="C56" s="134"/>
      <c r="D56" s="134"/>
      <c r="E56" s="134"/>
      <c r="F56" s="134"/>
      <c r="G56" s="134"/>
      <c r="H56" s="134"/>
    </row>
    <row r="57" spans="1:8" ht="15.5" x14ac:dyDescent="0.35">
      <c r="A57" s="134"/>
      <c r="B57" s="134"/>
      <c r="C57" s="134"/>
      <c r="D57" s="134"/>
      <c r="E57" s="134"/>
      <c r="F57" s="134"/>
      <c r="G57" s="134"/>
      <c r="H57" s="134"/>
    </row>
    <row r="58" spans="1:8" ht="15.5" x14ac:dyDescent="0.35">
      <c r="A58" s="134"/>
      <c r="B58" s="134"/>
      <c r="C58" s="134"/>
      <c r="D58" s="134"/>
      <c r="E58" s="134"/>
      <c r="F58" s="134"/>
      <c r="G58" s="134"/>
      <c r="H58" s="134"/>
    </row>
    <row r="59" spans="1:8" ht="15.5" x14ac:dyDescent="0.35">
      <c r="A59" s="134"/>
      <c r="B59" s="134"/>
      <c r="C59" s="134"/>
      <c r="D59" s="134"/>
      <c r="E59" s="134"/>
      <c r="F59" s="134"/>
      <c r="G59" s="134"/>
      <c r="H59" s="134"/>
    </row>
    <row r="60" spans="1:8" ht="15.5" x14ac:dyDescent="0.35">
      <c r="A60" s="134"/>
      <c r="B60" s="134"/>
      <c r="C60" s="134"/>
      <c r="D60" s="134"/>
      <c r="E60" s="134"/>
      <c r="F60" s="134"/>
      <c r="G60" s="134"/>
      <c r="H60" s="134"/>
    </row>
    <row r="61" spans="1:8" ht="15.5" x14ac:dyDescent="0.35">
      <c r="A61" s="134"/>
      <c r="B61" s="134"/>
      <c r="C61" s="134"/>
      <c r="D61" s="134"/>
      <c r="E61" s="134"/>
      <c r="F61" s="134"/>
      <c r="G61" s="134"/>
      <c r="H61" s="134"/>
    </row>
    <row r="62" spans="1:8" ht="15.5" x14ac:dyDescent="0.35">
      <c r="A62" s="134"/>
      <c r="B62" s="134"/>
      <c r="C62" s="134"/>
      <c r="D62" s="134"/>
      <c r="E62" s="134"/>
      <c r="F62" s="134"/>
      <c r="G62" s="134"/>
      <c r="H62" s="134"/>
    </row>
    <row r="63" spans="1:8" ht="15.5" x14ac:dyDescent="0.35">
      <c r="A63" s="134"/>
      <c r="B63" s="134"/>
      <c r="C63" s="134"/>
      <c r="D63" s="134"/>
      <c r="E63" s="134"/>
      <c r="F63" s="134"/>
      <c r="G63" s="134"/>
      <c r="H63" s="134"/>
    </row>
    <row r="64" spans="1:8" ht="15.5" x14ac:dyDescent="0.35">
      <c r="A64" s="134"/>
      <c r="B64" s="134"/>
      <c r="C64" s="134"/>
      <c r="D64" s="134"/>
      <c r="E64" s="134"/>
      <c r="F64" s="134"/>
      <c r="G64" s="134"/>
      <c r="H64" s="134"/>
    </row>
    <row r="65" spans="1:8" ht="15.5" x14ac:dyDescent="0.35">
      <c r="A65" s="134"/>
      <c r="B65" s="134"/>
      <c r="C65" s="134"/>
      <c r="D65" s="134"/>
      <c r="E65" s="134"/>
      <c r="F65" s="134"/>
      <c r="G65" s="134"/>
      <c r="H65" s="134"/>
    </row>
    <row r="66" spans="1:8" ht="15.5" x14ac:dyDescent="0.35">
      <c r="A66" s="134"/>
      <c r="B66" s="134"/>
      <c r="C66" s="134"/>
      <c r="D66" s="134"/>
      <c r="E66" s="134"/>
      <c r="F66" s="134"/>
      <c r="G66" s="134"/>
      <c r="H66" s="134"/>
    </row>
    <row r="67" spans="1:8" ht="15.5" x14ac:dyDescent="0.35">
      <c r="A67" s="134"/>
      <c r="B67" s="134"/>
      <c r="C67" s="134"/>
      <c r="D67" s="134"/>
      <c r="E67" s="134"/>
      <c r="F67" s="134"/>
      <c r="G67" s="134"/>
      <c r="H67" s="134"/>
    </row>
    <row r="68" spans="1:8" ht="15.5" x14ac:dyDescent="0.35">
      <c r="A68" s="134"/>
      <c r="B68" s="134"/>
      <c r="C68" s="134"/>
      <c r="D68" s="134"/>
      <c r="E68" s="134"/>
      <c r="F68" s="134"/>
      <c r="G68" s="134"/>
      <c r="H68" s="134"/>
    </row>
    <row r="69" spans="1:8" ht="15.5" x14ac:dyDescent="0.35">
      <c r="A69" s="134"/>
      <c r="B69" s="134"/>
      <c r="C69" s="134"/>
      <c r="D69" s="134"/>
      <c r="E69" s="134"/>
      <c r="F69" s="134"/>
      <c r="G69" s="134"/>
      <c r="H69" s="134"/>
    </row>
    <row r="70" spans="1:8" ht="15.5" x14ac:dyDescent="0.35">
      <c r="A70" s="134"/>
      <c r="B70" s="134"/>
      <c r="C70" s="134"/>
      <c r="D70" s="134"/>
      <c r="E70" s="134"/>
      <c r="F70" s="134"/>
      <c r="G70" s="134"/>
      <c r="H70" s="134"/>
    </row>
    <row r="71" spans="1:8" ht="15.5" x14ac:dyDescent="0.35">
      <c r="A71" s="134"/>
      <c r="B71" s="134"/>
      <c r="C71" s="134"/>
      <c r="D71" s="134"/>
      <c r="E71" s="134"/>
      <c r="F71" s="134"/>
      <c r="G71" s="134"/>
      <c r="H71" s="134"/>
    </row>
    <row r="72" spans="1:8" ht="15.5" x14ac:dyDescent="0.35">
      <c r="A72" s="134"/>
      <c r="B72" s="134"/>
      <c r="C72" s="134"/>
      <c r="D72" s="134"/>
      <c r="E72" s="134"/>
      <c r="F72" s="134"/>
      <c r="G72" s="134"/>
      <c r="H72" s="134"/>
    </row>
    <row r="73" spans="1:8" ht="15.5" x14ac:dyDescent="0.35">
      <c r="A73" s="134"/>
      <c r="B73" s="134"/>
      <c r="C73" s="134"/>
      <c r="D73" s="134"/>
      <c r="E73" s="134"/>
      <c r="F73" s="134"/>
      <c r="G73" s="134"/>
      <c r="H73" s="134"/>
    </row>
    <row r="74" spans="1:8" ht="15.5" x14ac:dyDescent="0.35">
      <c r="A74" s="134"/>
      <c r="B74" s="134"/>
      <c r="C74" s="134"/>
      <c r="D74" s="134"/>
      <c r="E74" s="134"/>
      <c r="F74" s="134"/>
      <c r="G74" s="134"/>
      <c r="H74" s="134"/>
    </row>
    <row r="75" spans="1:8" ht="15.5" x14ac:dyDescent="0.35">
      <c r="A75" s="134"/>
      <c r="B75" s="134"/>
      <c r="C75" s="134"/>
      <c r="D75" s="134"/>
      <c r="E75" s="134"/>
      <c r="F75" s="134"/>
      <c r="G75" s="134"/>
      <c r="H75" s="134"/>
    </row>
    <row r="76" spans="1:8" ht="15.5" x14ac:dyDescent="0.35">
      <c r="A76" s="134"/>
      <c r="B76" s="134"/>
      <c r="C76" s="134"/>
      <c r="D76" s="134"/>
      <c r="E76" s="134"/>
      <c r="F76" s="134"/>
      <c r="G76" s="134"/>
      <c r="H76" s="134"/>
    </row>
    <row r="77" spans="1:8" ht="15.5" x14ac:dyDescent="0.35">
      <c r="A77" s="134"/>
      <c r="B77" s="134"/>
      <c r="C77" s="134"/>
      <c r="D77" s="134"/>
      <c r="E77" s="134"/>
      <c r="F77" s="134"/>
      <c r="G77" s="134"/>
      <c r="H77" s="134"/>
    </row>
    <row r="78" spans="1:8" ht="15.5" x14ac:dyDescent="0.35">
      <c r="A78" s="134"/>
      <c r="B78" s="134"/>
      <c r="C78" s="134"/>
      <c r="D78" s="134"/>
      <c r="E78" s="134"/>
      <c r="F78" s="134"/>
      <c r="G78" s="134"/>
      <c r="H78" s="134"/>
    </row>
    <row r="79" spans="1:8" ht="15.5" x14ac:dyDescent="0.35">
      <c r="A79" s="134"/>
      <c r="B79" s="134"/>
      <c r="C79" s="134"/>
      <c r="D79" s="134"/>
      <c r="E79" s="134"/>
      <c r="F79" s="134"/>
      <c r="G79" s="134"/>
      <c r="H79" s="134"/>
    </row>
    <row r="80" spans="1:8" ht="15.5" x14ac:dyDescent="0.35">
      <c r="A80" s="134"/>
      <c r="B80" s="134"/>
      <c r="C80" s="134"/>
      <c r="D80" s="134"/>
      <c r="E80" s="134"/>
      <c r="F80" s="134"/>
      <c r="G80" s="134"/>
      <c r="H80" s="134"/>
    </row>
    <row r="81" spans="1:8" ht="15.5" x14ac:dyDescent="0.35">
      <c r="A81" s="134"/>
      <c r="B81" s="134"/>
      <c r="C81" s="134"/>
      <c r="D81" s="134"/>
      <c r="E81" s="134"/>
      <c r="F81" s="134"/>
      <c r="G81" s="134"/>
      <c r="H81" s="134"/>
    </row>
    <row r="82" spans="1:8" ht="15.5" x14ac:dyDescent="0.35">
      <c r="A82" s="134"/>
      <c r="B82" s="134"/>
      <c r="C82" s="134"/>
      <c r="D82" s="134"/>
      <c r="E82" s="134"/>
      <c r="F82" s="134"/>
      <c r="G82" s="134"/>
      <c r="H82" s="134"/>
    </row>
    <row r="83" spans="1:8" ht="15.5" x14ac:dyDescent="0.35">
      <c r="A83" s="134"/>
      <c r="B83" s="134"/>
      <c r="C83" s="134"/>
      <c r="D83" s="134"/>
      <c r="E83" s="134"/>
      <c r="F83" s="134"/>
      <c r="G83" s="134"/>
      <c r="H83" s="134"/>
    </row>
    <row r="84" spans="1:8" ht="15.5" x14ac:dyDescent="0.35">
      <c r="A84" s="134"/>
      <c r="B84" s="134"/>
      <c r="C84" s="134"/>
      <c r="D84" s="134"/>
      <c r="E84" s="134"/>
      <c r="F84" s="134"/>
      <c r="G84" s="134"/>
      <c r="H84" s="134"/>
    </row>
    <row r="85" spans="1:8" ht="15.5" x14ac:dyDescent="0.35">
      <c r="A85" s="134"/>
      <c r="B85" s="134"/>
      <c r="C85" s="134"/>
      <c r="D85" s="134"/>
      <c r="E85" s="134"/>
      <c r="F85" s="134"/>
      <c r="G85" s="134"/>
      <c r="H85" s="134"/>
    </row>
    <row r="86" spans="1:8" ht="15.5" x14ac:dyDescent="0.35">
      <c r="A86" s="134"/>
      <c r="B86" s="134"/>
      <c r="C86" s="134"/>
      <c r="D86" s="134"/>
      <c r="E86" s="134"/>
      <c r="F86" s="134"/>
      <c r="G86" s="134"/>
      <c r="H86" s="134"/>
    </row>
    <row r="87" spans="1:8" ht="15.5" x14ac:dyDescent="0.35">
      <c r="A87" s="134"/>
      <c r="B87" s="134"/>
      <c r="C87" s="134"/>
      <c r="D87" s="134"/>
      <c r="E87" s="134"/>
      <c r="F87" s="134"/>
      <c r="G87" s="134"/>
      <c r="H87" s="134"/>
    </row>
    <row r="88" spans="1:8" ht="15.5" x14ac:dyDescent="0.35">
      <c r="A88" s="134"/>
      <c r="B88" s="134"/>
      <c r="C88" s="134"/>
      <c r="D88" s="134"/>
      <c r="E88" s="134"/>
      <c r="F88" s="134"/>
      <c r="G88" s="134"/>
      <c r="H88" s="134"/>
    </row>
    <row r="89" spans="1:8" ht="15.5" x14ac:dyDescent="0.35">
      <c r="A89" s="134"/>
      <c r="B89" s="134"/>
      <c r="C89" s="134"/>
      <c r="D89" s="134"/>
      <c r="E89" s="134"/>
      <c r="F89" s="134"/>
      <c r="G89" s="134"/>
      <c r="H89" s="134"/>
    </row>
    <row r="90" spans="1:8" ht="15.5" x14ac:dyDescent="0.35">
      <c r="A90" s="134"/>
      <c r="B90" s="134"/>
      <c r="C90" s="134"/>
      <c r="D90" s="134"/>
      <c r="E90" s="134"/>
      <c r="F90" s="134"/>
      <c r="G90" s="134"/>
      <c r="H90" s="134"/>
    </row>
    <row r="91" spans="1:8" ht="15.5" x14ac:dyDescent="0.35">
      <c r="A91" s="134"/>
      <c r="B91" s="134"/>
      <c r="C91" s="134"/>
      <c r="D91" s="134"/>
      <c r="E91" s="134"/>
      <c r="F91" s="134"/>
      <c r="G91" s="134"/>
      <c r="H91" s="134"/>
    </row>
    <row r="92" spans="1:8" ht="15.5" x14ac:dyDescent="0.35">
      <c r="A92" s="134"/>
      <c r="B92" s="134"/>
      <c r="C92" s="134"/>
      <c r="D92" s="134"/>
      <c r="E92" s="134"/>
      <c r="F92" s="134"/>
      <c r="G92" s="134"/>
      <c r="H92" s="134"/>
    </row>
    <row r="93" spans="1:8" ht="15.5" x14ac:dyDescent="0.35">
      <c r="A93" s="134"/>
      <c r="B93" s="134"/>
      <c r="C93" s="134"/>
      <c r="D93" s="134"/>
      <c r="E93" s="134"/>
      <c r="F93" s="134"/>
      <c r="G93" s="134"/>
      <c r="H93" s="134"/>
    </row>
    <row r="94" spans="1:8" ht="15.5" x14ac:dyDescent="0.35">
      <c r="A94" s="134"/>
      <c r="B94" s="134"/>
      <c r="C94" s="134"/>
      <c r="D94" s="134"/>
      <c r="E94" s="134"/>
      <c r="F94" s="134"/>
      <c r="G94" s="134"/>
      <c r="H94" s="134"/>
    </row>
    <row r="95" spans="1:8" ht="15.5" x14ac:dyDescent="0.35">
      <c r="A95" s="134"/>
      <c r="B95" s="134"/>
      <c r="C95" s="134"/>
      <c r="D95" s="134"/>
      <c r="E95" s="134"/>
      <c r="F95" s="134"/>
      <c r="G95" s="134"/>
      <c r="H95" s="134"/>
    </row>
    <row r="96" spans="1:8" ht="15.5" x14ac:dyDescent="0.35">
      <c r="A96" s="134"/>
      <c r="B96" s="134"/>
      <c r="C96" s="134"/>
      <c r="D96" s="134"/>
      <c r="E96" s="134"/>
      <c r="F96" s="134"/>
      <c r="G96" s="134"/>
      <c r="H96" s="134"/>
    </row>
    <row r="97" spans="1:8" ht="15.5" x14ac:dyDescent="0.35">
      <c r="A97" s="134"/>
      <c r="B97" s="134"/>
      <c r="C97" s="134"/>
      <c r="D97" s="134"/>
      <c r="E97" s="134"/>
      <c r="F97" s="134"/>
      <c r="G97" s="134"/>
      <c r="H97" s="134"/>
    </row>
    <row r="98" spans="1:8" ht="15.5" x14ac:dyDescent="0.35">
      <c r="A98" s="134"/>
      <c r="B98" s="134"/>
      <c r="C98" s="134"/>
      <c r="D98" s="134"/>
      <c r="E98" s="134"/>
      <c r="F98" s="134"/>
      <c r="G98" s="134"/>
      <c r="H98" s="134"/>
    </row>
    <row r="99" spans="1:8" ht="15.5" x14ac:dyDescent="0.35">
      <c r="A99" s="134"/>
      <c r="B99" s="134"/>
      <c r="C99" s="134"/>
      <c r="D99" s="134"/>
      <c r="E99" s="134"/>
      <c r="F99" s="134"/>
      <c r="G99" s="134"/>
      <c r="H99" s="134"/>
    </row>
    <row r="100" spans="1:8" ht="15.5" x14ac:dyDescent="0.35">
      <c r="A100" s="134"/>
      <c r="B100" s="134"/>
      <c r="C100" s="134"/>
      <c r="D100" s="134"/>
      <c r="E100" s="134"/>
      <c r="F100" s="134"/>
      <c r="G100" s="134"/>
      <c r="H100" s="134"/>
    </row>
    <row r="101" spans="1:8" ht="15.5" x14ac:dyDescent="0.35">
      <c r="A101" s="134"/>
      <c r="B101" s="134"/>
      <c r="C101" s="134"/>
      <c r="D101" s="134"/>
      <c r="E101" s="134"/>
      <c r="F101" s="134"/>
      <c r="G101" s="134"/>
      <c r="H101" s="134"/>
    </row>
    <row r="102" spans="1:8" ht="15.5" x14ac:dyDescent="0.35">
      <c r="A102" s="134"/>
      <c r="B102" s="134"/>
      <c r="C102" s="134"/>
      <c r="D102" s="134"/>
      <c r="E102" s="134"/>
      <c r="F102" s="134"/>
      <c r="G102" s="134"/>
      <c r="H102" s="134"/>
    </row>
    <row r="103" spans="1:8" ht="15.5" x14ac:dyDescent="0.35">
      <c r="A103" s="134"/>
      <c r="B103" s="134"/>
      <c r="C103" s="134"/>
      <c r="D103" s="134"/>
      <c r="E103" s="134"/>
      <c r="F103" s="134"/>
      <c r="G103" s="134"/>
      <c r="H103" s="134"/>
    </row>
    <row r="104" spans="1:8" ht="15.5" x14ac:dyDescent="0.35">
      <c r="A104" s="134"/>
      <c r="B104" s="134"/>
      <c r="C104" s="134"/>
      <c r="D104" s="134"/>
      <c r="E104" s="134"/>
      <c r="F104" s="134"/>
      <c r="G104" s="134"/>
      <c r="H104" s="134"/>
    </row>
    <row r="105" spans="1:8" ht="15.5" x14ac:dyDescent="0.35">
      <c r="A105" s="134"/>
      <c r="B105" s="134"/>
      <c r="C105" s="134"/>
      <c r="D105" s="134"/>
      <c r="E105" s="134"/>
      <c r="F105" s="134"/>
      <c r="G105" s="134"/>
      <c r="H105" s="134"/>
    </row>
    <row r="106" spans="1:8" ht="15.5" x14ac:dyDescent="0.35">
      <c r="A106" s="134"/>
      <c r="B106" s="134"/>
      <c r="C106" s="134"/>
      <c r="D106" s="134"/>
      <c r="E106" s="134"/>
      <c r="F106" s="134"/>
      <c r="G106" s="134"/>
      <c r="H106" s="134"/>
    </row>
    <row r="107" spans="1:8" ht="15.5" x14ac:dyDescent="0.35">
      <c r="A107" s="134"/>
      <c r="B107" s="134"/>
      <c r="C107" s="134"/>
      <c r="D107" s="134"/>
      <c r="E107" s="134"/>
      <c r="F107" s="134"/>
      <c r="G107" s="134"/>
      <c r="H107" s="134"/>
    </row>
    <row r="108" spans="1:8" ht="15.5" x14ac:dyDescent="0.35">
      <c r="A108" s="134"/>
      <c r="B108" s="134"/>
      <c r="C108" s="134"/>
      <c r="D108" s="134"/>
      <c r="E108" s="134"/>
      <c r="F108" s="134"/>
      <c r="G108" s="134"/>
      <c r="H108" s="134"/>
    </row>
    <row r="109" spans="1:8" ht="15.5" x14ac:dyDescent="0.35">
      <c r="A109" s="134"/>
      <c r="B109" s="134"/>
      <c r="C109" s="134"/>
      <c r="D109" s="134"/>
      <c r="E109" s="134"/>
      <c r="F109" s="134"/>
      <c r="G109" s="134"/>
      <c r="H109" s="134"/>
    </row>
    <row r="110" spans="1:8" ht="15.5" x14ac:dyDescent="0.35">
      <c r="A110" s="134"/>
      <c r="B110" s="134"/>
      <c r="C110" s="134"/>
      <c r="D110" s="134"/>
      <c r="E110" s="134"/>
      <c r="F110" s="134"/>
      <c r="G110" s="134"/>
      <c r="H110" s="134"/>
    </row>
    <row r="111" spans="1:8" ht="15.5" x14ac:dyDescent="0.35">
      <c r="A111" s="134"/>
      <c r="B111" s="134"/>
      <c r="C111" s="134"/>
      <c r="D111" s="134"/>
      <c r="E111" s="134"/>
      <c r="F111" s="134"/>
      <c r="G111" s="134"/>
      <c r="H111" s="134"/>
    </row>
    <row r="112" spans="1:8" ht="15.5" x14ac:dyDescent="0.35">
      <c r="A112" s="134"/>
      <c r="B112" s="134"/>
      <c r="C112" s="134"/>
      <c r="D112" s="134"/>
      <c r="E112" s="134"/>
      <c r="F112" s="134"/>
      <c r="G112" s="134"/>
      <c r="H112" s="134"/>
    </row>
    <row r="113" spans="1:8" ht="15.5" x14ac:dyDescent="0.35">
      <c r="A113" s="134"/>
      <c r="B113" s="134"/>
      <c r="C113" s="134"/>
      <c r="D113" s="134"/>
      <c r="E113" s="134"/>
      <c r="F113" s="134"/>
      <c r="G113" s="134"/>
      <c r="H113" s="134"/>
    </row>
    <row r="114" spans="1:8" ht="15.5" x14ac:dyDescent="0.35">
      <c r="A114" s="134"/>
      <c r="B114" s="134"/>
      <c r="C114" s="134"/>
      <c r="D114" s="134"/>
      <c r="E114" s="134"/>
      <c r="F114" s="134"/>
      <c r="G114" s="134"/>
      <c r="H114" s="134"/>
    </row>
    <row r="115" spans="1:8" ht="15.5" x14ac:dyDescent="0.35">
      <c r="A115" s="134"/>
      <c r="B115" s="134"/>
      <c r="C115" s="134"/>
      <c r="D115" s="134"/>
      <c r="E115" s="134"/>
      <c r="F115" s="134"/>
      <c r="G115" s="134"/>
      <c r="H115" s="134"/>
    </row>
    <row r="116" spans="1:8" ht="15.5" x14ac:dyDescent="0.35">
      <c r="A116" s="134"/>
      <c r="B116" s="134"/>
      <c r="C116" s="134"/>
      <c r="D116" s="134"/>
      <c r="E116" s="134"/>
      <c r="F116" s="134"/>
      <c r="G116" s="134"/>
      <c r="H116" s="134"/>
    </row>
    <row r="117" spans="1:8" ht="15.5" x14ac:dyDescent="0.35">
      <c r="A117" s="134"/>
      <c r="B117" s="134"/>
      <c r="C117" s="134"/>
      <c r="D117" s="134"/>
      <c r="E117" s="134"/>
      <c r="F117" s="134"/>
      <c r="G117" s="134"/>
      <c r="H117" s="134"/>
    </row>
    <row r="118" spans="1:8" ht="15.5" x14ac:dyDescent="0.35">
      <c r="A118" s="134"/>
      <c r="B118" s="134"/>
      <c r="C118" s="134"/>
      <c r="D118" s="134"/>
      <c r="E118" s="134"/>
      <c r="F118" s="134"/>
      <c r="G118" s="134"/>
      <c r="H118" s="134"/>
    </row>
    <row r="119" spans="1:8" ht="15.5" x14ac:dyDescent="0.35">
      <c r="A119" s="134"/>
      <c r="B119" s="134"/>
      <c r="C119" s="134"/>
      <c r="D119" s="134"/>
      <c r="E119" s="134"/>
      <c r="F119" s="134"/>
      <c r="G119" s="134"/>
      <c r="H119" s="134"/>
    </row>
    <row r="120" spans="1:8" ht="15.5" x14ac:dyDescent="0.35">
      <c r="A120" s="134"/>
      <c r="B120" s="134"/>
      <c r="C120" s="134"/>
      <c r="D120" s="134"/>
      <c r="E120" s="134"/>
      <c r="F120" s="134"/>
      <c r="G120" s="134"/>
      <c r="H120" s="134"/>
    </row>
    <row r="121" spans="1:8" ht="15.5" x14ac:dyDescent="0.35">
      <c r="A121" s="134"/>
      <c r="B121" s="134"/>
      <c r="C121" s="134"/>
      <c r="D121" s="134"/>
      <c r="E121" s="134"/>
      <c r="F121" s="134"/>
      <c r="G121" s="134"/>
      <c r="H121" s="134"/>
    </row>
    <row r="122" spans="1:8" ht="15.5" x14ac:dyDescent="0.35">
      <c r="A122" s="134"/>
      <c r="B122" s="134"/>
      <c r="C122" s="134"/>
      <c r="D122" s="134"/>
      <c r="E122" s="134"/>
      <c r="F122" s="134"/>
      <c r="G122" s="134"/>
      <c r="H122" s="134"/>
    </row>
    <row r="123" spans="1:8" ht="15.5" x14ac:dyDescent="0.35">
      <c r="A123" s="134"/>
      <c r="B123" s="134"/>
      <c r="C123" s="134"/>
      <c r="D123" s="134"/>
      <c r="E123" s="134"/>
      <c r="F123" s="134"/>
      <c r="G123" s="134"/>
      <c r="H123" s="134"/>
    </row>
    <row r="124" spans="1:8" ht="15.5" x14ac:dyDescent="0.35">
      <c r="A124" s="134"/>
      <c r="B124" s="134"/>
      <c r="C124" s="134"/>
      <c r="D124" s="134"/>
      <c r="E124" s="134"/>
      <c r="F124" s="134"/>
      <c r="G124" s="134"/>
      <c r="H124" s="134"/>
    </row>
    <row r="125" spans="1:8" ht="15.5" x14ac:dyDescent="0.35">
      <c r="A125" s="134"/>
      <c r="B125" s="134"/>
      <c r="C125" s="134"/>
      <c r="D125" s="134"/>
      <c r="E125" s="134"/>
      <c r="F125" s="134"/>
      <c r="G125" s="134"/>
      <c r="H125" s="134"/>
    </row>
    <row r="126" spans="1:8" ht="15.5" x14ac:dyDescent="0.35">
      <c r="A126" s="134"/>
      <c r="B126" s="134"/>
      <c r="C126" s="134"/>
      <c r="D126" s="134"/>
      <c r="E126" s="134"/>
      <c r="F126" s="134"/>
      <c r="G126" s="134"/>
      <c r="H126" s="134"/>
    </row>
    <row r="127" spans="1:8" ht="15.5" x14ac:dyDescent="0.35">
      <c r="A127" s="134"/>
      <c r="B127" s="134"/>
      <c r="C127" s="134"/>
      <c r="D127" s="134"/>
      <c r="E127" s="134"/>
      <c r="F127" s="134"/>
      <c r="G127" s="134"/>
      <c r="H127" s="134"/>
    </row>
    <row r="128" spans="1:8" ht="15.5" x14ac:dyDescent="0.35">
      <c r="A128" s="134"/>
      <c r="B128" s="134"/>
      <c r="C128" s="134"/>
      <c r="D128" s="134"/>
      <c r="E128" s="134"/>
      <c r="F128" s="134"/>
      <c r="G128" s="134"/>
      <c r="H128" s="134"/>
    </row>
    <row r="129" spans="1:8" ht="15.5" x14ac:dyDescent="0.35">
      <c r="A129" s="134"/>
      <c r="B129" s="134"/>
      <c r="C129" s="134"/>
      <c r="D129" s="134"/>
      <c r="E129" s="134"/>
      <c r="F129" s="134"/>
      <c r="G129" s="134"/>
      <c r="H129" s="134"/>
    </row>
    <row r="130" spans="1:8" ht="15.5" x14ac:dyDescent="0.35">
      <c r="A130" s="134"/>
      <c r="B130" s="134"/>
      <c r="C130" s="134"/>
      <c r="D130" s="134"/>
      <c r="E130" s="134"/>
      <c r="F130" s="134"/>
      <c r="G130" s="134"/>
      <c r="H130" s="134"/>
    </row>
    <row r="131" spans="1:8" ht="15.5" x14ac:dyDescent="0.35">
      <c r="A131" s="134"/>
      <c r="B131" s="134"/>
      <c r="C131" s="134"/>
      <c r="D131" s="134"/>
      <c r="E131" s="134"/>
      <c r="F131" s="134"/>
      <c r="G131" s="134"/>
      <c r="H131" s="134"/>
    </row>
    <row r="132" spans="1:8" ht="15.5" x14ac:dyDescent="0.35">
      <c r="A132" s="134"/>
      <c r="B132" s="134"/>
      <c r="C132" s="134"/>
      <c r="D132" s="134"/>
      <c r="E132" s="134"/>
      <c r="F132" s="134"/>
      <c r="G132" s="134"/>
      <c r="H132" s="134"/>
    </row>
    <row r="133" spans="1:8" ht="15.5" x14ac:dyDescent="0.35">
      <c r="A133" s="134"/>
      <c r="B133" s="134"/>
      <c r="C133" s="134"/>
      <c r="D133" s="134"/>
      <c r="E133" s="134"/>
      <c r="F133" s="134"/>
      <c r="G133" s="134"/>
      <c r="H133" s="134"/>
    </row>
    <row r="134" spans="1:8" ht="15.5" x14ac:dyDescent="0.35">
      <c r="A134" s="134"/>
      <c r="B134" s="134"/>
      <c r="C134" s="134"/>
      <c r="D134" s="134"/>
      <c r="E134" s="134"/>
      <c r="F134" s="134"/>
      <c r="G134" s="134"/>
      <c r="H134" s="134"/>
    </row>
    <row r="135" spans="1:8" ht="15.5" x14ac:dyDescent="0.35">
      <c r="A135" s="134"/>
      <c r="B135" s="134"/>
      <c r="C135" s="134"/>
      <c r="D135" s="134"/>
      <c r="E135" s="134"/>
      <c r="F135" s="134"/>
      <c r="G135" s="134"/>
      <c r="H135" s="134"/>
    </row>
    <row r="136" spans="1:8" ht="15.5" x14ac:dyDescent="0.35">
      <c r="A136" s="134"/>
      <c r="B136" s="134"/>
      <c r="C136" s="134"/>
      <c r="D136" s="134"/>
      <c r="E136" s="134"/>
      <c r="F136" s="134"/>
      <c r="G136" s="134"/>
      <c r="H136" s="134"/>
    </row>
    <row r="137" spans="1:8" ht="15.5" x14ac:dyDescent="0.35">
      <c r="A137" s="134"/>
      <c r="B137" s="134"/>
      <c r="C137" s="134"/>
      <c r="D137" s="134"/>
      <c r="E137" s="134"/>
      <c r="F137" s="134"/>
      <c r="G137" s="134"/>
      <c r="H137" s="134"/>
    </row>
    <row r="138" spans="1:8" ht="15.5" x14ac:dyDescent="0.35">
      <c r="A138" s="134"/>
      <c r="B138" s="134"/>
      <c r="C138" s="134"/>
      <c r="D138" s="134"/>
      <c r="E138" s="134"/>
      <c r="F138" s="134"/>
      <c r="G138" s="134"/>
      <c r="H138" s="134"/>
    </row>
    <row r="139" spans="1:8" ht="15.5" x14ac:dyDescent="0.35">
      <c r="A139" s="134"/>
      <c r="B139" s="134"/>
      <c r="C139" s="134"/>
      <c r="D139" s="134"/>
      <c r="E139" s="134"/>
      <c r="F139" s="134"/>
      <c r="G139" s="134"/>
      <c r="H139" s="134"/>
    </row>
    <row r="140" spans="1:8" ht="15.5" x14ac:dyDescent="0.35">
      <c r="A140" s="134"/>
      <c r="B140" s="134"/>
      <c r="C140" s="134"/>
      <c r="D140" s="134"/>
      <c r="E140" s="134"/>
      <c r="F140" s="134"/>
      <c r="G140" s="134"/>
      <c r="H140" s="134"/>
    </row>
    <row r="141" spans="1:8" ht="15.5" x14ac:dyDescent="0.35">
      <c r="A141" s="134"/>
      <c r="B141" s="134"/>
      <c r="C141" s="134"/>
      <c r="D141" s="134"/>
      <c r="E141" s="134"/>
      <c r="F141" s="134"/>
      <c r="G141" s="134"/>
      <c r="H141" s="134"/>
    </row>
    <row r="142" spans="1:8" ht="15.5" x14ac:dyDescent="0.35">
      <c r="A142" s="134"/>
      <c r="B142" s="134"/>
      <c r="C142" s="134"/>
      <c r="D142" s="134"/>
      <c r="E142" s="134"/>
      <c r="F142" s="134"/>
      <c r="G142" s="134"/>
      <c r="H142" s="134"/>
    </row>
    <row r="143" spans="1:8" ht="15.5" x14ac:dyDescent="0.35">
      <c r="A143" s="134"/>
      <c r="B143" s="134"/>
      <c r="C143" s="134"/>
      <c r="D143" s="134"/>
      <c r="E143" s="134"/>
      <c r="F143" s="134"/>
      <c r="G143" s="134"/>
      <c r="H143" s="134"/>
    </row>
    <row r="144" spans="1:8" ht="15.5" x14ac:dyDescent="0.35">
      <c r="A144" s="134"/>
      <c r="B144" s="134"/>
      <c r="C144" s="134"/>
      <c r="D144" s="134"/>
      <c r="E144" s="134"/>
      <c r="F144" s="134"/>
      <c r="G144" s="134"/>
      <c r="H144" s="134"/>
    </row>
    <row r="145" spans="1:8" ht="15.5" x14ac:dyDescent="0.35">
      <c r="A145" s="134"/>
      <c r="B145" s="134"/>
      <c r="C145" s="134"/>
      <c r="D145" s="134"/>
      <c r="E145" s="134"/>
      <c r="F145" s="134"/>
      <c r="G145" s="134"/>
      <c r="H145" s="134"/>
    </row>
    <row r="146" spans="1:8" ht="15.5" x14ac:dyDescent="0.35">
      <c r="A146" s="134"/>
      <c r="B146" s="134"/>
      <c r="C146" s="134"/>
      <c r="D146" s="134"/>
      <c r="E146" s="134"/>
      <c r="F146" s="134"/>
      <c r="G146" s="134"/>
      <c r="H146" s="134"/>
    </row>
    <row r="147" spans="1:8" ht="15.5" x14ac:dyDescent="0.35">
      <c r="A147" s="134"/>
      <c r="B147" s="134"/>
      <c r="C147" s="134"/>
      <c r="D147" s="134"/>
      <c r="E147" s="134"/>
      <c r="F147" s="134"/>
      <c r="G147" s="134"/>
      <c r="H147" s="134"/>
    </row>
    <row r="148" spans="1:8" ht="15.5" x14ac:dyDescent="0.35">
      <c r="A148" s="134"/>
      <c r="B148" s="134"/>
      <c r="C148" s="134"/>
      <c r="D148" s="134"/>
      <c r="E148" s="134"/>
      <c r="F148" s="134"/>
      <c r="G148" s="134"/>
      <c r="H148" s="134"/>
    </row>
    <row r="149" spans="1:8" ht="15.5" x14ac:dyDescent="0.35">
      <c r="A149" s="134"/>
      <c r="B149" s="134"/>
      <c r="C149" s="134"/>
      <c r="D149" s="134"/>
      <c r="E149" s="134"/>
      <c r="F149" s="134"/>
      <c r="G149" s="134"/>
      <c r="H149" s="134"/>
    </row>
    <row r="150" spans="1:8" ht="15.5" x14ac:dyDescent="0.35">
      <c r="A150" s="134"/>
      <c r="B150" s="134"/>
      <c r="C150" s="134"/>
      <c r="D150" s="134"/>
      <c r="E150" s="134"/>
      <c r="F150" s="134"/>
      <c r="G150" s="134"/>
      <c r="H150" s="134"/>
    </row>
    <row r="151" spans="1:8" ht="15.5" x14ac:dyDescent="0.35">
      <c r="A151" s="134"/>
      <c r="B151" s="134"/>
      <c r="C151" s="134"/>
      <c r="D151" s="134"/>
      <c r="E151" s="134"/>
      <c r="F151" s="134"/>
      <c r="G151" s="134"/>
      <c r="H151" s="134"/>
    </row>
    <row r="152" spans="1:8" ht="15.5" x14ac:dyDescent="0.35">
      <c r="A152" s="134"/>
      <c r="B152" s="134"/>
      <c r="C152" s="134"/>
      <c r="D152" s="134"/>
      <c r="E152" s="134"/>
      <c r="F152" s="134"/>
      <c r="G152" s="134"/>
      <c r="H152" s="134"/>
    </row>
    <row r="153" spans="1:8" ht="15.5" x14ac:dyDescent="0.35">
      <c r="A153" s="134"/>
      <c r="B153" s="134"/>
      <c r="C153" s="134"/>
      <c r="D153" s="134"/>
      <c r="E153" s="134"/>
      <c r="F153" s="134"/>
      <c r="G153" s="134"/>
      <c r="H153" s="134"/>
    </row>
    <row r="154" spans="1:8" ht="15.5" x14ac:dyDescent="0.35">
      <c r="A154" s="134"/>
      <c r="B154" s="134"/>
      <c r="C154" s="134"/>
      <c r="D154" s="134"/>
      <c r="E154" s="134"/>
      <c r="F154" s="134"/>
      <c r="G154" s="134"/>
      <c r="H154" s="134"/>
    </row>
    <row r="155" spans="1:8" ht="15.5" x14ac:dyDescent="0.35">
      <c r="A155" s="134"/>
      <c r="B155" s="134"/>
      <c r="C155" s="134"/>
      <c r="D155" s="134"/>
      <c r="E155" s="134"/>
      <c r="F155" s="134"/>
      <c r="G155" s="134"/>
      <c r="H155" s="134"/>
    </row>
    <row r="156" spans="1:8" ht="15.5" x14ac:dyDescent="0.35">
      <c r="A156" s="134"/>
      <c r="B156" s="134"/>
      <c r="C156" s="134"/>
      <c r="D156" s="134"/>
      <c r="E156" s="134"/>
      <c r="F156" s="134"/>
      <c r="G156" s="134"/>
      <c r="H156" s="134"/>
    </row>
    <row r="157" spans="1:8" ht="15.5" x14ac:dyDescent="0.35">
      <c r="A157" s="134"/>
      <c r="B157" s="134"/>
      <c r="C157" s="134"/>
      <c r="D157" s="134"/>
      <c r="E157" s="134"/>
      <c r="F157" s="134"/>
      <c r="G157" s="134"/>
      <c r="H157" s="134"/>
    </row>
    <row r="158" spans="1:8" ht="15.5" x14ac:dyDescent="0.35">
      <c r="A158" s="134"/>
      <c r="B158" s="134"/>
      <c r="C158" s="134"/>
      <c r="D158" s="134"/>
      <c r="E158" s="134"/>
      <c r="F158" s="134"/>
      <c r="G158" s="134"/>
      <c r="H158" s="134"/>
    </row>
    <row r="159" spans="1:8" ht="15.5" x14ac:dyDescent="0.35">
      <c r="A159" s="134"/>
      <c r="B159" s="134"/>
      <c r="C159" s="134"/>
      <c r="D159" s="134"/>
      <c r="E159" s="134"/>
      <c r="F159" s="134"/>
      <c r="G159" s="134"/>
      <c r="H159" s="134"/>
    </row>
    <row r="160" spans="1:8" ht="15.5" x14ac:dyDescent="0.35">
      <c r="A160" s="134"/>
      <c r="B160" s="134"/>
      <c r="C160" s="134"/>
      <c r="D160" s="134"/>
      <c r="E160" s="134"/>
      <c r="F160" s="134"/>
      <c r="G160" s="134"/>
      <c r="H160" s="134"/>
    </row>
    <row r="161" spans="1:8" ht="15.5" x14ac:dyDescent="0.35">
      <c r="A161" s="134"/>
      <c r="B161" s="134"/>
      <c r="C161" s="134"/>
      <c r="D161" s="134"/>
      <c r="E161" s="134"/>
      <c r="F161" s="134"/>
      <c r="G161" s="134"/>
      <c r="H161" s="134"/>
    </row>
    <row r="162" spans="1:8" ht="15.5" x14ac:dyDescent="0.35">
      <c r="A162" s="134"/>
      <c r="B162" s="134"/>
      <c r="C162" s="134"/>
      <c r="D162" s="134"/>
      <c r="E162" s="134"/>
      <c r="F162" s="134"/>
      <c r="G162" s="134"/>
      <c r="H162" s="134"/>
    </row>
    <row r="163" spans="1:8" ht="15.5" x14ac:dyDescent="0.35">
      <c r="A163" s="134"/>
      <c r="B163" s="134"/>
      <c r="C163" s="134"/>
      <c r="D163" s="134"/>
      <c r="E163" s="134"/>
      <c r="F163" s="134"/>
      <c r="G163" s="134"/>
      <c r="H163" s="134"/>
    </row>
    <row r="164" spans="1:8" ht="15.5" x14ac:dyDescent="0.35">
      <c r="A164" s="134"/>
      <c r="B164" s="134"/>
      <c r="C164" s="134"/>
      <c r="D164" s="134"/>
      <c r="E164" s="134"/>
      <c r="F164" s="134"/>
      <c r="G164" s="134"/>
      <c r="H164" s="134"/>
    </row>
    <row r="165" spans="1:8" ht="15.5" x14ac:dyDescent="0.35">
      <c r="A165" s="134"/>
      <c r="B165" s="134"/>
      <c r="C165" s="134"/>
      <c r="D165" s="134"/>
      <c r="E165" s="134"/>
      <c r="F165" s="134"/>
      <c r="G165" s="134"/>
      <c r="H165" s="134"/>
    </row>
    <row r="166" spans="1:8" ht="15.5" x14ac:dyDescent="0.35">
      <c r="A166" s="134"/>
      <c r="B166" s="134"/>
      <c r="C166" s="134"/>
      <c r="D166" s="134"/>
      <c r="E166" s="134"/>
      <c r="F166" s="134"/>
      <c r="G166" s="134"/>
      <c r="H166" s="134"/>
    </row>
    <row r="167" spans="1:8" ht="15.5" x14ac:dyDescent="0.35">
      <c r="A167" s="134"/>
      <c r="B167" s="134"/>
      <c r="C167" s="134"/>
      <c r="D167" s="134"/>
      <c r="E167" s="134"/>
      <c r="F167" s="134"/>
      <c r="G167" s="134"/>
      <c r="H167" s="134"/>
    </row>
    <row r="168" spans="1:8" ht="15.5" x14ac:dyDescent="0.35">
      <c r="A168" s="134"/>
      <c r="B168" s="134"/>
      <c r="C168" s="134"/>
      <c r="D168" s="134"/>
      <c r="E168" s="134"/>
      <c r="F168" s="134"/>
      <c r="G168" s="134"/>
      <c r="H168" s="134"/>
    </row>
    <row r="169" spans="1:8" ht="15.5" x14ac:dyDescent="0.35">
      <c r="A169" s="134"/>
      <c r="B169" s="134"/>
      <c r="C169" s="134"/>
      <c r="D169" s="134"/>
      <c r="E169" s="134"/>
      <c r="F169" s="134"/>
      <c r="G169" s="134"/>
      <c r="H169" s="134"/>
    </row>
    <row r="170" spans="1:8" ht="15.5" x14ac:dyDescent="0.35">
      <c r="A170" s="134"/>
      <c r="B170" s="134"/>
      <c r="C170" s="134"/>
      <c r="D170" s="134"/>
      <c r="E170" s="134"/>
      <c r="F170" s="134"/>
      <c r="G170" s="134"/>
      <c r="H170" s="134"/>
    </row>
    <row r="171" spans="1:8" ht="15.5" x14ac:dyDescent="0.35">
      <c r="A171" s="134"/>
      <c r="B171" s="134"/>
      <c r="C171" s="134"/>
      <c r="D171" s="134"/>
      <c r="E171" s="134"/>
      <c r="F171" s="134"/>
      <c r="G171" s="134"/>
      <c r="H171" s="134"/>
    </row>
    <row r="172" spans="1:8" ht="15.5" x14ac:dyDescent="0.35">
      <c r="A172" s="134"/>
      <c r="B172" s="134"/>
      <c r="C172" s="134"/>
      <c r="D172" s="134"/>
      <c r="E172" s="134"/>
      <c r="F172" s="134"/>
      <c r="G172" s="134"/>
      <c r="H172" s="134"/>
    </row>
    <row r="173" spans="1:8" ht="15.5" x14ac:dyDescent="0.35">
      <c r="A173" s="134"/>
      <c r="B173" s="134"/>
      <c r="C173" s="134"/>
      <c r="D173" s="134"/>
      <c r="E173" s="134"/>
      <c r="F173" s="134"/>
      <c r="G173" s="134"/>
      <c r="H173" s="134"/>
    </row>
    <row r="174" spans="1:8" ht="15.5" x14ac:dyDescent="0.35">
      <c r="A174" s="134"/>
      <c r="B174" s="134"/>
      <c r="C174" s="134"/>
      <c r="D174" s="134"/>
      <c r="E174" s="134"/>
      <c r="F174" s="134"/>
      <c r="G174" s="134"/>
      <c r="H174" s="134"/>
    </row>
    <row r="175" spans="1:8" ht="15.5" x14ac:dyDescent="0.35">
      <c r="A175" s="134"/>
      <c r="B175" s="134"/>
      <c r="C175" s="134"/>
      <c r="D175" s="134"/>
      <c r="E175" s="134"/>
      <c r="F175" s="134"/>
      <c r="G175" s="134"/>
      <c r="H175" s="134"/>
    </row>
    <row r="176" spans="1:8" ht="15.5" x14ac:dyDescent="0.35">
      <c r="A176" s="134"/>
      <c r="B176" s="134"/>
      <c r="C176" s="134"/>
      <c r="D176" s="134"/>
      <c r="E176" s="134"/>
      <c r="F176" s="134"/>
      <c r="G176" s="134"/>
      <c r="H176" s="134"/>
    </row>
    <row r="177" spans="1:8" ht="15.5" x14ac:dyDescent="0.35">
      <c r="A177" s="134"/>
      <c r="B177" s="134"/>
      <c r="C177" s="134"/>
      <c r="D177" s="134"/>
      <c r="E177" s="134"/>
      <c r="F177" s="134"/>
      <c r="G177" s="134"/>
      <c r="H177" s="134"/>
    </row>
    <row r="178" spans="1:8" ht="15.5" x14ac:dyDescent="0.35">
      <c r="A178" s="134"/>
      <c r="B178" s="134"/>
      <c r="C178" s="134"/>
      <c r="D178" s="134"/>
      <c r="E178" s="134"/>
      <c r="F178" s="134"/>
      <c r="G178" s="134"/>
      <c r="H178" s="134"/>
    </row>
    <row r="179" spans="1:8" ht="15.5" x14ac:dyDescent="0.35">
      <c r="A179" s="134"/>
      <c r="B179" s="134"/>
      <c r="C179" s="134"/>
      <c r="D179" s="134"/>
      <c r="E179" s="134"/>
      <c r="F179" s="134"/>
      <c r="G179" s="134"/>
      <c r="H179" s="134"/>
    </row>
    <row r="180" spans="1:8" ht="15.5" x14ac:dyDescent="0.35">
      <c r="A180" s="134"/>
      <c r="B180" s="134"/>
      <c r="C180" s="134"/>
      <c r="D180" s="134"/>
      <c r="E180" s="134"/>
      <c r="F180" s="134"/>
      <c r="G180" s="134"/>
      <c r="H180" s="134"/>
    </row>
    <row r="181" spans="1:8" ht="15.5" x14ac:dyDescent="0.35">
      <c r="A181" s="134"/>
      <c r="B181" s="134"/>
      <c r="C181" s="134"/>
      <c r="D181" s="134"/>
      <c r="E181" s="134"/>
      <c r="F181" s="134"/>
      <c r="G181" s="134"/>
      <c r="H181" s="134"/>
    </row>
    <row r="182" spans="1:8" ht="15.5" x14ac:dyDescent="0.35">
      <c r="A182" s="134"/>
      <c r="B182" s="134"/>
      <c r="C182" s="134"/>
      <c r="D182" s="134"/>
      <c r="E182" s="134"/>
      <c r="F182" s="134"/>
      <c r="G182" s="134"/>
      <c r="H182" s="134"/>
    </row>
    <row r="183" spans="1:8" ht="15.5" x14ac:dyDescent="0.35">
      <c r="A183" s="134"/>
      <c r="B183" s="134"/>
      <c r="C183" s="134"/>
      <c r="D183" s="134"/>
      <c r="E183" s="134"/>
      <c r="F183" s="134"/>
      <c r="G183" s="134"/>
      <c r="H183" s="134"/>
    </row>
    <row r="184" spans="1:8" ht="15.5" x14ac:dyDescent="0.35">
      <c r="A184" s="134"/>
      <c r="B184" s="134"/>
      <c r="C184" s="134"/>
      <c r="D184" s="134"/>
      <c r="E184" s="134"/>
      <c r="F184" s="134"/>
      <c r="G184" s="134"/>
      <c r="H184" s="134"/>
    </row>
    <row r="185" spans="1:8" ht="15.5" x14ac:dyDescent="0.35">
      <c r="A185" s="134"/>
      <c r="B185" s="134"/>
      <c r="C185" s="134"/>
      <c r="D185" s="134"/>
      <c r="E185" s="134"/>
      <c r="F185" s="134"/>
      <c r="G185" s="134"/>
      <c r="H185" s="134"/>
    </row>
    <row r="186" spans="1:8" ht="15.5" x14ac:dyDescent="0.35">
      <c r="A186" s="134"/>
      <c r="B186" s="134"/>
      <c r="C186" s="134"/>
      <c r="D186" s="134"/>
      <c r="E186" s="134"/>
      <c r="F186" s="134"/>
      <c r="G186" s="134"/>
      <c r="H186" s="134"/>
    </row>
    <row r="187" spans="1:8" ht="15.5" x14ac:dyDescent="0.35">
      <c r="A187" s="134"/>
      <c r="B187" s="134"/>
      <c r="C187" s="134"/>
      <c r="D187" s="134"/>
      <c r="E187" s="134"/>
      <c r="F187" s="134"/>
      <c r="G187" s="134"/>
      <c r="H187" s="134"/>
    </row>
    <row r="188" spans="1:8" ht="15.5" x14ac:dyDescent="0.35">
      <c r="A188" s="134"/>
      <c r="B188" s="134"/>
      <c r="C188" s="134"/>
      <c r="D188" s="134"/>
      <c r="E188" s="134"/>
      <c r="F188" s="134"/>
      <c r="G188" s="134"/>
      <c r="H188" s="134"/>
    </row>
    <row r="189" spans="1:8" ht="15.5" x14ac:dyDescent="0.35">
      <c r="A189" s="134"/>
      <c r="B189" s="134"/>
      <c r="C189" s="134"/>
      <c r="D189" s="134"/>
      <c r="E189" s="134"/>
      <c r="F189" s="134"/>
      <c r="G189" s="134"/>
      <c r="H189" s="134"/>
    </row>
    <row r="190" spans="1:8" ht="15.5" x14ac:dyDescent="0.35">
      <c r="A190" s="134"/>
      <c r="B190" s="134"/>
      <c r="C190" s="134"/>
      <c r="D190" s="134"/>
      <c r="E190" s="134"/>
      <c r="F190" s="134"/>
      <c r="G190" s="134"/>
      <c r="H190" s="134"/>
    </row>
    <row r="191" spans="1:8" ht="15.5" x14ac:dyDescent="0.35">
      <c r="A191" s="134"/>
      <c r="B191" s="134"/>
      <c r="C191" s="134"/>
      <c r="D191" s="134"/>
      <c r="E191" s="134"/>
      <c r="F191" s="134"/>
      <c r="G191" s="134"/>
      <c r="H191" s="134"/>
    </row>
    <row r="192" spans="1:8" ht="15.5" x14ac:dyDescent="0.35">
      <c r="A192" s="134"/>
      <c r="B192" s="134"/>
      <c r="C192" s="134"/>
      <c r="D192" s="134"/>
      <c r="E192" s="134"/>
      <c r="F192" s="134"/>
      <c r="G192" s="134"/>
      <c r="H192" s="134"/>
    </row>
    <row r="193" spans="1:8" ht="15.5" x14ac:dyDescent="0.35">
      <c r="A193" s="134"/>
      <c r="B193" s="134"/>
      <c r="C193" s="134"/>
      <c r="D193" s="134"/>
      <c r="E193" s="134"/>
      <c r="F193" s="134"/>
      <c r="G193" s="134"/>
      <c r="H193" s="134"/>
    </row>
    <row r="194" spans="1:8" ht="15.5" x14ac:dyDescent="0.35">
      <c r="A194" s="134"/>
      <c r="B194" s="134"/>
      <c r="C194" s="134"/>
      <c r="D194" s="134"/>
      <c r="E194" s="134"/>
      <c r="F194" s="134"/>
      <c r="G194" s="134"/>
      <c r="H194" s="134"/>
    </row>
    <row r="195" spans="1:8" ht="15.5" x14ac:dyDescent="0.35">
      <c r="A195" s="134"/>
      <c r="B195" s="134"/>
      <c r="C195" s="134"/>
      <c r="D195" s="134"/>
      <c r="E195" s="134"/>
      <c r="F195" s="134"/>
      <c r="G195" s="134"/>
      <c r="H195" s="134"/>
    </row>
    <row r="196" spans="1:8" ht="15.5" x14ac:dyDescent="0.35">
      <c r="A196" s="134"/>
      <c r="B196" s="134"/>
      <c r="C196" s="134"/>
      <c r="D196" s="134"/>
      <c r="E196" s="134"/>
      <c r="F196" s="134"/>
      <c r="G196" s="134"/>
      <c r="H196" s="134"/>
    </row>
    <row r="197" spans="1:8" ht="15.5" x14ac:dyDescent="0.35">
      <c r="A197" s="134"/>
      <c r="B197" s="134"/>
      <c r="C197" s="134"/>
      <c r="D197" s="134"/>
      <c r="E197" s="134"/>
      <c r="F197" s="134"/>
      <c r="G197" s="134"/>
      <c r="H197" s="134"/>
    </row>
    <row r="198" spans="1:8" ht="15.5" x14ac:dyDescent="0.35">
      <c r="A198" s="134"/>
      <c r="B198" s="134"/>
      <c r="C198" s="134"/>
      <c r="D198" s="134"/>
      <c r="E198" s="134"/>
      <c r="F198" s="134"/>
      <c r="G198" s="134"/>
      <c r="H198" s="134"/>
    </row>
    <row r="199" spans="1:8" ht="15.5" x14ac:dyDescent="0.35">
      <c r="A199" s="134"/>
      <c r="B199" s="134"/>
      <c r="C199" s="134"/>
      <c r="D199" s="134"/>
      <c r="E199" s="134"/>
      <c r="F199" s="134"/>
      <c r="G199" s="134"/>
      <c r="H199" s="134"/>
    </row>
    <row r="200" spans="1:8" ht="15.5" x14ac:dyDescent="0.35">
      <c r="A200" s="134"/>
      <c r="B200" s="134"/>
      <c r="C200" s="134"/>
      <c r="D200" s="134"/>
      <c r="E200" s="134"/>
      <c r="F200" s="134"/>
      <c r="G200" s="134"/>
      <c r="H200" s="134"/>
    </row>
    <row r="201" spans="1:8" ht="15.5" x14ac:dyDescent="0.35">
      <c r="A201" s="134"/>
      <c r="B201" s="134"/>
      <c r="C201" s="134"/>
      <c r="D201" s="134"/>
      <c r="E201" s="134"/>
      <c r="F201" s="134"/>
      <c r="G201" s="134"/>
      <c r="H201" s="134"/>
    </row>
    <row r="202" spans="1:8" ht="15.5" x14ac:dyDescent="0.35">
      <c r="A202" s="134"/>
      <c r="B202" s="134"/>
      <c r="C202" s="134"/>
      <c r="D202" s="134"/>
      <c r="E202" s="134"/>
      <c r="F202" s="134"/>
      <c r="G202" s="134"/>
      <c r="H202" s="134"/>
    </row>
    <row r="203" spans="1:8" ht="15.5" x14ac:dyDescent="0.35">
      <c r="A203" s="134"/>
      <c r="B203" s="134"/>
      <c r="C203" s="134"/>
      <c r="D203" s="134"/>
      <c r="E203" s="134"/>
      <c r="F203" s="134"/>
      <c r="G203" s="134"/>
      <c r="H203" s="134"/>
    </row>
    <row r="204" spans="1:8" ht="15.5" x14ac:dyDescent="0.35">
      <c r="A204" s="134"/>
      <c r="B204" s="134"/>
      <c r="C204" s="134"/>
      <c r="D204" s="134"/>
      <c r="E204" s="134"/>
      <c r="F204" s="134"/>
      <c r="G204" s="134"/>
      <c r="H204" s="134"/>
    </row>
    <row r="205" spans="1:8" ht="15.5" x14ac:dyDescent="0.35">
      <c r="A205" s="134"/>
      <c r="B205" s="134"/>
      <c r="C205" s="134"/>
      <c r="D205" s="134"/>
      <c r="E205" s="134"/>
      <c r="F205" s="134"/>
      <c r="G205" s="134"/>
      <c r="H205" s="134"/>
    </row>
    <row r="206" spans="1:8" ht="15.5" x14ac:dyDescent="0.35">
      <c r="A206" s="134"/>
      <c r="B206" s="134"/>
      <c r="C206" s="134"/>
      <c r="D206" s="134"/>
      <c r="E206" s="134"/>
      <c r="F206" s="134"/>
      <c r="G206" s="134"/>
      <c r="H206" s="134"/>
    </row>
    <row r="207" spans="1:8" ht="15.5" x14ac:dyDescent="0.35">
      <c r="A207" s="134"/>
      <c r="B207" s="134"/>
      <c r="C207" s="134"/>
      <c r="D207" s="134"/>
      <c r="E207" s="134"/>
      <c r="F207" s="134"/>
      <c r="G207" s="134"/>
      <c r="H207" s="134"/>
    </row>
    <row r="208" spans="1:8" ht="15.5" x14ac:dyDescent="0.35">
      <c r="A208" s="134"/>
      <c r="B208" s="134"/>
      <c r="C208" s="134"/>
      <c r="D208" s="134"/>
      <c r="E208" s="134"/>
      <c r="F208" s="134"/>
      <c r="G208" s="134"/>
      <c r="H208" s="134"/>
    </row>
    <row r="209" spans="1:8" ht="15.5" x14ac:dyDescent="0.35">
      <c r="A209" s="134"/>
      <c r="B209" s="134"/>
      <c r="C209" s="134"/>
      <c r="D209" s="134"/>
      <c r="E209" s="134"/>
      <c r="F209" s="134"/>
      <c r="G209" s="134"/>
      <c r="H209" s="134"/>
    </row>
    <row r="210" spans="1:8" ht="15.5" x14ac:dyDescent="0.35">
      <c r="A210" s="134"/>
      <c r="B210" s="134"/>
      <c r="C210" s="134"/>
      <c r="D210" s="134"/>
      <c r="E210" s="134"/>
      <c r="F210" s="134"/>
      <c r="G210" s="134"/>
      <c r="H210" s="134"/>
    </row>
    <row r="211" spans="1:8" ht="15.5" x14ac:dyDescent="0.35">
      <c r="A211" s="134"/>
      <c r="B211" s="134"/>
      <c r="C211" s="134"/>
      <c r="D211" s="134"/>
      <c r="E211" s="134"/>
      <c r="F211" s="134"/>
      <c r="G211" s="134"/>
      <c r="H211" s="134"/>
    </row>
    <row r="212" spans="1:8" ht="15.5" x14ac:dyDescent="0.35">
      <c r="A212" s="134"/>
      <c r="B212" s="134"/>
      <c r="C212" s="134"/>
      <c r="D212" s="134"/>
      <c r="E212" s="134"/>
      <c r="F212" s="134"/>
      <c r="G212" s="134"/>
      <c r="H212" s="134"/>
    </row>
    <row r="213" spans="1:8" ht="15.5" x14ac:dyDescent="0.35">
      <c r="A213" s="134"/>
      <c r="B213" s="134"/>
      <c r="C213" s="134"/>
      <c r="D213" s="134"/>
      <c r="E213" s="134"/>
      <c r="F213" s="134"/>
      <c r="G213" s="134"/>
      <c r="H213" s="134"/>
    </row>
    <row r="214" spans="1:8" ht="15.5" x14ac:dyDescent="0.35">
      <c r="A214" s="134"/>
      <c r="B214" s="134"/>
      <c r="C214" s="134"/>
      <c r="D214" s="134"/>
      <c r="E214" s="134"/>
      <c r="F214" s="134"/>
      <c r="G214" s="134"/>
      <c r="H214" s="134"/>
    </row>
    <row r="215" spans="1:8" ht="15.5" x14ac:dyDescent="0.35">
      <c r="A215" s="134"/>
      <c r="B215" s="134"/>
      <c r="C215" s="134"/>
      <c r="D215" s="134"/>
      <c r="E215" s="134"/>
      <c r="F215" s="134"/>
      <c r="G215" s="134"/>
      <c r="H215" s="134"/>
    </row>
    <row r="216" spans="1:8" ht="15.5" x14ac:dyDescent="0.35">
      <c r="A216" s="134"/>
      <c r="B216" s="134"/>
      <c r="C216" s="134"/>
      <c r="D216" s="134"/>
      <c r="E216" s="134"/>
      <c r="F216" s="134"/>
      <c r="G216" s="134"/>
      <c r="H216" s="134"/>
    </row>
    <row r="217" spans="1:8" ht="15.5" x14ac:dyDescent="0.35">
      <c r="A217" s="134"/>
      <c r="B217" s="134"/>
      <c r="C217" s="134"/>
      <c r="D217" s="134"/>
      <c r="E217" s="134"/>
      <c r="F217" s="134"/>
      <c r="G217" s="134"/>
      <c r="H217" s="134"/>
    </row>
    <row r="218" spans="1:8" ht="15.5" x14ac:dyDescent="0.35">
      <c r="A218" s="134"/>
      <c r="B218" s="134"/>
      <c r="C218" s="134"/>
      <c r="D218" s="134"/>
      <c r="E218" s="134"/>
      <c r="F218" s="134"/>
      <c r="G218" s="134"/>
      <c r="H218" s="134"/>
    </row>
    <row r="219" spans="1:8" ht="15.5" x14ac:dyDescent="0.35">
      <c r="A219" s="134"/>
      <c r="B219" s="134"/>
      <c r="C219" s="134"/>
      <c r="D219" s="134"/>
      <c r="E219" s="134"/>
      <c r="F219" s="134"/>
      <c r="G219" s="134"/>
      <c r="H219" s="134"/>
    </row>
    <row r="220" spans="1:8" ht="15.5" x14ac:dyDescent="0.35">
      <c r="A220" s="134"/>
      <c r="B220" s="134"/>
      <c r="C220" s="134"/>
      <c r="D220" s="134"/>
      <c r="E220" s="134"/>
      <c r="F220" s="134"/>
      <c r="G220" s="134"/>
      <c r="H220" s="134"/>
    </row>
    <row r="221" spans="1:8" ht="15.5" x14ac:dyDescent="0.35">
      <c r="A221" s="134"/>
      <c r="B221" s="134"/>
      <c r="C221" s="134"/>
      <c r="D221" s="134"/>
      <c r="E221" s="134"/>
      <c r="F221" s="134"/>
      <c r="G221" s="134"/>
      <c r="H221" s="134"/>
    </row>
    <row r="222" spans="1:8" ht="15.5" x14ac:dyDescent="0.35">
      <c r="A222" s="134"/>
      <c r="B222" s="134"/>
      <c r="C222" s="134"/>
      <c r="D222" s="134"/>
      <c r="E222" s="134"/>
      <c r="F222" s="134"/>
      <c r="G222" s="134"/>
      <c r="H222" s="134"/>
    </row>
    <row r="223" spans="1:8" ht="15.5" x14ac:dyDescent="0.35">
      <c r="A223" s="134"/>
      <c r="B223" s="134"/>
      <c r="C223" s="134"/>
      <c r="D223" s="134"/>
      <c r="E223" s="134"/>
      <c r="F223" s="134"/>
      <c r="G223" s="134"/>
      <c r="H223" s="134"/>
    </row>
    <row r="224" spans="1:8" ht="15.5" x14ac:dyDescent="0.35">
      <c r="A224" s="134"/>
      <c r="B224" s="134"/>
      <c r="C224" s="134"/>
      <c r="D224" s="134"/>
      <c r="E224" s="134"/>
      <c r="F224" s="134"/>
      <c r="G224" s="134"/>
      <c r="H224" s="134"/>
    </row>
    <row r="225" spans="1:8" ht="15.5" x14ac:dyDescent="0.35">
      <c r="A225" s="134"/>
      <c r="B225" s="134"/>
      <c r="C225" s="134"/>
      <c r="D225" s="134"/>
      <c r="E225" s="134"/>
      <c r="F225" s="134"/>
      <c r="G225" s="134"/>
      <c r="H225" s="134"/>
    </row>
    <row r="226" spans="1:8" ht="15.5" x14ac:dyDescent="0.35">
      <c r="A226" s="134"/>
      <c r="B226" s="134"/>
      <c r="C226" s="134"/>
      <c r="D226" s="134"/>
      <c r="E226" s="134"/>
      <c r="F226" s="134"/>
      <c r="G226" s="134"/>
      <c r="H226" s="134"/>
    </row>
    <row r="227" spans="1:8" ht="15.5" x14ac:dyDescent="0.35">
      <c r="A227" s="134"/>
      <c r="B227" s="134"/>
      <c r="C227" s="134"/>
      <c r="D227" s="134"/>
      <c r="E227" s="134"/>
      <c r="F227" s="134"/>
      <c r="G227" s="134"/>
      <c r="H227" s="134"/>
    </row>
    <row r="228" spans="1:8" ht="15.5" x14ac:dyDescent="0.35">
      <c r="A228" s="134"/>
      <c r="B228" s="134"/>
      <c r="C228" s="134"/>
      <c r="D228" s="134"/>
      <c r="E228" s="134"/>
      <c r="F228" s="134"/>
      <c r="G228" s="134"/>
      <c r="H228" s="134"/>
    </row>
    <row r="229" spans="1:8" ht="15.5" x14ac:dyDescent="0.35">
      <c r="A229" s="134"/>
      <c r="B229" s="134"/>
      <c r="C229" s="134"/>
      <c r="D229" s="134"/>
      <c r="E229" s="134"/>
      <c r="F229" s="134"/>
      <c r="G229" s="134"/>
      <c r="H229" s="134"/>
    </row>
    <row r="230" spans="1:8" ht="15.5" x14ac:dyDescent="0.35">
      <c r="A230" s="134"/>
      <c r="B230" s="134"/>
      <c r="C230" s="134"/>
      <c r="D230" s="134"/>
      <c r="E230" s="134"/>
      <c r="F230" s="134"/>
      <c r="G230" s="134"/>
      <c r="H230" s="134"/>
    </row>
    <row r="231" spans="1:8" ht="15.5" x14ac:dyDescent="0.35">
      <c r="A231" s="134"/>
      <c r="B231" s="134"/>
      <c r="C231" s="134"/>
      <c r="D231" s="134"/>
      <c r="E231" s="134"/>
      <c r="F231" s="134"/>
      <c r="G231" s="134"/>
      <c r="H231" s="134"/>
    </row>
    <row r="232" spans="1:8" ht="15.5" x14ac:dyDescent="0.35">
      <c r="A232" s="134"/>
      <c r="B232" s="134"/>
      <c r="C232" s="134"/>
      <c r="D232" s="134"/>
      <c r="E232" s="134"/>
      <c r="F232" s="134"/>
      <c r="G232" s="134"/>
      <c r="H232" s="134"/>
    </row>
    <row r="233" spans="1:8" ht="15.5" x14ac:dyDescent="0.35">
      <c r="A233" s="134"/>
      <c r="B233" s="134"/>
      <c r="C233" s="134"/>
      <c r="D233" s="134"/>
      <c r="E233" s="134"/>
      <c r="F233" s="134"/>
      <c r="G233" s="134"/>
      <c r="H233" s="134"/>
    </row>
    <row r="234" spans="1:8" ht="15.5" x14ac:dyDescent="0.35">
      <c r="A234" s="134"/>
      <c r="B234" s="134"/>
      <c r="C234" s="134"/>
      <c r="D234" s="134"/>
      <c r="E234" s="134"/>
      <c r="F234" s="134"/>
      <c r="G234" s="134"/>
      <c r="H234" s="134"/>
    </row>
    <row r="235" spans="1:8" ht="15.5" x14ac:dyDescent="0.35">
      <c r="A235" s="134"/>
      <c r="B235" s="134"/>
      <c r="C235" s="134"/>
      <c r="D235" s="134"/>
      <c r="E235" s="134"/>
      <c r="F235" s="134"/>
      <c r="G235" s="134"/>
      <c r="H235" s="134"/>
    </row>
    <row r="236" spans="1:8" ht="15.5" x14ac:dyDescent="0.35">
      <c r="A236" s="134"/>
      <c r="B236" s="134"/>
      <c r="C236" s="134"/>
      <c r="D236" s="134"/>
      <c r="E236" s="134"/>
      <c r="F236" s="134"/>
      <c r="G236" s="134"/>
      <c r="H236" s="134"/>
    </row>
    <row r="237" spans="1:8" ht="15.5" x14ac:dyDescent="0.35">
      <c r="A237" s="134"/>
      <c r="B237" s="134"/>
      <c r="C237" s="134"/>
      <c r="D237" s="134"/>
      <c r="E237" s="134"/>
      <c r="F237" s="134"/>
      <c r="G237" s="134"/>
      <c r="H237" s="134"/>
    </row>
    <row r="238" spans="1:8" ht="15.5" x14ac:dyDescent="0.35">
      <c r="A238" s="134"/>
      <c r="B238" s="134"/>
      <c r="C238" s="134"/>
      <c r="D238" s="134"/>
      <c r="E238" s="134"/>
      <c r="F238" s="134"/>
      <c r="G238" s="134"/>
      <c r="H238" s="134"/>
    </row>
    <row r="239" spans="1:8" ht="15.5" x14ac:dyDescent="0.35">
      <c r="A239" s="134"/>
      <c r="B239" s="134"/>
      <c r="C239" s="134"/>
      <c r="D239" s="134"/>
      <c r="E239" s="134"/>
      <c r="F239" s="134"/>
      <c r="G239" s="134"/>
      <c r="H239" s="134"/>
    </row>
    <row r="240" spans="1:8" ht="15.5" x14ac:dyDescent="0.35">
      <c r="A240" s="134"/>
      <c r="B240" s="134"/>
      <c r="C240" s="134"/>
      <c r="D240" s="134"/>
      <c r="E240" s="134"/>
      <c r="F240" s="134"/>
      <c r="G240" s="134"/>
      <c r="H240" s="134"/>
    </row>
    <row r="241" spans="1:8" ht="15.5" x14ac:dyDescent="0.35">
      <c r="A241" s="134"/>
      <c r="B241" s="134"/>
      <c r="C241" s="134"/>
      <c r="D241" s="134"/>
      <c r="E241" s="134"/>
      <c r="F241" s="134"/>
      <c r="G241" s="134"/>
      <c r="H241" s="134"/>
    </row>
    <row r="242" spans="1:8" ht="15.5" x14ac:dyDescent="0.35">
      <c r="A242" s="134"/>
      <c r="B242" s="134"/>
      <c r="C242" s="134"/>
      <c r="D242" s="134"/>
      <c r="E242" s="134"/>
      <c r="F242" s="134"/>
      <c r="G242" s="134"/>
      <c r="H242" s="134"/>
    </row>
    <row r="243" spans="1:8" ht="15.5" x14ac:dyDescent="0.35">
      <c r="A243" s="134"/>
      <c r="B243" s="134"/>
      <c r="C243" s="134"/>
      <c r="D243" s="134"/>
      <c r="E243" s="134"/>
      <c r="F243" s="134"/>
      <c r="G243" s="134"/>
      <c r="H243" s="134"/>
    </row>
    <row r="244" spans="1:8" ht="15.5" x14ac:dyDescent="0.35">
      <c r="A244" s="134"/>
      <c r="B244" s="134"/>
      <c r="C244" s="134"/>
      <c r="D244" s="134"/>
      <c r="E244" s="134"/>
      <c r="F244" s="134"/>
      <c r="G244" s="134"/>
      <c r="H244" s="134"/>
    </row>
    <row r="245" spans="1:8" ht="15.5" x14ac:dyDescent="0.35">
      <c r="A245" s="134"/>
      <c r="B245" s="134"/>
      <c r="C245" s="134"/>
      <c r="D245" s="134"/>
      <c r="E245" s="134"/>
      <c r="F245" s="134"/>
      <c r="G245" s="134"/>
      <c r="H245" s="134"/>
    </row>
    <row r="246" spans="1:8" ht="15.5" x14ac:dyDescent="0.35">
      <c r="A246" s="134"/>
      <c r="B246" s="134"/>
      <c r="C246" s="134"/>
      <c r="D246" s="134"/>
      <c r="E246" s="134"/>
      <c r="F246" s="134"/>
      <c r="G246" s="134"/>
      <c r="H246" s="134"/>
    </row>
    <row r="247" spans="1:8" ht="15.5" x14ac:dyDescent="0.35">
      <c r="A247" s="134"/>
      <c r="B247" s="134"/>
      <c r="C247" s="134"/>
      <c r="D247" s="134"/>
      <c r="E247" s="134"/>
      <c r="F247" s="134"/>
      <c r="G247" s="134"/>
      <c r="H247" s="134"/>
    </row>
    <row r="248" spans="1:8" ht="15.5" x14ac:dyDescent="0.35">
      <c r="A248" s="134"/>
      <c r="B248" s="134"/>
      <c r="C248" s="134"/>
      <c r="D248" s="134"/>
      <c r="E248" s="134"/>
      <c r="F248" s="134"/>
      <c r="G248" s="134"/>
      <c r="H248" s="134"/>
    </row>
    <row r="249" spans="1:8" ht="15.5" x14ac:dyDescent="0.35">
      <c r="A249" s="134"/>
      <c r="B249" s="134"/>
      <c r="C249" s="134"/>
      <c r="D249" s="134"/>
      <c r="E249" s="134"/>
      <c r="F249" s="134"/>
      <c r="G249" s="134"/>
      <c r="H249" s="134"/>
    </row>
    <row r="250" spans="1:8" ht="15.5" x14ac:dyDescent="0.35">
      <c r="A250" s="134"/>
      <c r="B250" s="134"/>
      <c r="C250" s="134"/>
      <c r="D250" s="134"/>
      <c r="E250" s="134"/>
      <c r="F250" s="134"/>
      <c r="G250" s="134"/>
      <c r="H250" s="134"/>
    </row>
    <row r="251" spans="1:8" ht="15.5" x14ac:dyDescent="0.35">
      <c r="A251" s="134"/>
      <c r="B251" s="134"/>
      <c r="C251" s="134"/>
      <c r="D251" s="134"/>
      <c r="E251" s="134"/>
      <c r="F251" s="134"/>
      <c r="G251" s="134"/>
      <c r="H251" s="134"/>
    </row>
    <row r="252" spans="1:8" ht="15.5" x14ac:dyDescent="0.35">
      <c r="A252" s="134"/>
      <c r="B252" s="134"/>
      <c r="C252" s="134"/>
      <c r="D252" s="134"/>
      <c r="E252" s="134"/>
      <c r="F252" s="134"/>
      <c r="G252" s="134"/>
      <c r="H252" s="134"/>
    </row>
    <row r="253" spans="1:8" ht="15.5" x14ac:dyDescent="0.35">
      <c r="A253" s="134"/>
      <c r="B253" s="134"/>
      <c r="C253" s="134"/>
      <c r="D253" s="134"/>
      <c r="E253" s="134"/>
      <c r="F253" s="134"/>
      <c r="G253" s="134"/>
      <c r="H253" s="134"/>
    </row>
    <row r="254" spans="1:8" ht="15.5" x14ac:dyDescent="0.35">
      <c r="A254" s="134"/>
      <c r="B254" s="134"/>
      <c r="C254" s="134"/>
      <c r="D254" s="134"/>
      <c r="E254" s="134"/>
      <c r="F254" s="134"/>
      <c r="G254" s="134"/>
      <c r="H254" s="134"/>
    </row>
    <row r="255" spans="1:8" ht="15.5" x14ac:dyDescent="0.35">
      <c r="A255" s="134"/>
      <c r="B255" s="134"/>
      <c r="C255" s="134"/>
      <c r="D255" s="134"/>
      <c r="E255" s="134"/>
      <c r="F255" s="134"/>
      <c r="G255" s="134"/>
      <c r="H255" s="134"/>
    </row>
    <row r="256" spans="1:8" ht="15.5" x14ac:dyDescent="0.35">
      <c r="A256" s="134"/>
      <c r="B256" s="134"/>
      <c r="C256" s="134"/>
      <c r="D256" s="134"/>
      <c r="E256" s="134"/>
      <c r="F256" s="134"/>
      <c r="G256" s="134"/>
      <c r="H256" s="134"/>
    </row>
    <row r="257" spans="1:8" ht="15.5" x14ac:dyDescent="0.35">
      <c r="A257" s="134"/>
      <c r="B257" s="134"/>
      <c r="C257" s="134"/>
      <c r="D257" s="134"/>
      <c r="E257" s="134"/>
      <c r="F257" s="134"/>
      <c r="G257" s="134"/>
      <c r="H257" s="134"/>
    </row>
    <row r="258" spans="1:8" ht="15.5" x14ac:dyDescent="0.35">
      <c r="A258" s="134"/>
      <c r="B258" s="134"/>
      <c r="C258" s="134"/>
      <c r="D258" s="134"/>
      <c r="E258" s="134"/>
      <c r="F258" s="134"/>
      <c r="G258" s="134"/>
      <c r="H258" s="134"/>
    </row>
    <row r="259" spans="1:8" ht="15.5" x14ac:dyDescent="0.35">
      <c r="A259" s="134"/>
      <c r="B259" s="134"/>
      <c r="C259" s="134"/>
      <c r="D259" s="134"/>
      <c r="E259" s="134"/>
      <c r="F259" s="134"/>
      <c r="G259" s="134"/>
      <c r="H259" s="134"/>
    </row>
    <row r="260" spans="1:8" ht="15.5" x14ac:dyDescent="0.35">
      <c r="A260" s="134"/>
      <c r="B260" s="134"/>
      <c r="C260" s="134"/>
      <c r="D260" s="134"/>
      <c r="E260" s="134"/>
      <c r="F260" s="134"/>
      <c r="G260" s="134"/>
      <c r="H260" s="134"/>
    </row>
    <row r="261" spans="1:8" ht="15.5" x14ac:dyDescent="0.35">
      <c r="A261" s="134"/>
      <c r="B261" s="134"/>
      <c r="C261" s="134"/>
      <c r="D261" s="134"/>
      <c r="E261" s="134"/>
      <c r="F261" s="134"/>
      <c r="G261" s="134"/>
      <c r="H261" s="134"/>
    </row>
    <row r="262" spans="1:8" ht="15.5" x14ac:dyDescent="0.35">
      <c r="A262" s="134"/>
      <c r="B262" s="134"/>
      <c r="C262" s="134"/>
      <c r="D262" s="134"/>
      <c r="E262" s="134"/>
      <c r="F262" s="134"/>
      <c r="G262" s="134"/>
      <c r="H262" s="134"/>
    </row>
    <row r="263" spans="1:8" ht="15.5" x14ac:dyDescent="0.35">
      <c r="A263" s="134"/>
      <c r="B263" s="134"/>
      <c r="C263" s="134"/>
      <c r="D263" s="134"/>
      <c r="E263" s="134"/>
      <c r="F263" s="134"/>
      <c r="G263" s="134"/>
      <c r="H263" s="134"/>
    </row>
    <row r="264" spans="1:8" ht="15.5" x14ac:dyDescent="0.35">
      <c r="A264" s="134"/>
      <c r="B264" s="134"/>
      <c r="C264" s="134"/>
      <c r="D264" s="134"/>
      <c r="E264" s="134"/>
      <c r="F264" s="134"/>
      <c r="G264" s="134"/>
      <c r="H264" s="134"/>
    </row>
    <row r="265" spans="1:8" ht="15.5" x14ac:dyDescent="0.35">
      <c r="A265" s="134"/>
      <c r="B265" s="134"/>
      <c r="C265" s="134"/>
      <c r="D265" s="134"/>
      <c r="E265" s="134"/>
      <c r="F265" s="134"/>
      <c r="G265" s="134"/>
      <c r="H265" s="134"/>
    </row>
    <row r="266" spans="1:8" ht="15.5" x14ac:dyDescent="0.35">
      <c r="A266" s="134"/>
      <c r="B266" s="134"/>
      <c r="C266" s="134"/>
      <c r="D266" s="134"/>
      <c r="E266" s="134"/>
      <c r="F266" s="134"/>
      <c r="G266" s="134"/>
      <c r="H266" s="134"/>
    </row>
    <row r="267" spans="1:8" ht="15.5" x14ac:dyDescent="0.35">
      <c r="A267" s="134"/>
      <c r="B267" s="134"/>
      <c r="C267" s="134"/>
      <c r="D267" s="134"/>
      <c r="E267" s="134"/>
      <c r="F267" s="134"/>
      <c r="G267" s="134"/>
      <c r="H267" s="134"/>
    </row>
    <row r="268" spans="1:8" ht="15.5" x14ac:dyDescent="0.35">
      <c r="A268" s="134"/>
      <c r="B268" s="134"/>
      <c r="C268" s="134"/>
      <c r="D268" s="134"/>
      <c r="E268" s="134"/>
      <c r="F268" s="134"/>
      <c r="G268" s="134"/>
      <c r="H268" s="134"/>
    </row>
    <row r="269" spans="1:8" ht="15.5" x14ac:dyDescent="0.35">
      <c r="A269" s="134"/>
      <c r="B269" s="134"/>
      <c r="C269" s="134"/>
      <c r="D269" s="134"/>
      <c r="E269" s="134"/>
      <c r="F269" s="134"/>
      <c r="G269" s="134"/>
      <c r="H269" s="134"/>
    </row>
    <row r="270" spans="1:8" ht="15.5" x14ac:dyDescent="0.35">
      <c r="A270" s="134"/>
      <c r="B270" s="134"/>
      <c r="C270" s="134"/>
      <c r="D270" s="134"/>
      <c r="E270" s="134"/>
      <c r="F270" s="134"/>
      <c r="G270" s="134"/>
      <c r="H270" s="134"/>
    </row>
    <row r="271" spans="1:8" ht="15.5" x14ac:dyDescent="0.35">
      <c r="A271" s="134"/>
      <c r="B271" s="134"/>
      <c r="C271" s="134"/>
      <c r="D271" s="134"/>
      <c r="E271" s="134"/>
      <c r="F271" s="134"/>
      <c r="G271" s="134"/>
      <c r="H271" s="134"/>
    </row>
    <row r="272" spans="1:8" ht="15.5" x14ac:dyDescent="0.35">
      <c r="A272" s="134"/>
      <c r="B272" s="134"/>
      <c r="C272" s="134"/>
      <c r="D272" s="134"/>
      <c r="E272" s="134"/>
      <c r="F272" s="134"/>
      <c r="G272" s="134"/>
      <c r="H272" s="134"/>
    </row>
    <row r="273" spans="1:8" ht="15.5" x14ac:dyDescent="0.35">
      <c r="A273" s="134"/>
      <c r="B273" s="134"/>
      <c r="C273" s="134"/>
      <c r="D273" s="134"/>
      <c r="E273" s="134"/>
      <c r="F273" s="134"/>
      <c r="G273" s="134"/>
      <c r="H273" s="134"/>
    </row>
    <row r="274" spans="1:8" ht="15.5" x14ac:dyDescent="0.35">
      <c r="A274" s="134"/>
      <c r="B274" s="134"/>
      <c r="C274" s="134"/>
      <c r="D274" s="134"/>
      <c r="E274" s="134"/>
      <c r="F274" s="134"/>
      <c r="G274" s="134"/>
      <c r="H274" s="134"/>
    </row>
    <row r="275" spans="1:8" ht="15.5" x14ac:dyDescent="0.35">
      <c r="A275" s="134"/>
      <c r="B275" s="134"/>
      <c r="C275" s="134"/>
      <c r="D275" s="134"/>
      <c r="E275" s="134"/>
      <c r="F275" s="134"/>
      <c r="G275" s="134"/>
      <c r="H275" s="134"/>
    </row>
    <row r="276" spans="1:8" ht="15.5" x14ac:dyDescent="0.35">
      <c r="A276" s="134"/>
      <c r="B276" s="134"/>
      <c r="C276" s="134"/>
      <c r="D276" s="134"/>
      <c r="E276" s="134"/>
      <c r="F276" s="134"/>
      <c r="G276" s="134"/>
      <c r="H276" s="134"/>
    </row>
    <row r="277" spans="1:8" ht="15.5" x14ac:dyDescent="0.35">
      <c r="A277" s="134"/>
      <c r="B277" s="134"/>
      <c r="C277" s="134"/>
      <c r="D277" s="134"/>
      <c r="E277" s="134"/>
      <c r="F277" s="134"/>
      <c r="G277" s="134"/>
      <c r="H277" s="134"/>
    </row>
    <row r="278" spans="1:8" ht="15.5" x14ac:dyDescent="0.35">
      <c r="A278" s="134"/>
      <c r="B278" s="134"/>
      <c r="C278" s="134"/>
      <c r="D278" s="134"/>
      <c r="E278" s="134"/>
      <c r="F278" s="134"/>
      <c r="G278" s="134"/>
      <c r="H278" s="134"/>
    </row>
    <row r="279" spans="1:8" ht="15.5" x14ac:dyDescent="0.35">
      <c r="A279" s="134"/>
      <c r="B279" s="134"/>
      <c r="C279" s="134"/>
      <c r="D279" s="134"/>
      <c r="E279" s="134"/>
      <c r="F279" s="134"/>
      <c r="G279" s="134"/>
      <c r="H279" s="134"/>
    </row>
    <row r="280" spans="1:8" ht="15.5" x14ac:dyDescent="0.35">
      <c r="A280" s="134"/>
      <c r="B280" s="134"/>
      <c r="C280" s="134"/>
      <c r="D280" s="134"/>
      <c r="E280" s="134"/>
      <c r="F280" s="134"/>
      <c r="G280" s="134"/>
      <c r="H280" s="134"/>
    </row>
    <row r="281" spans="1:8" ht="15.5" x14ac:dyDescent="0.35">
      <c r="A281" s="134"/>
      <c r="B281" s="134"/>
      <c r="C281" s="134"/>
      <c r="D281" s="134"/>
      <c r="E281" s="134"/>
      <c r="F281" s="134"/>
      <c r="G281" s="134"/>
      <c r="H281" s="134"/>
    </row>
    <row r="282" spans="1:8" ht="15.5" x14ac:dyDescent="0.35">
      <c r="A282" s="134"/>
      <c r="B282" s="134"/>
      <c r="C282" s="134"/>
      <c r="D282" s="134"/>
      <c r="E282" s="134"/>
      <c r="F282" s="134"/>
      <c r="G282" s="134"/>
      <c r="H282" s="134"/>
    </row>
    <row r="283" spans="1:8" ht="15.5" x14ac:dyDescent="0.35">
      <c r="A283" s="134"/>
      <c r="B283" s="134"/>
      <c r="C283" s="134"/>
      <c r="D283" s="134"/>
      <c r="E283" s="134"/>
      <c r="F283" s="134"/>
      <c r="G283" s="134"/>
      <c r="H283" s="134"/>
    </row>
    <row r="284" spans="1:8" ht="15.5" x14ac:dyDescent="0.35">
      <c r="A284" s="134"/>
      <c r="B284" s="134"/>
      <c r="C284" s="134"/>
      <c r="D284" s="134"/>
      <c r="E284" s="134"/>
      <c r="F284" s="134"/>
      <c r="G284" s="134"/>
      <c r="H284" s="134"/>
    </row>
    <row r="285" spans="1:8" ht="15.5" x14ac:dyDescent="0.35">
      <c r="A285" s="134"/>
      <c r="B285" s="134"/>
      <c r="C285" s="134"/>
      <c r="D285" s="134"/>
      <c r="E285" s="134"/>
      <c r="F285" s="134"/>
      <c r="G285" s="134"/>
      <c r="H285" s="134"/>
    </row>
    <row r="286" spans="1:8" ht="15.5" x14ac:dyDescent="0.35">
      <c r="A286" s="134"/>
      <c r="B286" s="134"/>
      <c r="C286" s="134"/>
      <c r="D286" s="134"/>
      <c r="E286" s="134"/>
      <c r="F286" s="134"/>
      <c r="G286" s="134"/>
      <c r="H286" s="134"/>
    </row>
    <row r="287" spans="1:8" ht="15.5" x14ac:dyDescent="0.35">
      <c r="A287" s="134"/>
      <c r="B287" s="134"/>
      <c r="C287" s="134"/>
      <c r="D287" s="134"/>
      <c r="E287" s="134"/>
      <c r="F287" s="134"/>
      <c r="G287" s="134"/>
      <c r="H287" s="134"/>
    </row>
    <row r="288" spans="1:8" ht="15.5" x14ac:dyDescent="0.35">
      <c r="A288" s="134"/>
      <c r="B288" s="134"/>
      <c r="C288" s="134"/>
      <c r="D288" s="134"/>
      <c r="E288" s="134"/>
      <c r="F288" s="134"/>
      <c r="G288" s="134"/>
      <c r="H288" s="134"/>
    </row>
    <row r="289" spans="1:8" ht="15.5" x14ac:dyDescent="0.35">
      <c r="A289" s="134"/>
      <c r="B289" s="134"/>
      <c r="C289" s="134"/>
      <c r="D289" s="134"/>
      <c r="E289" s="134"/>
      <c r="F289" s="134"/>
      <c r="G289" s="134"/>
      <c r="H289" s="134"/>
    </row>
    <row r="290" spans="1:8" ht="15.5" x14ac:dyDescent="0.35">
      <c r="A290" s="134"/>
      <c r="B290" s="134"/>
      <c r="C290" s="134"/>
      <c r="D290" s="134"/>
      <c r="E290" s="134"/>
      <c r="F290" s="134"/>
      <c r="G290" s="134"/>
      <c r="H290" s="134"/>
    </row>
    <row r="291" spans="1:8" ht="15.5" x14ac:dyDescent="0.35">
      <c r="A291" s="134"/>
      <c r="B291" s="134"/>
      <c r="C291" s="134"/>
      <c r="D291" s="134"/>
      <c r="E291" s="134"/>
      <c r="F291" s="134"/>
      <c r="G291" s="134"/>
      <c r="H291" s="134"/>
    </row>
    <row r="292" spans="1:8" ht="15.5" x14ac:dyDescent="0.35">
      <c r="A292" s="134"/>
      <c r="B292" s="134"/>
      <c r="C292" s="134"/>
      <c r="D292" s="134"/>
      <c r="E292" s="134"/>
      <c r="F292" s="134"/>
      <c r="G292" s="134"/>
      <c r="H292" s="134"/>
    </row>
    <row r="293" spans="1:8" ht="15.5" x14ac:dyDescent="0.35">
      <c r="A293" s="134"/>
      <c r="B293" s="134"/>
      <c r="C293" s="134"/>
      <c r="D293" s="134"/>
      <c r="E293" s="134"/>
      <c r="F293" s="134"/>
      <c r="G293" s="134"/>
      <c r="H293" s="134"/>
    </row>
    <row r="294" spans="1:8" ht="15.5" x14ac:dyDescent="0.35">
      <c r="A294" s="134"/>
      <c r="B294" s="134"/>
      <c r="C294" s="134"/>
      <c r="D294" s="134"/>
      <c r="E294" s="134"/>
      <c r="F294" s="134"/>
      <c r="G294" s="134"/>
      <c r="H294" s="134"/>
    </row>
    <row r="295" spans="1:8" ht="15.5" x14ac:dyDescent="0.35">
      <c r="A295" s="134"/>
      <c r="B295" s="134"/>
      <c r="C295" s="134"/>
      <c r="D295" s="134"/>
      <c r="E295" s="134"/>
      <c r="F295" s="134"/>
      <c r="G295" s="134"/>
      <c r="H295" s="134"/>
    </row>
    <row r="296" spans="1:8" ht="15.5" x14ac:dyDescent="0.35">
      <c r="A296" s="134"/>
      <c r="B296" s="134"/>
      <c r="C296" s="134"/>
      <c r="D296" s="134"/>
      <c r="E296" s="134"/>
      <c r="F296" s="134"/>
      <c r="G296" s="134"/>
      <c r="H296" s="134"/>
    </row>
    <row r="297" spans="1:8" ht="15.5" x14ac:dyDescent="0.35">
      <c r="A297" s="134"/>
      <c r="B297" s="134"/>
      <c r="C297" s="134"/>
      <c r="D297" s="134"/>
      <c r="E297" s="134"/>
      <c r="F297" s="134"/>
      <c r="G297" s="134"/>
      <c r="H297" s="134"/>
    </row>
    <row r="298" spans="1:8" ht="15.5" x14ac:dyDescent="0.35">
      <c r="A298" s="134"/>
      <c r="B298" s="134"/>
      <c r="C298" s="134"/>
      <c r="D298" s="134"/>
      <c r="E298" s="134"/>
      <c r="F298" s="134"/>
      <c r="G298" s="134"/>
      <c r="H298" s="134"/>
    </row>
    <row r="299" spans="1:8" ht="15.5" x14ac:dyDescent="0.35">
      <c r="A299" s="134"/>
      <c r="B299" s="134"/>
      <c r="C299" s="134"/>
      <c r="D299" s="134"/>
      <c r="E299" s="134"/>
      <c r="F299" s="134"/>
      <c r="G299" s="134"/>
      <c r="H299" s="134"/>
    </row>
    <row r="300" spans="1:8" ht="15.5" x14ac:dyDescent="0.35">
      <c r="A300" s="134"/>
      <c r="B300" s="134"/>
      <c r="C300" s="134"/>
      <c r="D300" s="134"/>
      <c r="E300" s="134"/>
      <c r="F300" s="134"/>
      <c r="G300" s="134"/>
      <c r="H300" s="134"/>
    </row>
    <row r="301" spans="1:8" ht="15.5" x14ac:dyDescent="0.35">
      <c r="A301" s="134"/>
      <c r="B301" s="134"/>
      <c r="C301" s="134"/>
      <c r="D301" s="134"/>
      <c r="E301" s="134"/>
      <c r="F301" s="134"/>
      <c r="G301" s="134"/>
      <c r="H301" s="134"/>
    </row>
    <row r="302" spans="1:8" ht="15.5" x14ac:dyDescent="0.35">
      <c r="A302" s="134"/>
      <c r="B302" s="134"/>
      <c r="C302" s="134"/>
      <c r="D302" s="134"/>
      <c r="E302" s="134"/>
      <c r="F302" s="134"/>
      <c r="G302" s="134"/>
      <c r="H302" s="134"/>
    </row>
    <row r="303" spans="1:8" ht="15.5" x14ac:dyDescent="0.35">
      <c r="A303" s="134"/>
      <c r="B303" s="134"/>
      <c r="C303" s="134"/>
      <c r="D303" s="134"/>
      <c r="E303" s="134"/>
      <c r="F303" s="134"/>
      <c r="G303" s="134"/>
      <c r="H303" s="134"/>
    </row>
    <row r="304" spans="1:8" ht="15.5" x14ac:dyDescent="0.35">
      <c r="A304" s="134"/>
      <c r="B304" s="134"/>
      <c r="C304" s="134"/>
      <c r="D304" s="134"/>
      <c r="E304" s="134"/>
      <c r="F304" s="134"/>
      <c r="G304" s="134"/>
      <c r="H304" s="134"/>
    </row>
    <row r="305" spans="1:8" ht="15.5" x14ac:dyDescent="0.35">
      <c r="A305" s="134"/>
      <c r="B305" s="134"/>
      <c r="C305" s="134"/>
      <c r="D305" s="134"/>
      <c r="E305" s="134"/>
      <c r="F305" s="134"/>
      <c r="G305" s="134"/>
      <c r="H305" s="134"/>
    </row>
    <row r="306" spans="1:8" ht="15.5" x14ac:dyDescent="0.35">
      <c r="A306" s="134"/>
      <c r="B306" s="134"/>
      <c r="C306" s="134"/>
      <c r="D306" s="134"/>
      <c r="E306" s="134"/>
      <c r="F306" s="134"/>
      <c r="G306" s="134"/>
      <c r="H306" s="134"/>
    </row>
    <row r="307" spans="1:8" ht="15.5" x14ac:dyDescent="0.35">
      <c r="A307" s="134"/>
      <c r="B307" s="134"/>
      <c r="C307" s="134"/>
      <c r="D307" s="134"/>
      <c r="E307" s="134"/>
      <c r="F307" s="134"/>
      <c r="G307" s="134"/>
      <c r="H307" s="134"/>
    </row>
    <row r="308" spans="1:8" ht="15.5" x14ac:dyDescent="0.35">
      <c r="A308" s="134"/>
      <c r="B308" s="134"/>
      <c r="C308" s="134"/>
      <c r="D308" s="134"/>
      <c r="E308" s="134"/>
      <c r="F308" s="134"/>
      <c r="G308" s="134"/>
      <c r="H308" s="134"/>
    </row>
    <row r="309" spans="1:8" ht="15.5" x14ac:dyDescent="0.35">
      <c r="A309" s="134"/>
      <c r="B309" s="134"/>
      <c r="C309" s="134"/>
      <c r="D309" s="134"/>
      <c r="E309" s="134"/>
      <c r="F309" s="134"/>
      <c r="G309" s="134"/>
      <c r="H309" s="134"/>
    </row>
    <row r="310" spans="1:8" ht="15.5" x14ac:dyDescent="0.35">
      <c r="A310" s="134"/>
      <c r="B310" s="134"/>
      <c r="C310" s="134"/>
      <c r="D310" s="134"/>
      <c r="E310" s="134"/>
      <c r="F310" s="134"/>
      <c r="G310" s="134"/>
      <c r="H310" s="134"/>
    </row>
    <row r="311" spans="1:8" ht="15.5" x14ac:dyDescent="0.35">
      <c r="A311" s="134"/>
      <c r="B311" s="134"/>
      <c r="C311" s="134"/>
      <c r="D311" s="134"/>
      <c r="E311" s="134"/>
      <c r="F311" s="134"/>
      <c r="G311" s="134"/>
      <c r="H311" s="134"/>
    </row>
    <row r="312" spans="1:8" ht="15.5" x14ac:dyDescent="0.35">
      <c r="A312" s="134"/>
      <c r="B312" s="134"/>
      <c r="C312" s="134"/>
      <c r="D312" s="134"/>
      <c r="E312" s="134"/>
      <c r="F312" s="134"/>
      <c r="G312" s="134"/>
      <c r="H312" s="134"/>
    </row>
    <row r="313" spans="1:8" ht="15.5" x14ac:dyDescent="0.35">
      <c r="A313" s="134"/>
      <c r="B313" s="134"/>
      <c r="C313" s="134"/>
      <c r="D313" s="134"/>
      <c r="E313" s="134"/>
      <c r="F313" s="134"/>
      <c r="G313" s="134"/>
      <c r="H313" s="134"/>
    </row>
    <row r="314" spans="1:8" ht="15.5" x14ac:dyDescent="0.35">
      <c r="A314" s="134"/>
      <c r="B314" s="134"/>
      <c r="C314" s="134"/>
      <c r="D314" s="134"/>
      <c r="E314" s="134"/>
      <c r="F314" s="134"/>
      <c r="G314" s="134"/>
      <c r="H314" s="134"/>
    </row>
    <row r="315" spans="1:8" ht="15.5" x14ac:dyDescent="0.35">
      <c r="A315" s="134"/>
      <c r="B315" s="134"/>
      <c r="C315" s="134"/>
      <c r="D315" s="134"/>
      <c r="E315" s="134"/>
      <c r="F315" s="134"/>
      <c r="G315" s="134"/>
      <c r="H315" s="134"/>
    </row>
    <row r="316" spans="1:8" ht="15.5" x14ac:dyDescent="0.35">
      <c r="A316" s="134"/>
      <c r="B316" s="134"/>
      <c r="C316" s="134"/>
      <c r="D316" s="134"/>
      <c r="E316" s="134"/>
      <c r="F316" s="134"/>
      <c r="G316" s="134"/>
      <c r="H316" s="134"/>
    </row>
    <row r="317" spans="1:8" ht="15.5" x14ac:dyDescent="0.35">
      <c r="A317" s="134"/>
      <c r="B317" s="134"/>
      <c r="C317" s="134"/>
      <c r="D317" s="134"/>
      <c r="E317" s="134"/>
      <c r="F317" s="134"/>
      <c r="G317" s="134"/>
      <c r="H317" s="134"/>
    </row>
    <row r="318" spans="1:8" ht="15.5" x14ac:dyDescent="0.35">
      <c r="A318" s="134"/>
      <c r="B318" s="134"/>
      <c r="C318" s="134"/>
      <c r="D318" s="134"/>
      <c r="E318" s="134"/>
      <c r="F318" s="134"/>
      <c r="G318" s="134"/>
      <c r="H318" s="134"/>
    </row>
    <row r="319" spans="1:8" ht="15.5" x14ac:dyDescent="0.35">
      <c r="A319" s="134"/>
      <c r="B319" s="134"/>
      <c r="C319" s="134"/>
      <c r="D319" s="134"/>
      <c r="E319" s="134"/>
      <c r="F319" s="134"/>
      <c r="G319" s="134"/>
      <c r="H319" s="134"/>
    </row>
    <row r="320" spans="1:8" ht="15.5" x14ac:dyDescent="0.35">
      <c r="A320" s="134"/>
      <c r="B320" s="134"/>
      <c r="C320" s="134"/>
      <c r="D320" s="134"/>
      <c r="E320" s="134"/>
      <c r="F320" s="134"/>
      <c r="G320" s="134"/>
      <c r="H320" s="134"/>
    </row>
    <row r="321" spans="1:8" ht="15.5" x14ac:dyDescent="0.35">
      <c r="A321" s="134"/>
      <c r="B321" s="134"/>
      <c r="C321" s="134"/>
      <c r="D321" s="134"/>
      <c r="E321" s="134"/>
      <c r="F321" s="134"/>
      <c r="G321" s="134"/>
      <c r="H321" s="134"/>
    </row>
    <row r="322" spans="1:8" ht="15.5" x14ac:dyDescent="0.35">
      <c r="A322" s="134"/>
      <c r="B322" s="134"/>
      <c r="C322" s="134"/>
      <c r="D322" s="134"/>
      <c r="E322" s="134"/>
      <c r="F322" s="134"/>
      <c r="G322" s="134"/>
      <c r="H322" s="134"/>
    </row>
    <row r="323" spans="1:8" ht="15.5" x14ac:dyDescent="0.35">
      <c r="A323" s="134"/>
      <c r="B323" s="134"/>
      <c r="C323" s="134"/>
      <c r="D323" s="134"/>
      <c r="E323" s="134"/>
      <c r="F323" s="134"/>
      <c r="G323" s="134"/>
      <c r="H323" s="134"/>
    </row>
    <row r="324" spans="1:8" ht="15.5" x14ac:dyDescent="0.35">
      <c r="A324" s="134"/>
      <c r="B324" s="134"/>
      <c r="C324" s="134"/>
      <c r="D324" s="134"/>
      <c r="E324" s="134"/>
      <c r="F324" s="134"/>
      <c r="G324" s="134"/>
      <c r="H324" s="134"/>
    </row>
    <row r="325" spans="1:8" ht="15.5" x14ac:dyDescent="0.35">
      <c r="A325" s="134"/>
      <c r="B325" s="134"/>
      <c r="C325" s="134"/>
      <c r="D325" s="134"/>
      <c r="E325" s="134"/>
      <c r="F325" s="134"/>
      <c r="G325" s="134"/>
      <c r="H325" s="134"/>
    </row>
    <row r="326" spans="1:8" ht="15.5" x14ac:dyDescent="0.35">
      <c r="A326" s="134"/>
      <c r="B326" s="134"/>
      <c r="C326" s="134"/>
      <c r="D326" s="134"/>
      <c r="E326" s="134"/>
      <c r="F326" s="134"/>
      <c r="G326" s="134"/>
      <c r="H326" s="134"/>
    </row>
    <row r="327" spans="1:8" ht="15.5" x14ac:dyDescent="0.35">
      <c r="A327" s="134"/>
      <c r="B327" s="134"/>
      <c r="C327" s="134"/>
      <c r="D327" s="134"/>
      <c r="E327" s="134"/>
      <c r="F327" s="134"/>
      <c r="G327" s="134"/>
      <c r="H327" s="134"/>
    </row>
    <row r="328" spans="1:8" ht="15.5" x14ac:dyDescent="0.35">
      <c r="A328" s="134"/>
      <c r="B328" s="134"/>
      <c r="C328" s="134"/>
      <c r="D328" s="134"/>
      <c r="E328" s="134"/>
      <c r="F328" s="134"/>
      <c r="G328" s="134"/>
      <c r="H328" s="134"/>
    </row>
    <row r="329" spans="1:8" ht="15.5" x14ac:dyDescent="0.35">
      <c r="A329" s="134"/>
      <c r="B329" s="134"/>
      <c r="C329" s="134"/>
      <c r="D329" s="134"/>
      <c r="E329" s="134"/>
      <c r="F329" s="134"/>
      <c r="G329" s="134"/>
      <c r="H329" s="134"/>
    </row>
    <row r="330" spans="1:8" ht="15.5" x14ac:dyDescent="0.35">
      <c r="A330" s="134"/>
      <c r="B330" s="134"/>
      <c r="C330" s="134"/>
      <c r="D330" s="134"/>
      <c r="E330" s="134"/>
      <c r="F330" s="134"/>
      <c r="G330" s="134"/>
      <c r="H330" s="134"/>
    </row>
    <row r="331" spans="1:8" ht="15.5" x14ac:dyDescent="0.35">
      <c r="A331" s="134"/>
      <c r="B331" s="134"/>
      <c r="C331" s="134"/>
      <c r="D331" s="134"/>
      <c r="E331" s="134"/>
      <c r="F331" s="134"/>
      <c r="G331" s="134"/>
      <c r="H331" s="134"/>
    </row>
    <row r="332" spans="1:8" ht="15.5" x14ac:dyDescent="0.35">
      <c r="A332" s="134"/>
      <c r="B332" s="134"/>
      <c r="C332" s="134"/>
      <c r="D332" s="134"/>
      <c r="E332" s="134"/>
      <c r="F332" s="134"/>
      <c r="G332" s="134"/>
      <c r="H332" s="134"/>
    </row>
    <row r="333" spans="1:8" ht="15.5" x14ac:dyDescent="0.35">
      <c r="A333" s="134"/>
      <c r="B333" s="134"/>
      <c r="C333" s="134"/>
      <c r="D333" s="134"/>
      <c r="E333" s="134"/>
      <c r="F333" s="134"/>
      <c r="G333" s="134"/>
      <c r="H333" s="134"/>
    </row>
    <row r="334" spans="1:8" ht="15.5" x14ac:dyDescent="0.35">
      <c r="A334" s="134"/>
      <c r="B334" s="134"/>
      <c r="C334" s="134"/>
      <c r="D334" s="134"/>
      <c r="E334" s="134"/>
      <c r="F334" s="134"/>
      <c r="G334" s="134"/>
      <c r="H334" s="134"/>
    </row>
    <row r="335" spans="1:8" ht="15.5" x14ac:dyDescent="0.35">
      <c r="A335" s="134"/>
      <c r="B335" s="134"/>
      <c r="C335" s="134"/>
      <c r="D335" s="134"/>
      <c r="E335" s="134"/>
      <c r="F335" s="134"/>
      <c r="G335" s="134"/>
      <c r="H335" s="134"/>
    </row>
    <row r="336" spans="1:8" ht="15.5" x14ac:dyDescent="0.35">
      <c r="A336" s="134"/>
      <c r="B336" s="134"/>
      <c r="C336" s="134"/>
      <c r="D336" s="134"/>
      <c r="E336" s="134"/>
      <c r="F336" s="134"/>
      <c r="G336" s="134"/>
      <c r="H336" s="134"/>
    </row>
    <row r="337" spans="1:8" ht="15.5" x14ac:dyDescent="0.35">
      <c r="A337" s="134"/>
      <c r="B337" s="134"/>
      <c r="C337" s="134"/>
      <c r="D337" s="134"/>
      <c r="E337" s="134"/>
      <c r="F337" s="134"/>
      <c r="G337" s="134"/>
      <c r="H337" s="134"/>
    </row>
    <row r="338" spans="1:8" ht="15.5" x14ac:dyDescent="0.35">
      <c r="A338" s="134"/>
      <c r="B338" s="134"/>
      <c r="C338" s="134"/>
      <c r="D338" s="134"/>
      <c r="E338" s="134"/>
      <c r="F338" s="134"/>
      <c r="G338" s="134"/>
      <c r="H338" s="134"/>
    </row>
    <row r="339" spans="1:8" ht="15.5" x14ac:dyDescent="0.35">
      <c r="A339" s="134"/>
      <c r="B339" s="134"/>
      <c r="C339" s="134"/>
      <c r="D339" s="134"/>
      <c r="E339" s="134"/>
      <c r="F339" s="134"/>
      <c r="G339" s="134"/>
      <c r="H339" s="134"/>
    </row>
    <row r="340" spans="1:8" ht="15.5" x14ac:dyDescent="0.35">
      <c r="A340" s="134"/>
      <c r="B340" s="134"/>
      <c r="C340" s="134"/>
      <c r="D340" s="134"/>
      <c r="E340" s="134"/>
      <c r="F340" s="134"/>
      <c r="G340" s="134"/>
      <c r="H340" s="134"/>
    </row>
    <row r="341" spans="1:8" ht="15.5" x14ac:dyDescent="0.35">
      <c r="A341" s="134"/>
      <c r="B341" s="134"/>
      <c r="C341" s="134"/>
      <c r="D341" s="134"/>
      <c r="E341" s="134"/>
      <c r="F341" s="134"/>
      <c r="G341" s="134"/>
      <c r="H341" s="134"/>
    </row>
    <row r="342" spans="1:8" ht="15.5" x14ac:dyDescent="0.35">
      <c r="A342" s="134"/>
      <c r="B342" s="134"/>
      <c r="C342" s="134"/>
      <c r="D342" s="134"/>
      <c r="E342" s="134"/>
      <c r="F342" s="134"/>
      <c r="G342" s="134"/>
      <c r="H342" s="134"/>
    </row>
    <row r="343" spans="1:8" ht="15.5" x14ac:dyDescent="0.35">
      <c r="A343" s="134"/>
      <c r="B343" s="134"/>
      <c r="C343" s="134"/>
      <c r="D343" s="134"/>
      <c r="E343" s="134"/>
      <c r="F343" s="134"/>
      <c r="G343" s="134"/>
      <c r="H343" s="134"/>
    </row>
    <row r="344" spans="1:8" ht="15.5" x14ac:dyDescent="0.35">
      <c r="A344" s="134"/>
      <c r="B344" s="134"/>
      <c r="C344" s="134"/>
      <c r="D344" s="134"/>
      <c r="E344" s="134"/>
      <c r="F344" s="134"/>
      <c r="G344" s="134"/>
      <c r="H344" s="134"/>
    </row>
    <row r="345" spans="1:8" ht="15.5" x14ac:dyDescent="0.35">
      <c r="A345" s="134"/>
      <c r="B345" s="134"/>
      <c r="C345" s="134"/>
      <c r="D345" s="134"/>
      <c r="E345" s="134"/>
      <c r="F345" s="134"/>
      <c r="G345" s="134"/>
      <c r="H345" s="134"/>
    </row>
    <row r="346" spans="1:8" ht="15.5" x14ac:dyDescent="0.35">
      <c r="A346" s="134"/>
      <c r="B346" s="134"/>
      <c r="C346" s="134"/>
      <c r="D346" s="134"/>
      <c r="E346" s="134"/>
      <c r="F346" s="134"/>
      <c r="G346" s="134"/>
      <c r="H346" s="134"/>
    </row>
    <row r="347" spans="1:8" ht="15.5" x14ac:dyDescent="0.35">
      <c r="A347" s="134"/>
      <c r="B347" s="134"/>
      <c r="C347" s="134"/>
      <c r="D347" s="134"/>
      <c r="E347" s="134"/>
      <c r="F347" s="134"/>
      <c r="G347" s="134"/>
      <c r="H347" s="134"/>
    </row>
    <row r="348" spans="1:8" ht="15.5" x14ac:dyDescent="0.35">
      <c r="A348" s="134"/>
      <c r="B348" s="134"/>
      <c r="C348" s="134"/>
      <c r="D348" s="134"/>
      <c r="E348" s="134"/>
      <c r="F348" s="134"/>
      <c r="G348" s="134"/>
      <c r="H348" s="134"/>
    </row>
    <row r="349" spans="1:8" ht="15.5" x14ac:dyDescent="0.35">
      <c r="A349" s="134"/>
      <c r="B349" s="134"/>
      <c r="C349" s="134"/>
      <c r="D349" s="134"/>
      <c r="E349" s="134"/>
      <c r="F349" s="134"/>
      <c r="G349" s="134"/>
      <c r="H349" s="134"/>
    </row>
    <row r="350" spans="1:8" ht="15.5" x14ac:dyDescent="0.35">
      <c r="A350" s="134"/>
      <c r="B350" s="134"/>
      <c r="C350" s="134"/>
      <c r="D350" s="134"/>
      <c r="E350" s="134"/>
      <c r="F350" s="134"/>
      <c r="G350" s="134"/>
      <c r="H350" s="134"/>
    </row>
    <row r="351" spans="1:8" ht="15.5" x14ac:dyDescent="0.35">
      <c r="A351" s="134"/>
      <c r="B351" s="134"/>
      <c r="C351" s="134"/>
      <c r="D351" s="134"/>
      <c r="E351" s="134"/>
      <c r="F351" s="134"/>
      <c r="G351" s="134"/>
      <c r="H351" s="134"/>
    </row>
    <row r="352" spans="1:8" ht="15.5" x14ac:dyDescent="0.35">
      <c r="A352" s="134"/>
      <c r="B352" s="134"/>
      <c r="C352" s="134"/>
      <c r="D352" s="134"/>
      <c r="E352" s="134"/>
      <c r="F352" s="134"/>
      <c r="G352" s="134"/>
      <c r="H352" s="134"/>
    </row>
    <row r="353" spans="1:8" ht="15.5" x14ac:dyDescent="0.35">
      <c r="A353" s="134"/>
      <c r="B353" s="134"/>
      <c r="C353" s="134"/>
      <c r="D353" s="134"/>
      <c r="E353" s="134"/>
      <c r="F353" s="134"/>
      <c r="G353" s="134"/>
      <c r="H353" s="134"/>
    </row>
    <row r="354" spans="1:8" ht="15.5" x14ac:dyDescent="0.35">
      <c r="A354" s="134"/>
      <c r="B354" s="134"/>
      <c r="C354" s="134"/>
      <c r="D354" s="134"/>
      <c r="E354" s="134"/>
      <c r="F354" s="134"/>
      <c r="G354" s="134"/>
      <c r="H354" s="134"/>
    </row>
    <row r="355" spans="1:8" ht="15.5" x14ac:dyDescent="0.35">
      <c r="A355" s="134"/>
      <c r="B355" s="134"/>
      <c r="C355" s="134"/>
      <c r="D355" s="134"/>
      <c r="E355" s="134"/>
      <c r="F355" s="134"/>
      <c r="G355" s="134"/>
      <c r="H355" s="134"/>
    </row>
    <row r="356" spans="1:8" ht="15.5" x14ac:dyDescent="0.35">
      <c r="A356" s="134"/>
      <c r="B356" s="134"/>
      <c r="C356" s="134"/>
      <c r="D356" s="134"/>
      <c r="E356" s="134"/>
      <c r="F356" s="134"/>
      <c r="G356" s="134"/>
      <c r="H356" s="134"/>
    </row>
    <row r="357" spans="1:8" ht="15.5" x14ac:dyDescent="0.35">
      <c r="A357" s="134"/>
      <c r="B357" s="134"/>
      <c r="C357" s="134"/>
      <c r="D357" s="134"/>
      <c r="E357" s="134"/>
      <c r="F357" s="134"/>
      <c r="G357" s="134"/>
      <c r="H357" s="134"/>
    </row>
    <row r="358" spans="1:8" ht="15.5" x14ac:dyDescent="0.35">
      <c r="A358" s="134"/>
      <c r="B358" s="134"/>
      <c r="C358" s="134"/>
      <c r="D358" s="134"/>
      <c r="E358" s="134"/>
      <c r="F358" s="134"/>
      <c r="G358" s="134"/>
      <c r="H358" s="134"/>
    </row>
    <row r="359" spans="1:8" ht="15.5" x14ac:dyDescent="0.35">
      <c r="A359" s="134"/>
      <c r="B359" s="134"/>
      <c r="C359" s="134"/>
      <c r="D359" s="134"/>
      <c r="E359" s="134"/>
      <c r="F359" s="134"/>
      <c r="G359" s="134"/>
      <c r="H359" s="134"/>
    </row>
    <row r="360" spans="1:8" ht="15.5" x14ac:dyDescent="0.35">
      <c r="A360" s="134"/>
      <c r="B360" s="134"/>
      <c r="C360" s="134"/>
      <c r="D360" s="134"/>
      <c r="E360" s="134"/>
      <c r="F360" s="134"/>
      <c r="G360" s="134"/>
      <c r="H360" s="134"/>
    </row>
    <row r="361" spans="1:8" ht="15.5" x14ac:dyDescent="0.35">
      <c r="A361" s="134"/>
      <c r="B361" s="134"/>
      <c r="C361" s="134"/>
      <c r="D361" s="134"/>
      <c r="E361" s="134"/>
      <c r="F361" s="134"/>
      <c r="G361" s="134"/>
      <c r="H361" s="134"/>
    </row>
    <row r="362" spans="1:8" ht="15.5" x14ac:dyDescent="0.35">
      <c r="A362" s="134"/>
      <c r="B362" s="134"/>
      <c r="C362" s="134"/>
      <c r="D362" s="134"/>
      <c r="E362" s="134"/>
      <c r="F362" s="134"/>
      <c r="G362" s="134"/>
      <c r="H362" s="134"/>
    </row>
    <row r="363" spans="1:8" ht="15.5" x14ac:dyDescent="0.35">
      <c r="A363" s="134"/>
      <c r="B363" s="134"/>
      <c r="C363" s="134"/>
      <c r="D363" s="134"/>
      <c r="E363" s="134"/>
      <c r="F363" s="134"/>
      <c r="G363" s="134"/>
      <c r="H363" s="134"/>
    </row>
    <row r="364" spans="1:8" ht="15.5" x14ac:dyDescent="0.35">
      <c r="A364" s="134"/>
      <c r="B364" s="134"/>
      <c r="C364" s="134"/>
      <c r="D364" s="134"/>
      <c r="E364" s="134"/>
      <c r="F364" s="134"/>
      <c r="G364" s="134"/>
      <c r="H364" s="134"/>
    </row>
    <row r="365" spans="1:8" ht="15.5" x14ac:dyDescent="0.35">
      <c r="A365" s="134"/>
      <c r="B365" s="134"/>
      <c r="C365" s="134"/>
      <c r="D365" s="134"/>
      <c r="E365" s="134"/>
      <c r="F365" s="134"/>
      <c r="G365" s="134"/>
      <c r="H365" s="134"/>
    </row>
    <row r="366" spans="1:8" ht="15.5" x14ac:dyDescent="0.35">
      <c r="A366" s="134"/>
      <c r="B366" s="134"/>
      <c r="C366" s="134"/>
      <c r="D366" s="134"/>
      <c r="E366" s="134"/>
      <c r="F366" s="134"/>
      <c r="G366" s="134"/>
      <c r="H366" s="134"/>
    </row>
    <row r="367" spans="1:8" ht="15.5" x14ac:dyDescent="0.35">
      <c r="A367" s="134"/>
      <c r="B367" s="134"/>
      <c r="C367" s="134"/>
      <c r="D367" s="134"/>
      <c r="E367" s="134"/>
      <c r="F367" s="134"/>
      <c r="G367" s="134"/>
      <c r="H367" s="134"/>
    </row>
    <row r="368" spans="1:8" ht="15.5" x14ac:dyDescent="0.35">
      <c r="A368" s="134"/>
      <c r="B368" s="134"/>
      <c r="C368" s="134"/>
      <c r="D368" s="134"/>
      <c r="E368" s="134"/>
      <c r="F368" s="134"/>
      <c r="G368" s="134"/>
      <c r="H368" s="134"/>
    </row>
    <row r="369" spans="1:8" ht="15.5" x14ac:dyDescent="0.35">
      <c r="A369" s="134"/>
      <c r="B369" s="134"/>
      <c r="C369" s="134"/>
      <c r="D369" s="134"/>
      <c r="E369" s="134"/>
      <c r="F369" s="134"/>
      <c r="G369" s="134"/>
      <c r="H369" s="134"/>
    </row>
    <row r="370" spans="1:8" ht="15.5" x14ac:dyDescent="0.35">
      <c r="A370" s="134"/>
      <c r="B370" s="134"/>
      <c r="C370" s="134"/>
      <c r="D370" s="134"/>
      <c r="E370" s="134"/>
      <c r="F370" s="134"/>
      <c r="G370" s="134"/>
      <c r="H370" s="134"/>
    </row>
    <row r="371" spans="1:8" ht="15.5" x14ac:dyDescent="0.35">
      <c r="A371" s="134"/>
      <c r="B371" s="134"/>
      <c r="C371" s="134"/>
      <c r="D371" s="134"/>
      <c r="E371" s="134"/>
      <c r="F371" s="134"/>
      <c r="G371" s="134"/>
      <c r="H371" s="134"/>
    </row>
    <row r="372" spans="1:8" ht="15.5" x14ac:dyDescent="0.35">
      <c r="A372" s="134"/>
      <c r="B372" s="134"/>
      <c r="C372" s="134"/>
      <c r="D372" s="134"/>
      <c r="E372" s="134"/>
      <c r="F372" s="134"/>
      <c r="G372" s="134"/>
      <c r="H372" s="134"/>
    </row>
    <row r="373" spans="1:8" ht="15.5" x14ac:dyDescent="0.35">
      <c r="A373" s="134"/>
      <c r="B373" s="134"/>
      <c r="C373" s="134"/>
      <c r="D373" s="134"/>
      <c r="E373" s="134"/>
      <c r="F373" s="134"/>
      <c r="G373" s="134"/>
      <c r="H373" s="134"/>
    </row>
    <row r="374" spans="1:8" ht="15.5" x14ac:dyDescent="0.35">
      <c r="A374" s="134"/>
      <c r="B374" s="134"/>
      <c r="C374" s="134"/>
      <c r="D374" s="134"/>
      <c r="E374" s="134"/>
      <c r="F374" s="134"/>
      <c r="G374" s="134"/>
      <c r="H374" s="134"/>
    </row>
    <row r="375" spans="1:8" ht="15.5" x14ac:dyDescent="0.35">
      <c r="A375" s="134"/>
      <c r="B375" s="134"/>
      <c r="C375" s="134"/>
      <c r="D375" s="134"/>
      <c r="E375" s="134"/>
      <c r="F375" s="134"/>
      <c r="G375" s="134"/>
      <c r="H375" s="134"/>
    </row>
    <row r="376" spans="1:8" ht="15.5" x14ac:dyDescent="0.35">
      <c r="A376" s="134"/>
      <c r="B376" s="134"/>
      <c r="C376" s="134"/>
      <c r="D376" s="134"/>
      <c r="E376" s="134"/>
      <c r="F376" s="134"/>
      <c r="G376" s="134"/>
      <c r="H376" s="134"/>
    </row>
    <row r="377" spans="1:8" ht="15.5" x14ac:dyDescent="0.35">
      <c r="A377" s="134"/>
      <c r="B377" s="134"/>
      <c r="C377" s="134"/>
      <c r="D377" s="134"/>
      <c r="E377" s="134"/>
      <c r="F377" s="134"/>
      <c r="G377" s="134"/>
      <c r="H377" s="134"/>
    </row>
    <row r="378" spans="1:8" ht="15.5" x14ac:dyDescent="0.35">
      <c r="A378" s="134"/>
      <c r="B378" s="134"/>
      <c r="C378" s="134"/>
      <c r="D378" s="134"/>
      <c r="E378" s="134"/>
      <c r="F378" s="134"/>
      <c r="G378" s="134"/>
      <c r="H378" s="134"/>
    </row>
    <row r="379" spans="1:8" ht="15.5" x14ac:dyDescent="0.35">
      <c r="A379" s="134"/>
      <c r="B379" s="134"/>
      <c r="C379" s="134"/>
      <c r="D379" s="134"/>
      <c r="E379" s="134"/>
      <c r="F379" s="134"/>
      <c r="G379" s="134"/>
      <c r="H379" s="134"/>
    </row>
    <row r="380" spans="1:8" ht="15.5" x14ac:dyDescent="0.35">
      <c r="A380" s="134"/>
      <c r="B380" s="134"/>
      <c r="C380" s="134"/>
      <c r="D380" s="134"/>
      <c r="E380" s="134"/>
      <c r="F380" s="134"/>
      <c r="G380" s="134"/>
      <c r="H380" s="134"/>
    </row>
    <row r="381" spans="1:8" ht="15.5" x14ac:dyDescent="0.35">
      <c r="A381" s="134"/>
      <c r="B381" s="134"/>
      <c r="C381" s="134"/>
      <c r="D381" s="134"/>
      <c r="E381" s="134"/>
      <c r="F381" s="134"/>
      <c r="G381" s="134"/>
      <c r="H381" s="134"/>
    </row>
    <row r="382" spans="1:8" ht="15.5" x14ac:dyDescent="0.35">
      <c r="A382" s="134"/>
      <c r="B382" s="134"/>
      <c r="C382" s="134"/>
      <c r="D382" s="134"/>
      <c r="E382" s="134"/>
      <c r="F382" s="134"/>
      <c r="G382" s="134"/>
      <c r="H382" s="134"/>
    </row>
    <row r="383" spans="1:8" ht="15.5" x14ac:dyDescent="0.35">
      <c r="A383" s="134"/>
      <c r="B383" s="134"/>
      <c r="C383" s="134"/>
      <c r="D383" s="134"/>
      <c r="E383" s="134"/>
      <c r="F383" s="134"/>
      <c r="G383" s="134"/>
      <c r="H383" s="134"/>
    </row>
    <row r="384" spans="1:8" ht="15.5" x14ac:dyDescent="0.35">
      <c r="A384" s="134"/>
      <c r="B384" s="134"/>
      <c r="C384" s="134"/>
      <c r="D384" s="134"/>
      <c r="E384" s="134"/>
      <c r="F384" s="134"/>
      <c r="G384" s="134"/>
      <c r="H384" s="134"/>
    </row>
    <row r="385" spans="1:8" ht="15.5" x14ac:dyDescent="0.35">
      <c r="A385" s="134"/>
      <c r="B385" s="134"/>
      <c r="C385" s="134"/>
      <c r="D385" s="134"/>
      <c r="E385" s="134"/>
      <c r="F385" s="134"/>
      <c r="G385" s="134"/>
      <c r="H385" s="134"/>
    </row>
    <row r="386" spans="1:8" ht="15.5" x14ac:dyDescent="0.35">
      <c r="A386" s="134"/>
      <c r="B386" s="134"/>
      <c r="C386" s="134"/>
      <c r="D386" s="134"/>
      <c r="E386" s="134"/>
      <c r="F386" s="134"/>
      <c r="G386" s="134"/>
      <c r="H386" s="134"/>
    </row>
    <row r="387" spans="1:8" ht="15.5" x14ac:dyDescent="0.35">
      <c r="A387" s="134"/>
      <c r="B387" s="134"/>
      <c r="C387" s="134"/>
      <c r="D387" s="134"/>
      <c r="E387" s="134"/>
      <c r="F387" s="134"/>
      <c r="G387" s="134"/>
      <c r="H387" s="134"/>
    </row>
    <row r="388" spans="1:8" ht="15.5" x14ac:dyDescent="0.35">
      <c r="A388" s="134"/>
      <c r="B388" s="134"/>
      <c r="C388" s="134"/>
      <c r="D388" s="134"/>
      <c r="E388" s="134"/>
      <c r="F388" s="134"/>
      <c r="G388" s="134"/>
      <c r="H388" s="134"/>
    </row>
    <row r="389" spans="1:8" ht="15.5" x14ac:dyDescent="0.35">
      <c r="A389" s="134"/>
      <c r="B389" s="134"/>
      <c r="C389" s="134"/>
      <c r="D389" s="134"/>
      <c r="E389" s="134"/>
      <c r="F389" s="134"/>
      <c r="G389" s="134"/>
      <c r="H389" s="134"/>
    </row>
    <row r="390" spans="1:8" ht="15.5" x14ac:dyDescent="0.35">
      <c r="A390" s="134"/>
      <c r="B390" s="134"/>
      <c r="C390" s="134"/>
      <c r="D390" s="134"/>
      <c r="E390" s="134"/>
      <c r="F390" s="134"/>
      <c r="G390" s="134"/>
      <c r="H390" s="134"/>
    </row>
    <row r="391" spans="1:8" ht="15.5" x14ac:dyDescent="0.35">
      <c r="A391" s="134"/>
      <c r="B391" s="134"/>
      <c r="C391" s="134"/>
      <c r="D391" s="134"/>
      <c r="E391" s="134"/>
      <c r="F391" s="134"/>
      <c r="G391" s="134"/>
      <c r="H391" s="134"/>
    </row>
    <row r="392" spans="1:8" ht="15.5" x14ac:dyDescent="0.35">
      <c r="A392" s="134"/>
      <c r="B392" s="134"/>
      <c r="C392" s="134"/>
      <c r="D392" s="134"/>
      <c r="E392" s="134"/>
      <c r="F392" s="134"/>
      <c r="G392" s="134"/>
      <c r="H392" s="134"/>
    </row>
    <row r="393" spans="1:8" ht="15.5" x14ac:dyDescent="0.35">
      <c r="A393" s="134"/>
      <c r="B393" s="134"/>
      <c r="C393" s="134"/>
      <c r="D393" s="134"/>
      <c r="E393" s="134"/>
      <c r="F393" s="134"/>
      <c r="G393" s="134"/>
      <c r="H393" s="134"/>
    </row>
    <row r="394" spans="1:8" ht="15.5" x14ac:dyDescent="0.35">
      <c r="A394" s="134"/>
      <c r="B394" s="134"/>
      <c r="C394" s="134"/>
      <c r="D394" s="134"/>
      <c r="E394" s="134"/>
      <c r="F394" s="134"/>
      <c r="G394" s="134"/>
      <c r="H394" s="134"/>
    </row>
    <row r="395" spans="1:8" ht="15.5" x14ac:dyDescent="0.35">
      <c r="A395" s="134"/>
      <c r="B395" s="134"/>
      <c r="C395" s="134"/>
      <c r="D395" s="134"/>
      <c r="E395" s="134"/>
      <c r="F395" s="134"/>
      <c r="G395" s="134"/>
      <c r="H395" s="134"/>
    </row>
    <row r="396" spans="1:8" ht="15.5" x14ac:dyDescent="0.35">
      <c r="A396" s="134"/>
      <c r="B396" s="134"/>
      <c r="C396" s="134"/>
      <c r="D396" s="134"/>
      <c r="E396" s="134"/>
      <c r="F396" s="134"/>
      <c r="G396" s="134"/>
      <c r="H396" s="134"/>
    </row>
    <row r="397" spans="1:8" ht="15.5" x14ac:dyDescent="0.35">
      <c r="A397" s="134"/>
      <c r="B397" s="134"/>
      <c r="C397" s="134"/>
      <c r="D397" s="134"/>
      <c r="E397" s="134"/>
      <c r="F397" s="134"/>
      <c r="G397" s="134"/>
      <c r="H397" s="134"/>
    </row>
    <row r="398" spans="1:8" ht="15.5" x14ac:dyDescent="0.35">
      <c r="A398" s="134"/>
      <c r="B398" s="134"/>
      <c r="C398" s="134"/>
      <c r="D398" s="134"/>
      <c r="E398" s="134"/>
      <c r="F398" s="134"/>
      <c r="G398" s="134"/>
      <c r="H398" s="134"/>
    </row>
    <row r="399" spans="1:8" ht="15.5" x14ac:dyDescent="0.35">
      <c r="A399" s="134"/>
      <c r="B399" s="134"/>
      <c r="C399" s="134"/>
      <c r="D399" s="134"/>
      <c r="E399" s="134"/>
      <c r="F399" s="134"/>
      <c r="G399" s="134"/>
      <c r="H399" s="134"/>
    </row>
    <row r="400" spans="1:8" ht="15.5" x14ac:dyDescent="0.35">
      <c r="A400" s="134"/>
      <c r="B400" s="134"/>
      <c r="C400" s="134"/>
      <c r="D400" s="134"/>
      <c r="E400" s="134"/>
      <c r="F400" s="134"/>
      <c r="G400" s="134"/>
      <c r="H400" s="134"/>
    </row>
    <row r="401" spans="1:8" ht="15.5" x14ac:dyDescent="0.35">
      <c r="A401" s="134"/>
      <c r="B401" s="134"/>
      <c r="C401" s="134"/>
      <c r="D401" s="134"/>
      <c r="E401" s="134"/>
      <c r="F401" s="134"/>
      <c r="G401" s="134"/>
      <c r="H401" s="134"/>
    </row>
    <row r="402" spans="1:8" ht="15.5" x14ac:dyDescent="0.35">
      <c r="A402" s="134"/>
      <c r="B402" s="134"/>
      <c r="C402" s="134"/>
      <c r="D402" s="134"/>
      <c r="E402" s="134"/>
      <c r="F402" s="134"/>
      <c r="G402" s="134"/>
      <c r="H402" s="134"/>
    </row>
    <row r="403" spans="1:8" ht="15.5" x14ac:dyDescent="0.35">
      <c r="A403" s="134"/>
      <c r="B403" s="134"/>
      <c r="C403" s="134"/>
      <c r="D403" s="134"/>
      <c r="E403" s="134"/>
      <c r="F403" s="134"/>
      <c r="G403" s="134"/>
      <c r="H403" s="134"/>
    </row>
    <row r="404" spans="1:8" ht="15.5" x14ac:dyDescent="0.35">
      <c r="A404" s="134"/>
      <c r="B404" s="134"/>
      <c r="C404" s="134"/>
      <c r="D404" s="134"/>
      <c r="E404" s="134"/>
      <c r="F404" s="134"/>
      <c r="G404" s="134"/>
      <c r="H404" s="134"/>
    </row>
    <row r="405" spans="1:8" ht="15.5" x14ac:dyDescent="0.35">
      <c r="A405" s="134"/>
      <c r="B405" s="134"/>
      <c r="C405" s="134"/>
      <c r="D405" s="134"/>
      <c r="E405" s="134"/>
      <c r="F405" s="134"/>
      <c r="G405" s="134"/>
      <c r="H405" s="134"/>
    </row>
    <row r="406" spans="1:8" ht="15.5" x14ac:dyDescent="0.35">
      <c r="A406" s="134"/>
      <c r="B406" s="134"/>
      <c r="C406" s="134"/>
      <c r="D406" s="134"/>
      <c r="E406" s="134"/>
      <c r="F406" s="134"/>
      <c r="G406" s="134"/>
      <c r="H406" s="134"/>
    </row>
    <row r="407" spans="1:8" ht="15.5" x14ac:dyDescent="0.35">
      <c r="A407" s="134"/>
      <c r="B407" s="134"/>
      <c r="C407" s="134"/>
      <c r="D407" s="134"/>
      <c r="E407" s="134"/>
      <c r="F407" s="134"/>
      <c r="G407" s="134"/>
      <c r="H407" s="134"/>
    </row>
    <row r="408" spans="1:8" ht="15.5" x14ac:dyDescent="0.35">
      <c r="A408" s="134"/>
      <c r="B408" s="134"/>
      <c r="C408" s="134"/>
      <c r="D408" s="134"/>
      <c r="E408" s="134"/>
      <c r="F408" s="134"/>
      <c r="G408" s="134"/>
      <c r="H408" s="134"/>
    </row>
    <row r="409" spans="1:8" ht="15.5" x14ac:dyDescent="0.35">
      <c r="A409" s="134"/>
      <c r="B409" s="134"/>
      <c r="C409" s="134"/>
      <c r="D409" s="134"/>
      <c r="E409" s="134"/>
      <c r="F409" s="134"/>
      <c r="G409" s="134"/>
      <c r="H409" s="134"/>
    </row>
    <row r="410" spans="1:8" ht="15.5" x14ac:dyDescent="0.35">
      <c r="A410" s="134"/>
      <c r="B410" s="134"/>
      <c r="C410" s="134"/>
      <c r="D410" s="134"/>
      <c r="E410" s="134"/>
      <c r="F410" s="134"/>
      <c r="G410" s="134"/>
      <c r="H410" s="134"/>
    </row>
    <row r="411" spans="1:8" ht="15.5" x14ac:dyDescent="0.35">
      <c r="A411" s="134"/>
      <c r="B411" s="134"/>
      <c r="C411" s="134"/>
      <c r="D411" s="134"/>
      <c r="E411" s="134"/>
      <c r="F411" s="134"/>
      <c r="G411" s="134"/>
      <c r="H411" s="134"/>
    </row>
    <row r="412" spans="1:8" ht="15.5" x14ac:dyDescent="0.35">
      <c r="A412" s="134"/>
      <c r="B412" s="134"/>
      <c r="C412" s="134"/>
      <c r="D412" s="134"/>
      <c r="E412" s="134"/>
      <c r="F412" s="134"/>
      <c r="G412" s="134"/>
      <c r="H412" s="134"/>
    </row>
    <row r="413" spans="1:8" ht="15.5" x14ac:dyDescent="0.35">
      <c r="A413" s="134"/>
      <c r="B413" s="134"/>
      <c r="C413" s="134"/>
      <c r="D413" s="134"/>
      <c r="E413" s="134"/>
      <c r="F413" s="134"/>
      <c r="G413" s="134"/>
      <c r="H413" s="134"/>
    </row>
    <row r="414" spans="1:8" ht="15.5" x14ac:dyDescent="0.35">
      <c r="A414" s="134"/>
      <c r="B414" s="134"/>
      <c r="C414" s="134"/>
      <c r="D414" s="134"/>
      <c r="E414" s="134"/>
      <c r="F414" s="134"/>
      <c r="G414" s="134"/>
      <c r="H414" s="134"/>
    </row>
    <row r="415" spans="1:8" ht="15.5" x14ac:dyDescent="0.35">
      <c r="A415" s="134"/>
      <c r="B415" s="134"/>
      <c r="C415" s="134"/>
      <c r="D415" s="134"/>
      <c r="E415" s="134"/>
      <c r="F415" s="134"/>
      <c r="G415" s="134"/>
      <c r="H415" s="134"/>
    </row>
    <row r="416" spans="1:8" ht="15.5" x14ac:dyDescent="0.35">
      <c r="A416" s="134"/>
      <c r="B416" s="134"/>
      <c r="C416" s="134"/>
      <c r="D416" s="134"/>
      <c r="E416" s="134"/>
      <c r="F416" s="134"/>
      <c r="G416" s="134"/>
      <c r="H416" s="134"/>
    </row>
    <row r="417" spans="1:8" ht="15.5" x14ac:dyDescent="0.35">
      <c r="A417" s="134"/>
      <c r="B417" s="134"/>
      <c r="C417" s="134"/>
      <c r="D417" s="134"/>
      <c r="E417" s="134"/>
      <c r="F417" s="134"/>
      <c r="G417" s="134"/>
      <c r="H417" s="134"/>
    </row>
    <row r="418" spans="1:8" ht="15.5" x14ac:dyDescent="0.35">
      <c r="A418" s="134"/>
      <c r="B418" s="134"/>
      <c r="C418" s="134"/>
      <c r="D418" s="134"/>
      <c r="E418" s="134"/>
      <c r="F418" s="134"/>
      <c r="G418" s="134"/>
      <c r="H418" s="134"/>
    </row>
    <row r="419" spans="1:8" ht="15.5" x14ac:dyDescent="0.35">
      <c r="A419" s="134"/>
      <c r="B419" s="134"/>
      <c r="C419" s="134"/>
      <c r="D419" s="134"/>
      <c r="E419" s="134"/>
      <c r="F419" s="134"/>
      <c r="G419" s="134"/>
      <c r="H419" s="134"/>
    </row>
    <row r="420" spans="1:8" ht="15.5" x14ac:dyDescent="0.35">
      <c r="A420" s="134"/>
      <c r="B420" s="134"/>
      <c r="C420" s="134"/>
      <c r="D420" s="134"/>
      <c r="E420" s="134"/>
      <c r="F420" s="134"/>
      <c r="G420" s="134"/>
      <c r="H420" s="134"/>
    </row>
    <row r="421" spans="1:8" ht="15.5" x14ac:dyDescent="0.35">
      <c r="A421" s="134"/>
      <c r="B421" s="134"/>
      <c r="C421" s="134"/>
      <c r="D421" s="134"/>
      <c r="E421" s="134"/>
      <c r="F421" s="134"/>
      <c r="G421" s="134"/>
      <c r="H421" s="134"/>
    </row>
    <row r="422" spans="1:8" ht="15.5" x14ac:dyDescent="0.35">
      <c r="A422" s="134"/>
      <c r="B422" s="134"/>
      <c r="C422" s="134"/>
      <c r="D422" s="134"/>
      <c r="E422" s="134"/>
      <c r="F422" s="134"/>
      <c r="G422" s="134"/>
      <c r="H422" s="134"/>
    </row>
    <row r="423" spans="1:8" ht="15.5" x14ac:dyDescent="0.35">
      <c r="A423" s="134"/>
      <c r="B423" s="134"/>
      <c r="C423" s="134"/>
      <c r="D423" s="134"/>
      <c r="E423" s="134"/>
      <c r="F423" s="134"/>
      <c r="G423" s="134"/>
      <c r="H423" s="134"/>
    </row>
    <row r="424" spans="1:8" ht="15.5" x14ac:dyDescent="0.35">
      <c r="A424" s="134"/>
      <c r="B424" s="134"/>
      <c r="C424" s="134"/>
      <c r="D424" s="134"/>
      <c r="E424" s="134"/>
      <c r="F424" s="134"/>
      <c r="G424" s="134"/>
      <c r="H424" s="134"/>
    </row>
    <row r="425" spans="1:8" ht="15.5" x14ac:dyDescent="0.35">
      <c r="A425" s="134"/>
      <c r="B425" s="134"/>
      <c r="C425" s="134"/>
      <c r="D425" s="134"/>
      <c r="E425" s="134"/>
      <c r="F425" s="134"/>
      <c r="G425" s="134"/>
      <c r="H425" s="134"/>
    </row>
    <row r="426" spans="1:8" ht="15.5" x14ac:dyDescent="0.35">
      <c r="A426" s="134"/>
      <c r="B426" s="134"/>
      <c r="C426" s="134"/>
      <c r="D426" s="134"/>
      <c r="E426" s="134"/>
      <c r="F426" s="134"/>
      <c r="G426" s="134"/>
      <c r="H426" s="134"/>
    </row>
    <row r="427" spans="1:8" ht="15.5" x14ac:dyDescent="0.35">
      <c r="A427" s="134"/>
      <c r="B427" s="134"/>
      <c r="C427" s="134"/>
      <c r="D427" s="134"/>
      <c r="E427" s="134"/>
      <c r="F427" s="134"/>
      <c r="G427" s="134"/>
      <c r="H427" s="134"/>
    </row>
    <row r="428" spans="1:8" ht="15.5" x14ac:dyDescent="0.35">
      <c r="A428" s="134"/>
      <c r="B428" s="134"/>
      <c r="C428" s="134"/>
      <c r="D428" s="134"/>
      <c r="E428" s="134"/>
      <c r="F428" s="134"/>
      <c r="G428" s="134"/>
      <c r="H428" s="134"/>
    </row>
    <row r="429" spans="1:8" ht="15.5" x14ac:dyDescent="0.35">
      <c r="A429" s="134"/>
      <c r="B429" s="134"/>
      <c r="C429" s="134"/>
      <c r="D429" s="134"/>
      <c r="E429" s="134"/>
      <c r="F429" s="134"/>
      <c r="G429" s="134"/>
      <c r="H429" s="134"/>
    </row>
    <row r="430" spans="1:8" ht="15.5" x14ac:dyDescent="0.35">
      <c r="A430" s="134"/>
      <c r="B430" s="134"/>
      <c r="C430" s="134"/>
      <c r="D430" s="134"/>
      <c r="E430" s="134"/>
      <c r="F430" s="134"/>
      <c r="G430" s="134"/>
      <c r="H430" s="134"/>
    </row>
    <row r="431" spans="1:8" ht="15.5" x14ac:dyDescent="0.35">
      <c r="A431" s="134"/>
      <c r="B431" s="134"/>
      <c r="C431" s="134"/>
      <c r="D431" s="134"/>
      <c r="E431" s="134"/>
      <c r="F431" s="134"/>
      <c r="G431" s="134"/>
      <c r="H431" s="134"/>
    </row>
    <row r="432" spans="1:8" ht="15.5" x14ac:dyDescent="0.35">
      <c r="A432" s="134"/>
      <c r="B432" s="134"/>
      <c r="C432" s="134"/>
      <c r="D432" s="134"/>
      <c r="E432" s="134"/>
      <c r="F432" s="134"/>
      <c r="G432" s="134"/>
      <c r="H432" s="134"/>
    </row>
    <row r="433" spans="1:8" ht="15.5" x14ac:dyDescent="0.35">
      <c r="A433" s="134"/>
      <c r="B433" s="134"/>
      <c r="C433" s="134"/>
      <c r="D433" s="134"/>
      <c r="E433" s="134"/>
      <c r="F433" s="134"/>
      <c r="G433" s="134"/>
      <c r="H433" s="134"/>
    </row>
    <row r="434" spans="1:8" ht="15.5" x14ac:dyDescent="0.35">
      <c r="A434" s="134"/>
      <c r="B434" s="134"/>
      <c r="C434" s="134"/>
      <c r="D434" s="134"/>
      <c r="E434" s="134"/>
      <c r="F434" s="134"/>
      <c r="G434" s="134"/>
      <c r="H434" s="134"/>
    </row>
    <row r="435" spans="1:8" ht="15.5" x14ac:dyDescent="0.35">
      <c r="A435" s="134"/>
      <c r="B435" s="134"/>
      <c r="C435" s="134"/>
      <c r="D435" s="134"/>
      <c r="E435" s="134"/>
      <c r="F435" s="134"/>
      <c r="G435" s="134"/>
      <c r="H435" s="134"/>
    </row>
    <row r="436" spans="1:8" ht="15.5" x14ac:dyDescent="0.35">
      <c r="A436" s="134"/>
      <c r="B436" s="134"/>
      <c r="C436" s="134"/>
      <c r="D436" s="134"/>
      <c r="E436" s="134"/>
      <c r="F436" s="134"/>
      <c r="G436" s="134"/>
      <c r="H436" s="134"/>
    </row>
    <row r="437" spans="1:8" ht="15.5" x14ac:dyDescent="0.35">
      <c r="A437" s="134"/>
      <c r="B437" s="134"/>
      <c r="C437" s="134"/>
      <c r="D437" s="134"/>
      <c r="E437" s="134"/>
      <c r="F437" s="134"/>
      <c r="G437" s="134"/>
      <c r="H437" s="134"/>
    </row>
    <row r="438" spans="1:8" ht="15.5" x14ac:dyDescent="0.35">
      <c r="A438" s="134"/>
      <c r="B438" s="134"/>
      <c r="C438" s="134"/>
      <c r="D438" s="134"/>
      <c r="E438" s="134"/>
      <c r="F438" s="134"/>
      <c r="G438" s="134"/>
      <c r="H438" s="134"/>
    </row>
    <row r="439" spans="1:8" ht="15.5" x14ac:dyDescent="0.35">
      <c r="A439" s="134"/>
      <c r="B439" s="134"/>
      <c r="C439" s="134"/>
      <c r="D439" s="134"/>
      <c r="E439" s="134"/>
      <c r="F439" s="134"/>
      <c r="G439" s="134"/>
      <c r="H439" s="134"/>
    </row>
    <row r="440" spans="1:8" ht="15.5" x14ac:dyDescent="0.35">
      <c r="A440" s="134"/>
      <c r="B440" s="134"/>
      <c r="C440" s="134"/>
      <c r="D440" s="134"/>
      <c r="E440" s="134"/>
      <c r="F440" s="134"/>
      <c r="G440" s="134"/>
      <c r="H440" s="134"/>
    </row>
    <row r="441" spans="1:8" ht="15.5" x14ac:dyDescent="0.35">
      <c r="A441" s="134"/>
      <c r="B441" s="134"/>
      <c r="C441" s="134"/>
      <c r="D441" s="134"/>
      <c r="E441" s="134"/>
      <c r="F441" s="134"/>
      <c r="G441" s="134"/>
      <c r="H441" s="134"/>
    </row>
    <row r="442" spans="1:8" ht="15.5" x14ac:dyDescent="0.35">
      <c r="A442" s="134"/>
      <c r="B442" s="134"/>
      <c r="C442" s="134"/>
      <c r="D442" s="134"/>
      <c r="E442" s="134"/>
      <c r="F442" s="134"/>
      <c r="G442" s="134"/>
      <c r="H442" s="134"/>
    </row>
    <row r="443" spans="1:8" ht="15.5" x14ac:dyDescent="0.35">
      <c r="A443" s="134"/>
      <c r="B443" s="134"/>
      <c r="C443" s="134"/>
      <c r="D443" s="134"/>
      <c r="E443" s="134"/>
      <c r="F443" s="134"/>
      <c r="G443" s="134"/>
      <c r="H443" s="134"/>
    </row>
    <row r="444" spans="1:8" ht="15.5" x14ac:dyDescent="0.35">
      <c r="A444" s="134"/>
      <c r="B444" s="134"/>
      <c r="C444" s="134"/>
      <c r="D444" s="134"/>
      <c r="E444" s="134"/>
      <c r="F444" s="134"/>
      <c r="G444" s="134"/>
      <c r="H444" s="134"/>
    </row>
    <row r="445" spans="1:8" ht="15.5" x14ac:dyDescent="0.35">
      <c r="A445" s="134"/>
      <c r="B445" s="134"/>
      <c r="C445" s="134"/>
      <c r="D445" s="134"/>
      <c r="E445" s="134"/>
      <c r="F445" s="134"/>
      <c r="G445" s="134"/>
      <c r="H445" s="134"/>
    </row>
    <row r="446" spans="1:8" ht="15.5" x14ac:dyDescent="0.35">
      <c r="A446" s="134"/>
      <c r="B446" s="134"/>
      <c r="C446" s="134"/>
      <c r="D446" s="134"/>
      <c r="E446" s="134"/>
      <c r="F446" s="134"/>
      <c r="G446" s="134"/>
      <c r="H446" s="134"/>
    </row>
    <row r="447" spans="1:8" ht="15.5" x14ac:dyDescent="0.35">
      <c r="A447" s="134"/>
      <c r="B447" s="134"/>
      <c r="C447" s="134"/>
      <c r="D447" s="134"/>
      <c r="E447" s="134"/>
      <c r="F447" s="134"/>
      <c r="G447" s="134"/>
      <c r="H447" s="134"/>
    </row>
    <row r="448" spans="1:8" ht="15.5" x14ac:dyDescent="0.35">
      <c r="A448" s="134"/>
      <c r="B448" s="134"/>
      <c r="C448" s="134"/>
      <c r="D448" s="134"/>
      <c r="E448" s="134"/>
      <c r="F448" s="134"/>
      <c r="G448" s="134"/>
      <c r="H448" s="134"/>
    </row>
    <row r="449" spans="1:8" ht="15.5" x14ac:dyDescent="0.35">
      <c r="A449" s="134"/>
      <c r="B449" s="134"/>
      <c r="C449" s="134"/>
      <c r="D449" s="134"/>
      <c r="E449" s="134"/>
      <c r="F449" s="134"/>
      <c r="G449" s="134"/>
      <c r="H449" s="134"/>
    </row>
    <row r="450" spans="1:8" ht="15.5" x14ac:dyDescent="0.35">
      <c r="A450" s="134"/>
      <c r="B450" s="134"/>
      <c r="C450" s="134"/>
      <c r="D450" s="134"/>
      <c r="E450" s="134"/>
      <c r="F450" s="134"/>
      <c r="G450" s="134"/>
      <c r="H450" s="134"/>
    </row>
    <row r="451" spans="1:8" ht="15.5" x14ac:dyDescent="0.35">
      <c r="A451" s="134"/>
      <c r="B451" s="134"/>
      <c r="C451" s="134"/>
      <c r="D451" s="134"/>
      <c r="E451" s="134"/>
      <c r="F451" s="134"/>
      <c r="G451" s="134"/>
      <c r="H451" s="134"/>
    </row>
    <row r="452" spans="1:8" ht="15.5" x14ac:dyDescent="0.35">
      <c r="A452" s="134"/>
      <c r="B452" s="134"/>
      <c r="C452" s="134"/>
      <c r="D452" s="134"/>
      <c r="E452" s="134"/>
      <c r="F452" s="134"/>
      <c r="G452" s="134"/>
      <c r="H452" s="134"/>
    </row>
    <row r="453" spans="1:8" ht="15.5" x14ac:dyDescent="0.35">
      <c r="A453" s="134"/>
      <c r="B453" s="134"/>
      <c r="C453" s="134"/>
      <c r="D453" s="134"/>
      <c r="E453" s="134"/>
      <c r="F453" s="134"/>
      <c r="G453" s="134"/>
      <c r="H453" s="134"/>
    </row>
    <row r="454" spans="1:8" ht="15.5" x14ac:dyDescent="0.35">
      <c r="A454" s="134"/>
      <c r="B454" s="134"/>
      <c r="C454" s="134"/>
      <c r="D454" s="134"/>
      <c r="E454" s="134"/>
      <c r="F454" s="134"/>
      <c r="G454" s="134"/>
      <c r="H454" s="134"/>
    </row>
    <row r="455" spans="1:8" ht="15.5" x14ac:dyDescent="0.35">
      <c r="A455" s="134"/>
      <c r="B455" s="134"/>
      <c r="C455" s="134"/>
      <c r="D455" s="134"/>
      <c r="E455" s="134"/>
      <c r="F455" s="134"/>
      <c r="G455" s="134"/>
      <c r="H455" s="134"/>
    </row>
    <row r="456" spans="1:8" ht="15.5" x14ac:dyDescent="0.35">
      <c r="A456" s="134"/>
      <c r="B456" s="134"/>
      <c r="C456" s="134"/>
      <c r="D456" s="134"/>
      <c r="E456" s="134"/>
      <c r="F456" s="134"/>
      <c r="G456" s="134"/>
      <c r="H456" s="134"/>
    </row>
    <row r="457" spans="1:8" ht="15.5" x14ac:dyDescent="0.35">
      <c r="A457" s="134"/>
      <c r="B457" s="134"/>
      <c r="C457" s="134"/>
      <c r="D457" s="134"/>
      <c r="E457" s="134"/>
      <c r="F457" s="134"/>
      <c r="G457" s="134"/>
      <c r="H457" s="134"/>
    </row>
    <row r="458" spans="1:8" ht="15.5" x14ac:dyDescent="0.35">
      <c r="A458" s="134"/>
      <c r="B458" s="134"/>
      <c r="C458" s="134"/>
      <c r="D458" s="134"/>
      <c r="E458" s="134"/>
      <c r="F458" s="134"/>
      <c r="G458" s="134"/>
      <c r="H458" s="134"/>
    </row>
    <row r="459" spans="1:8" ht="15.5" x14ac:dyDescent="0.35">
      <c r="A459" s="134"/>
      <c r="B459" s="134"/>
      <c r="C459" s="134"/>
      <c r="D459" s="134"/>
      <c r="E459" s="134"/>
      <c r="F459" s="134"/>
      <c r="G459" s="134"/>
      <c r="H459" s="134"/>
    </row>
    <row r="460" spans="1:8" ht="15.5" x14ac:dyDescent="0.35">
      <c r="A460" s="134"/>
      <c r="B460" s="134"/>
      <c r="C460" s="134"/>
      <c r="D460" s="134"/>
      <c r="E460" s="134"/>
      <c r="F460" s="134"/>
      <c r="G460" s="134"/>
      <c r="H460" s="134"/>
    </row>
    <row r="461" spans="1:8" ht="15.5" x14ac:dyDescent="0.35">
      <c r="A461" s="134"/>
      <c r="B461" s="134"/>
      <c r="C461" s="134"/>
      <c r="D461" s="134"/>
      <c r="E461" s="134"/>
      <c r="F461" s="134"/>
      <c r="G461" s="134"/>
      <c r="H461" s="134"/>
    </row>
    <row r="462" spans="1:8" ht="15.5" x14ac:dyDescent="0.35">
      <c r="A462" s="134"/>
      <c r="B462" s="134"/>
      <c r="C462" s="134"/>
      <c r="D462" s="134"/>
      <c r="E462" s="134"/>
      <c r="F462" s="134"/>
      <c r="G462" s="134"/>
      <c r="H462" s="134"/>
    </row>
    <row r="463" spans="1:8" ht="15.5" x14ac:dyDescent="0.35">
      <c r="A463" s="134"/>
      <c r="B463" s="134"/>
      <c r="C463" s="134"/>
      <c r="D463" s="134"/>
      <c r="E463" s="134"/>
      <c r="F463" s="134"/>
      <c r="G463" s="134"/>
      <c r="H463" s="134"/>
    </row>
    <row r="464" spans="1:8" ht="15.5" x14ac:dyDescent="0.35">
      <c r="A464" s="134"/>
      <c r="B464" s="134"/>
      <c r="C464" s="134"/>
      <c r="D464" s="134"/>
      <c r="E464" s="134"/>
      <c r="F464" s="134"/>
      <c r="G464" s="134"/>
      <c r="H464" s="134"/>
    </row>
    <row r="465" spans="1:8" ht="15.5" x14ac:dyDescent="0.35">
      <c r="A465" s="134"/>
      <c r="B465" s="134"/>
      <c r="C465" s="134"/>
      <c r="D465" s="134"/>
      <c r="E465" s="134"/>
      <c r="F465" s="134"/>
      <c r="G465" s="134"/>
      <c r="H465" s="134"/>
    </row>
    <row r="466" spans="1:8" ht="15.5" x14ac:dyDescent="0.35">
      <c r="A466" s="134"/>
      <c r="B466" s="134"/>
      <c r="C466" s="134"/>
      <c r="D466" s="134"/>
      <c r="E466" s="134"/>
      <c r="F466" s="134"/>
      <c r="G466" s="134"/>
      <c r="H466" s="134"/>
    </row>
    <row r="467" spans="1:8" ht="15.5" x14ac:dyDescent="0.35">
      <c r="A467" s="134"/>
      <c r="B467" s="134"/>
      <c r="C467" s="134"/>
      <c r="D467" s="134"/>
      <c r="E467" s="134"/>
      <c r="F467" s="134"/>
      <c r="G467" s="134"/>
      <c r="H467" s="134"/>
    </row>
    <row r="468" spans="1:8" ht="15.5" x14ac:dyDescent="0.35">
      <c r="A468" s="134"/>
      <c r="B468" s="134"/>
      <c r="C468" s="134"/>
      <c r="D468" s="134"/>
      <c r="E468" s="134"/>
      <c r="F468" s="134"/>
      <c r="G468" s="134"/>
      <c r="H468" s="134"/>
    </row>
    <row r="469" spans="1:8" ht="15.5" x14ac:dyDescent="0.35">
      <c r="A469" s="134"/>
      <c r="B469" s="134"/>
      <c r="C469" s="134"/>
      <c r="D469" s="134"/>
      <c r="E469" s="134"/>
      <c r="F469" s="134"/>
      <c r="G469" s="134"/>
      <c r="H469" s="134"/>
    </row>
    <row r="470" spans="1:8" ht="15.5" x14ac:dyDescent="0.35">
      <c r="A470" s="134"/>
      <c r="B470" s="134"/>
      <c r="C470" s="134"/>
      <c r="D470" s="134"/>
      <c r="E470" s="134"/>
      <c r="F470" s="134"/>
      <c r="G470" s="134"/>
      <c r="H470" s="134"/>
    </row>
    <row r="471" spans="1:8" ht="15.5" x14ac:dyDescent="0.35">
      <c r="A471" s="134"/>
      <c r="B471" s="134"/>
      <c r="C471" s="134"/>
      <c r="D471" s="134"/>
      <c r="E471" s="134"/>
      <c r="F471" s="134"/>
      <c r="G471" s="134"/>
      <c r="H471" s="134"/>
    </row>
    <row r="472" spans="1:8" ht="15.5" x14ac:dyDescent="0.35">
      <c r="A472" s="134"/>
      <c r="B472" s="134"/>
      <c r="C472" s="134"/>
      <c r="D472" s="134"/>
      <c r="E472" s="134"/>
      <c r="F472" s="134"/>
      <c r="G472" s="134"/>
      <c r="H472" s="134"/>
    </row>
    <row r="473" spans="1:8" ht="15.5" x14ac:dyDescent="0.35">
      <c r="A473" s="134"/>
      <c r="B473" s="134"/>
      <c r="C473" s="134"/>
      <c r="D473" s="134"/>
      <c r="E473" s="134"/>
      <c r="F473" s="134"/>
      <c r="G473" s="134"/>
      <c r="H473" s="134"/>
    </row>
    <row r="474" spans="1:8" ht="15.5" x14ac:dyDescent="0.35">
      <c r="A474" s="134"/>
      <c r="B474" s="134"/>
      <c r="C474" s="134"/>
      <c r="D474" s="134"/>
      <c r="E474" s="134"/>
      <c r="F474" s="134"/>
      <c r="G474" s="134"/>
      <c r="H474" s="134"/>
    </row>
    <row r="475" spans="1:8" ht="15.5" x14ac:dyDescent="0.35">
      <c r="A475" s="134"/>
      <c r="B475" s="134"/>
      <c r="C475" s="134"/>
      <c r="D475" s="134"/>
      <c r="E475" s="134"/>
      <c r="F475" s="134"/>
      <c r="G475" s="134"/>
      <c r="H475" s="134"/>
    </row>
    <row r="476" spans="1:8" ht="15.5" x14ac:dyDescent="0.35">
      <c r="A476" s="134"/>
      <c r="B476" s="134"/>
      <c r="C476" s="134"/>
      <c r="D476" s="134"/>
      <c r="E476" s="134"/>
      <c r="F476" s="134"/>
      <c r="G476" s="134"/>
      <c r="H476" s="134"/>
    </row>
    <row r="477" spans="1:8" ht="15.5" x14ac:dyDescent="0.35">
      <c r="A477" s="134"/>
      <c r="B477" s="134"/>
      <c r="C477" s="134"/>
      <c r="D477" s="134"/>
      <c r="E477" s="134"/>
      <c r="F477" s="134"/>
      <c r="G477" s="134"/>
      <c r="H477" s="134"/>
    </row>
    <row r="478" spans="1:8" ht="15.5" x14ac:dyDescent="0.35">
      <c r="A478" s="134"/>
      <c r="B478" s="134"/>
      <c r="C478" s="134"/>
      <c r="D478" s="134"/>
      <c r="E478" s="134"/>
      <c r="F478" s="134"/>
      <c r="G478" s="134"/>
      <c r="H478" s="134"/>
    </row>
    <row r="479" spans="1:8" ht="15.5" x14ac:dyDescent="0.35">
      <c r="A479" s="134"/>
      <c r="B479" s="134"/>
      <c r="C479" s="134"/>
      <c r="D479" s="134"/>
      <c r="E479" s="134"/>
      <c r="F479" s="134"/>
      <c r="G479" s="134"/>
      <c r="H479" s="134"/>
    </row>
    <row r="480" spans="1:8" ht="15.5" x14ac:dyDescent="0.35">
      <c r="A480" s="134"/>
      <c r="B480" s="134"/>
      <c r="C480" s="134"/>
      <c r="D480" s="134"/>
      <c r="E480" s="134"/>
      <c r="F480" s="134"/>
      <c r="G480" s="134"/>
      <c r="H480" s="134"/>
    </row>
    <row r="481" spans="1:8" ht="15.5" x14ac:dyDescent="0.35">
      <c r="A481" s="134"/>
      <c r="B481" s="134"/>
      <c r="C481" s="134"/>
      <c r="D481" s="134"/>
      <c r="E481" s="134"/>
      <c r="F481" s="134"/>
      <c r="G481" s="134"/>
      <c r="H481" s="134"/>
    </row>
    <row r="482" spans="1:8" ht="15.5" x14ac:dyDescent="0.35">
      <c r="A482" s="134"/>
      <c r="B482" s="134"/>
      <c r="C482" s="134"/>
      <c r="D482" s="134"/>
      <c r="E482" s="134"/>
      <c r="F482" s="134"/>
      <c r="G482" s="134"/>
      <c r="H482" s="134"/>
    </row>
    <row r="483" spans="1:8" ht="15.5" x14ac:dyDescent="0.35">
      <c r="A483" s="134"/>
      <c r="B483" s="134"/>
      <c r="C483" s="134"/>
      <c r="D483" s="134"/>
      <c r="E483" s="134"/>
      <c r="F483" s="134"/>
      <c r="G483" s="134"/>
      <c r="H483" s="134"/>
    </row>
    <row r="484" spans="1:8" ht="15.5" x14ac:dyDescent="0.35">
      <c r="A484" s="134"/>
      <c r="B484" s="134"/>
      <c r="C484" s="134"/>
      <c r="D484" s="134"/>
      <c r="E484" s="134"/>
      <c r="F484" s="134"/>
      <c r="G484" s="134"/>
      <c r="H484" s="134"/>
    </row>
    <row r="485" spans="1:8" ht="15.5" x14ac:dyDescent="0.35">
      <c r="A485" s="134"/>
      <c r="B485" s="134"/>
      <c r="C485" s="134"/>
      <c r="D485" s="134"/>
      <c r="E485" s="134"/>
      <c r="F485" s="134"/>
      <c r="G485" s="134"/>
      <c r="H485" s="134"/>
    </row>
    <row r="486" spans="1:8" ht="15.5" x14ac:dyDescent="0.35">
      <c r="A486" s="134"/>
      <c r="B486" s="134"/>
      <c r="C486" s="134"/>
      <c r="D486" s="134"/>
      <c r="E486" s="134"/>
      <c r="F486" s="134"/>
      <c r="G486" s="134"/>
      <c r="H486" s="134"/>
    </row>
    <row r="487" spans="1:8" ht="15.5" x14ac:dyDescent="0.35">
      <c r="A487" s="134"/>
      <c r="B487" s="134"/>
      <c r="C487" s="134"/>
      <c r="D487" s="134"/>
      <c r="E487" s="134"/>
      <c r="F487" s="134"/>
      <c r="G487" s="134"/>
      <c r="H487" s="134"/>
    </row>
    <row r="488" spans="1:8" ht="15.5" x14ac:dyDescent="0.35">
      <c r="A488" s="134"/>
      <c r="B488" s="134"/>
      <c r="C488" s="134"/>
      <c r="D488" s="134"/>
      <c r="E488" s="134"/>
      <c r="F488" s="134"/>
      <c r="G488" s="134"/>
      <c r="H488" s="134"/>
    </row>
    <row r="489" spans="1:8" ht="15.5" x14ac:dyDescent="0.35">
      <c r="A489" s="134"/>
      <c r="B489" s="134"/>
      <c r="C489" s="134"/>
      <c r="D489" s="134"/>
      <c r="E489" s="134"/>
      <c r="F489" s="134"/>
      <c r="G489" s="134"/>
      <c r="H489" s="134"/>
    </row>
    <row r="490" spans="1:8" ht="15.5" x14ac:dyDescent="0.35">
      <c r="A490" s="134"/>
      <c r="B490" s="134"/>
      <c r="C490" s="134"/>
      <c r="D490" s="134"/>
      <c r="E490" s="134"/>
      <c r="F490" s="134"/>
      <c r="G490" s="134"/>
      <c r="H490" s="134"/>
    </row>
    <row r="491" spans="1:8" ht="15.5" x14ac:dyDescent="0.35">
      <c r="A491" s="134"/>
      <c r="B491" s="134"/>
      <c r="C491" s="134"/>
      <c r="D491" s="134"/>
      <c r="E491" s="134"/>
      <c r="F491" s="134"/>
      <c r="G491" s="134"/>
      <c r="H491" s="134"/>
    </row>
    <row r="492" spans="1:8" ht="15.5" x14ac:dyDescent="0.35">
      <c r="A492" s="134"/>
      <c r="B492" s="134"/>
      <c r="C492" s="134"/>
      <c r="D492" s="134"/>
      <c r="E492" s="134"/>
      <c r="F492" s="134"/>
      <c r="G492" s="134"/>
      <c r="H492" s="134"/>
    </row>
    <row r="493" spans="1:8" ht="15.5" x14ac:dyDescent="0.35">
      <c r="A493" s="134"/>
      <c r="B493" s="134"/>
      <c r="C493" s="134"/>
      <c r="D493" s="134"/>
      <c r="E493" s="134"/>
      <c r="F493" s="134"/>
      <c r="G493" s="134"/>
      <c r="H493" s="134"/>
    </row>
    <row r="494" spans="1:8" ht="15.5" x14ac:dyDescent="0.35">
      <c r="A494" s="134"/>
      <c r="B494" s="134"/>
      <c r="C494" s="134"/>
      <c r="D494" s="134"/>
      <c r="E494" s="134"/>
      <c r="F494" s="134"/>
      <c r="G494" s="134"/>
      <c r="H494" s="134"/>
    </row>
    <row r="495" spans="1:8" ht="15.5" x14ac:dyDescent="0.35">
      <c r="A495" s="134"/>
      <c r="B495" s="134"/>
      <c r="C495" s="134"/>
      <c r="D495" s="134"/>
      <c r="E495" s="134"/>
      <c r="F495" s="134"/>
      <c r="G495" s="134"/>
      <c r="H495" s="134"/>
    </row>
    <row r="496" spans="1:8" ht="15.5" x14ac:dyDescent="0.35">
      <c r="A496" s="134"/>
      <c r="B496" s="134"/>
      <c r="C496" s="134"/>
      <c r="D496" s="134"/>
      <c r="E496" s="134"/>
      <c r="F496" s="134"/>
      <c r="G496" s="134"/>
      <c r="H496" s="134"/>
    </row>
    <row r="497" spans="1:8" ht="15.5" x14ac:dyDescent="0.35">
      <c r="A497" s="134"/>
      <c r="B497" s="134"/>
      <c r="C497" s="134"/>
      <c r="D497" s="134"/>
      <c r="E497" s="134"/>
      <c r="F497" s="134"/>
      <c r="G497" s="134"/>
      <c r="H497" s="134"/>
    </row>
    <row r="498" spans="1:8" ht="15.5" x14ac:dyDescent="0.35">
      <c r="A498" s="134"/>
      <c r="B498" s="134"/>
      <c r="C498" s="134"/>
      <c r="D498" s="134"/>
      <c r="E498" s="134"/>
      <c r="F498" s="134"/>
      <c r="G498" s="134"/>
      <c r="H498" s="134"/>
    </row>
    <row r="499" spans="1:8" ht="15.5" x14ac:dyDescent="0.35">
      <c r="A499" s="134"/>
      <c r="B499" s="134"/>
      <c r="C499" s="134"/>
      <c r="D499" s="134"/>
      <c r="E499" s="134"/>
      <c r="F499" s="134"/>
      <c r="G499" s="134"/>
      <c r="H499" s="134"/>
    </row>
    <row r="500" spans="1:8" ht="15.5" x14ac:dyDescent="0.35">
      <c r="A500" s="134"/>
      <c r="B500" s="134"/>
      <c r="C500" s="134"/>
      <c r="D500" s="134"/>
      <c r="E500" s="134"/>
      <c r="F500" s="134"/>
      <c r="G500" s="134"/>
      <c r="H500" s="134"/>
    </row>
    <row r="501" spans="1:8" ht="15.5" x14ac:dyDescent="0.35">
      <c r="A501" s="134"/>
      <c r="B501" s="134"/>
      <c r="C501" s="134"/>
      <c r="D501" s="134"/>
      <c r="E501" s="134"/>
      <c r="F501" s="134"/>
      <c r="G501" s="134"/>
      <c r="H501" s="134"/>
    </row>
    <row r="502" spans="1:8" ht="15.5" x14ac:dyDescent="0.35">
      <c r="A502" s="134"/>
      <c r="B502" s="134"/>
      <c r="C502" s="134"/>
      <c r="D502" s="134"/>
      <c r="E502" s="134"/>
      <c r="F502" s="134"/>
      <c r="G502" s="134"/>
      <c r="H502" s="134"/>
    </row>
    <row r="503" spans="1:8" ht="15.5" x14ac:dyDescent="0.35">
      <c r="A503" s="134"/>
      <c r="B503" s="134"/>
      <c r="C503" s="134"/>
      <c r="D503" s="134"/>
      <c r="E503" s="134"/>
      <c r="F503" s="134"/>
      <c r="G503" s="134"/>
      <c r="H503" s="134"/>
    </row>
    <row r="504" spans="1:8" ht="15.5" x14ac:dyDescent="0.35">
      <c r="A504" s="134"/>
      <c r="B504" s="134"/>
      <c r="C504" s="134"/>
      <c r="D504" s="134"/>
      <c r="E504" s="134"/>
      <c r="F504" s="134"/>
      <c r="G504" s="134"/>
      <c r="H504" s="134"/>
    </row>
    <row r="505" spans="1:8" ht="15.5" x14ac:dyDescent="0.35">
      <c r="A505" s="134"/>
      <c r="B505" s="134"/>
      <c r="C505" s="134"/>
      <c r="D505" s="134"/>
      <c r="E505" s="134"/>
      <c r="F505" s="134"/>
      <c r="G505" s="134"/>
      <c r="H505" s="134"/>
    </row>
    <row r="506" spans="1:8" ht="15.5" x14ac:dyDescent="0.35">
      <c r="A506" s="134"/>
      <c r="B506" s="134"/>
      <c r="C506" s="134"/>
      <c r="D506" s="134"/>
      <c r="E506" s="134"/>
      <c r="F506" s="134"/>
      <c r="G506" s="134"/>
      <c r="H506" s="134"/>
    </row>
    <row r="507" spans="1:8" ht="15.5" x14ac:dyDescent="0.35">
      <c r="A507" s="134"/>
      <c r="B507" s="134"/>
      <c r="C507" s="134"/>
      <c r="D507" s="134"/>
      <c r="E507" s="134"/>
      <c r="F507" s="134"/>
      <c r="G507" s="134"/>
      <c r="H507" s="134"/>
    </row>
    <row r="508" spans="1:8" ht="15.5" x14ac:dyDescent="0.35">
      <c r="A508" s="134"/>
      <c r="B508" s="134"/>
      <c r="C508" s="134"/>
      <c r="D508" s="134"/>
      <c r="E508" s="134"/>
      <c r="F508" s="134"/>
      <c r="G508" s="134"/>
      <c r="H508" s="134"/>
    </row>
    <row r="509" spans="1:8" ht="15.5" x14ac:dyDescent="0.35">
      <c r="A509" s="134"/>
      <c r="B509" s="134"/>
      <c r="C509" s="134"/>
      <c r="D509" s="134"/>
      <c r="E509" s="134"/>
      <c r="F509" s="134"/>
      <c r="G509" s="134"/>
      <c r="H509" s="134"/>
    </row>
    <row r="510" spans="1:8" ht="15.5" x14ac:dyDescent="0.35">
      <c r="A510" s="134"/>
      <c r="B510" s="134"/>
      <c r="C510" s="134"/>
      <c r="D510" s="134"/>
      <c r="E510" s="134"/>
      <c r="F510" s="134"/>
      <c r="G510" s="134"/>
      <c r="H510" s="134"/>
    </row>
    <row r="511" spans="1:8" ht="15.5" x14ac:dyDescent="0.35">
      <c r="A511" s="134"/>
      <c r="B511" s="134"/>
      <c r="C511" s="134"/>
      <c r="D511" s="134"/>
      <c r="E511" s="134"/>
      <c r="F511" s="134"/>
      <c r="G511" s="134"/>
      <c r="H511" s="134"/>
    </row>
    <row r="512" spans="1:8" ht="15.5" x14ac:dyDescent="0.35">
      <c r="A512" s="134"/>
      <c r="B512" s="134"/>
      <c r="C512" s="134"/>
      <c r="D512" s="134"/>
      <c r="E512" s="134"/>
      <c r="F512" s="134"/>
      <c r="G512" s="134"/>
      <c r="H512" s="134"/>
    </row>
    <row r="513" spans="1:8" ht="15.5" x14ac:dyDescent="0.35">
      <c r="A513" s="134"/>
      <c r="B513" s="134"/>
      <c r="C513" s="134"/>
      <c r="D513" s="134"/>
      <c r="E513" s="134"/>
      <c r="F513" s="134"/>
      <c r="G513" s="134"/>
      <c r="H513" s="134"/>
    </row>
    <row r="514" spans="1:8" ht="15.5" x14ac:dyDescent="0.35">
      <c r="A514" s="134"/>
      <c r="B514" s="134"/>
      <c r="C514" s="134"/>
      <c r="D514" s="134"/>
      <c r="E514" s="134"/>
      <c r="F514" s="134"/>
      <c r="G514" s="134"/>
      <c r="H514" s="134"/>
    </row>
    <row r="515" spans="1:8" ht="15.5" x14ac:dyDescent="0.35">
      <c r="A515" s="134"/>
      <c r="B515" s="134"/>
      <c r="C515" s="134"/>
      <c r="D515" s="134"/>
      <c r="E515" s="134"/>
      <c r="F515" s="134"/>
      <c r="G515" s="134"/>
      <c r="H515" s="134"/>
    </row>
    <row r="516" spans="1:8" ht="15.5" x14ac:dyDescent="0.35">
      <c r="A516" s="134"/>
      <c r="B516" s="134"/>
      <c r="C516" s="134"/>
      <c r="D516" s="134"/>
      <c r="E516" s="134"/>
      <c r="F516" s="134"/>
      <c r="G516" s="134"/>
      <c r="H516" s="134"/>
    </row>
    <row r="517" spans="1:8" ht="15.5" x14ac:dyDescent="0.35">
      <c r="A517" s="134"/>
      <c r="B517" s="134"/>
      <c r="C517" s="134"/>
      <c r="D517" s="134"/>
      <c r="E517" s="134"/>
      <c r="F517" s="134"/>
      <c r="G517" s="134"/>
      <c r="H517" s="134"/>
    </row>
    <row r="518" spans="1:8" ht="15.5" x14ac:dyDescent="0.35">
      <c r="A518" s="134"/>
      <c r="B518" s="134"/>
      <c r="C518" s="134"/>
      <c r="D518" s="134"/>
      <c r="E518" s="134"/>
      <c r="F518" s="134"/>
      <c r="G518" s="134"/>
      <c r="H518" s="134"/>
    </row>
    <row r="519" spans="1:8" ht="15.5" x14ac:dyDescent="0.35">
      <c r="A519" s="134"/>
      <c r="B519" s="134"/>
      <c r="C519" s="134"/>
      <c r="D519" s="134"/>
      <c r="E519" s="134"/>
      <c r="F519" s="134"/>
      <c r="G519" s="134"/>
      <c r="H519" s="134"/>
    </row>
    <row r="520" spans="1:8" ht="15.5" x14ac:dyDescent="0.35">
      <c r="A520" s="134"/>
      <c r="B520" s="134"/>
      <c r="C520" s="134"/>
      <c r="D520" s="134"/>
      <c r="E520" s="134"/>
      <c r="F520" s="134"/>
      <c r="G520" s="134"/>
      <c r="H520" s="134"/>
    </row>
    <row r="521" spans="1:8" ht="15.5" x14ac:dyDescent="0.35">
      <c r="A521" s="134"/>
      <c r="B521" s="134"/>
      <c r="C521" s="134"/>
      <c r="D521" s="134"/>
      <c r="E521" s="134"/>
      <c r="F521" s="134"/>
      <c r="G521" s="134"/>
      <c r="H521" s="134"/>
    </row>
    <row r="522" spans="1:8" ht="15.5" x14ac:dyDescent="0.35">
      <c r="A522" s="134"/>
      <c r="B522" s="134"/>
      <c r="C522" s="134"/>
      <c r="D522" s="134"/>
      <c r="E522" s="134"/>
      <c r="F522" s="134"/>
      <c r="G522" s="134"/>
      <c r="H522" s="134"/>
    </row>
    <row r="523" spans="1:8" ht="15.5" x14ac:dyDescent="0.35">
      <c r="A523" s="134"/>
      <c r="B523" s="134"/>
      <c r="C523" s="134"/>
      <c r="D523" s="134"/>
      <c r="E523" s="134"/>
      <c r="F523" s="134"/>
      <c r="G523" s="134"/>
      <c r="H523" s="134"/>
    </row>
    <row r="524" spans="1:8" ht="15.5" x14ac:dyDescent="0.35">
      <c r="A524" s="134"/>
      <c r="B524" s="134"/>
      <c r="C524" s="134"/>
      <c r="D524" s="134"/>
      <c r="E524" s="134"/>
      <c r="F524" s="134"/>
      <c r="G524" s="134"/>
      <c r="H524" s="134"/>
    </row>
    <row r="525" spans="1:8" ht="15.5" x14ac:dyDescent="0.35">
      <c r="A525" s="134"/>
      <c r="B525" s="134"/>
      <c r="C525" s="134"/>
      <c r="D525" s="134"/>
      <c r="E525" s="134"/>
      <c r="F525" s="134"/>
      <c r="G525" s="134"/>
      <c r="H525" s="134"/>
    </row>
    <row r="526" spans="1:8" ht="15.5" x14ac:dyDescent="0.35">
      <c r="A526" s="134"/>
      <c r="B526" s="134"/>
      <c r="C526" s="134"/>
      <c r="D526" s="134"/>
      <c r="E526" s="134"/>
      <c r="F526" s="134"/>
      <c r="G526" s="134"/>
      <c r="H526" s="134"/>
    </row>
    <row r="527" spans="1:8" ht="15.5" x14ac:dyDescent="0.35">
      <c r="A527" s="134"/>
      <c r="B527" s="134"/>
      <c r="C527" s="134"/>
      <c r="D527" s="134"/>
      <c r="E527" s="134"/>
      <c r="F527" s="134"/>
      <c r="G527" s="134"/>
      <c r="H527" s="134"/>
    </row>
    <row r="528" spans="1:8" ht="15.5" x14ac:dyDescent="0.35">
      <c r="A528" s="134"/>
      <c r="B528" s="134"/>
      <c r="C528" s="134"/>
      <c r="D528" s="134"/>
      <c r="E528" s="134"/>
      <c r="F528" s="134"/>
      <c r="G528" s="134"/>
      <c r="H528" s="134"/>
    </row>
    <row r="529" spans="1:8" ht="15.5" x14ac:dyDescent="0.35">
      <c r="A529" s="134"/>
      <c r="B529" s="134"/>
      <c r="C529" s="134"/>
      <c r="D529" s="134"/>
      <c r="E529" s="134"/>
      <c r="F529" s="134"/>
      <c r="G529" s="134"/>
      <c r="H529" s="134"/>
    </row>
    <row r="530" spans="1:8" ht="15.5" x14ac:dyDescent="0.35">
      <c r="A530" s="134"/>
      <c r="B530" s="134"/>
      <c r="C530" s="134"/>
      <c r="D530" s="134"/>
      <c r="E530" s="134"/>
      <c r="F530" s="134"/>
      <c r="G530" s="134"/>
      <c r="H530" s="134"/>
    </row>
    <row r="531" spans="1:8" ht="15.5" x14ac:dyDescent="0.35">
      <c r="A531" s="134"/>
      <c r="B531" s="134"/>
      <c r="C531" s="134"/>
      <c r="D531" s="134"/>
      <c r="E531" s="134"/>
      <c r="F531" s="134"/>
      <c r="G531" s="134"/>
      <c r="H531" s="134"/>
    </row>
    <row r="532" spans="1:8" ht="15.5" x14ac:dyDescent="0.35">
      <c r="A532" s="134"/>
      <c r="B532" s="134"/>
      <c r="C532" s="134"/>
      <c r="D532" s="134"/>
      <c r="E532" s="134"/>
      <c r="F532" s="134"/>
      <c r="G532" s="134"/>
      <c r="H532" s="134"/>
    </row>
    <row r="533" spans="1:8" ht="15.5" x14ac:dyDescent="0.35">
      <c r="A533" s="134"/>
      <c r="B533" s="134"/>
      <c r="C533" s="134"/>
      <c r="D533" s="134"/>
      <c r="E533" s="134"/>
      <c r="F533" s="134"/>
      <c r="G533" s="134"/>
      <c r="H533" s="134"/>
    </row>
    <row r="534" spans="1:8" ht="15.5" x14ac:dyDescent="0.35">
      <c r="A534" s="134"/>
      <c r="B534" s="134"/>
      <c r="C534" s="134"/>
      <c r="D534" s="134"/>
      <c r="E534" s="134"/>
      <c r="F534" s="134"/>
      <c r="G534" s="134"/>
      <c r="H534" s="134"/>
    </row>
    <row r="535" spans="1:8" ht="15.5" x14ac:dyDescent="0.35">
      <c r="A535" s="134"/>
      <c r="B535" s="134"/>
      <c r="C535" s="134"/>
      <c r="D535" s="134"/>
      <c r="E535" s="134"/>
      <c r="F535" s="134"/>
      <c r="G535" s="134"/>
      <c r="H535" s="134"/>
    </row>
    <row r="536" spans="1:8" ht="15.5" x14ac:dyDescent="0.35">
      <c r="A536" s="134"/>
      <c r="B536" s="134"/>
      <c r="C536" s="134"/>
      <c r="D536" s="134"/>
      <c r="E536" s="134"/>
      <c r="F536" s="134"/>
      <c r="G536" s="134"/>
      <c r="H536" s="134"/>
    </row>
    <row r="537" spans="1:8" ht="15.5" x14ac:dyDescent="0.35">
      <c r="A537" s="134"/>
      <c r="B537" s="134"/>
      <c r="C537" s="134"/>
      <c r="D537" s="134"/>
      <c r="E537" s="134"/>
      <c r="F537" s="134"/>
      <c r="G537" s="134"/>
      <c r="H537" s="134"/>
    </row>
    <row r="538" spans="1:8" ht="15.5" x14ac:dyDescent="0.35">
      <c r="A538" s="134"/>
      <c r="B538" s="134"/>
      <c r="C538" s="134"/>
      <c r="D538" s="134"/>
      <c r="E538" s="134"/>
      <c r="F538" s="134"/>
      <c r="G538" s="134"/>
      <c r="H538" s="134"/>
    </row>
    <row r="539" spans="1:8" ht="15.5" x14ac:dyDescent="0.35">
      <c r="A539" s="134"/>
      <c r="B539" s="134"/>
      <c r="C539" s="134"/>
      <c r="D539" s="134"/>
      <c r="E539" s="134"/>
      <c r="F539" s="134"/>
      <c r="G539" s="134"/>
      <c r="H539" s="134"/>
    </row>
    <row r="540" spans="1:8" ht="15.5" x14ac:dyDescent="0.35">
      <c r="A540" s="134"/>
      <c r="B540" s="134"/>
      <c r="C540" s="134"/>
      <c r="D540" s="134"/>
      <c r="E540" s="134"/>
      <c r="F540" s="134"/>
      <c r="G540" s="134"/>
      <c r="H540" s="134"/>
    </row>
    <row r="541" spans="1:8" ht="15.5" x14ac:dyDescent="0.35">
      <c r="A541" s="134"/>
      <c r="B541" s="134"/>
      <c r="C541" s="134"/>
      <c r="D541" s="134"/>
      <c r="E541" s="134"/>
      <c r="F541" s="134"/>
      <c r="G541" s="134"/>
      <c r="H541" s="134"/>
    </row>
    <row r="542" spans="1:8" ht="15.5" x14ac:dyDescent="0.35">
      <c r="A542" s="134"/>
      <c r="B542" s="134"/>
      <c r="C542" s="134"/>
      <c r="D542" s="134"/>
      <c r="E542" s="134"/>
      <c r="F542" s="134"/>
      <c r="G542" s="134"/>
      <c r="H542" s="134"/>
    </row>
    <row r="543" spans="1:8" ht="15.5" x14ac:dyDescent="0.35">
      <c r="A543" s="134"/>
      <c r="B543" s="134"/>
      <c r="C543" s="134"/>
      <c r="D543" s="134"/>
      <c r="E543" s="134"/>
      <c r="F543" s="134"/>
      <c r="G543" s="134"/>
      <c r="H543" s="134"/>
    </row>
    <row r="544" spans="1:8" ht="15.5" x14ac:dyDescent="0.35">
      <c r="A544" s="134"/>
      <c r="B544" s="134"/>
      <c r="C544" s="134"/>
      <c r="D544" s="134"/>
      <c r="E544" s="134"/>
      <c r="F544" s="134"/>
      <c r="G544" s="134"/>
      <c r="H544" s="134"/>
    </row>
    <row r="545" spans="1:8" ht="15.5" x14ac:dyDescent="0.35">
      <c r="A545" s="134"/>
      <c r="B545" s="134"/>
      <c r="C545" s="134"/>
      <c r="D545" s="134"/>
      <c r="E545" s="134"/>
      <c r="F545" s="134"/>
      <c r="G545" s="134"/>
      <c r="H545" s="134"/>
    </row>
    <row r="546" spans="1:8" ht="15.5" x14ac:dyDescent="0.35">
      <c r="A546" s="134"/>
      <c r="B546" s="134"/>
      <c r="C546" s="134"/>
      <c r="D546" s="134"/>
      <c r="E546" s="134"/>
      <c r="F546" s="134"/>
      <c r="G546" s="134"/>
      <c r="H546" s="134"/>
    </row>
    <row r="547" spans="1:8" ht="15.5" x14ac:dyDescent="0.35">
      <c r="A547" s="134"/>
      <c r="B547" s="134"/>
      <c r="C547" s="134"/>
      <c r="D547" s="134"/>
      <c r="E547" s="134"/>
      <c r="F547" s="134"/>
      <c r="G547" s="134"/>
      <c r="H547" s="134"/>
    </row>
    <row r="548" spans="1:8" ht="15.5" x14ac:dyDescent="0.35">
      <c r="A548" s="134"/>
      <c r="B548" s="134"/>
      <c r="C548" s="134"/>
      <c r="D548" s="134"/>
      <c r="E548" s="134"/>
      <c r="F548" s="134"/>
      <c r="G548" s="134"/>
      <c r="H548" s="134"/>
    </row>
    <row r="549" spans="1:8" ht="15.5" x14ac:dyDescent="0.35">
      <c r="A549" s="134"/>
      <c r="B549" s="134"/>
      <c r="C549" s="134"/>
      <c r="D549" s="134"/>
      <c r="E549" s="134"/>
      <c r="F549" s="134"/>
      <c r="G549" s="134"/>
      <c r="H549" s="134"/>
    </row>
    <row r="550" spans="1:8" ht="15.5" x14ac:dyDescent="0.35">
      <c r="A550" s="134"/>
      <c r="B550" s="134"/>
      <c r="C550" s="134"/>
      <c r="D550" s="134"/>
      <c r="E550" s="134"/>
      <c r="F550" s="134"/>
      <c r="G550" s="134"/>
      <c r="H550" s="134"/>
    </row>
    <row r="551" spans="1:8" ht="15.5" x14ac:dyDescent="0.35">
      <c r="A551" s="134"/>
      <c r="B551" s="134"/>
      <c r="C551" s="134"/>
      <c r="D551" s="134"/>
      <c r="E551" s="134"/>
      <c r="F551" s="134"/>
      <c r="G551" s="134"/>
      <c r="H551" s="134"/>
    </row>
    <row r="552" spans="1:8" ht="15.5" x14ac:dyDescent="0.35">
      <c r="A552" s="134"/>
      <c r="B552" s="134"/>
      <c r="C552" s="134"/>
      <c r="D552" s="134"/>
      <c r="E552" s="134"/>
      <c r="F552" s="134"/>
      <c r="G552" s="134"/>
      <c r="H552" s="134"/>
    </row>
    <row r="553" spans="1:8" ht="15.5" x14ac:dyDescent="0.35">
      <c r="A553" s="134"/>
      <c r="B553" s="134"/>
      <c r="C553" s="134"/>
      <c r="D553" s="134"/>
      <c r="E553" s="134"/>
      <c r="F553" s="134"/>
      <c r="G553" s="134"/>
      <c r="H553" s="134"/>
    </row>
    <row r="554" spans="1:8" ht="15.5" x14ac:dyDescent="0.35">
      <c r="A554" s="134"/>
      <c r="B554" s="134"/>
      <c r="C554" s="134"/>
      <c r="D554" s="134"/>
      <c r="E554" s="134"/>
      <c r="F554" s="134"/>
      <c r="G554" s="134"/>
      <c r="H554" s="134"/>
    </row>
    <row r="555" spans="1:8" ht="15.5" x14ac:dyDescent="0.35">
      <c r="A555" s="134"/>
      <c r="B555" s="134"/>
      <c r="C555" s="134"/>
      <c r="D555" s="134"/>
      <c r="E555" s="134"/>
      <c r="F555" s="134"/>
      <c r="G555" s="134"/>
      <c r="H555" s="134"/>
    </row>
    <row r="556" spans="1:8" ht="15.5" x14ac:dyDescent="0.35">
      <c r="A556" s="134"/>
      <c r="B556" s="134"/>
      <c r="C556" s="134"/>
      <c r="D556" s="134"/>
      <c r="E556" s="134"/>
      <c r="F556" s="134"/>
      <c r="G556" s="134"/>
      <c r="H556" s="134"/>
    </row>
    <row r="557" spans="1:8" ht="15.5" x14ac:dyDescent="0.35">
      <c r="A557" s="134"/>
      <c r="B557" s="134"/>
      <c r="C557" s="134"/>
      <c r="D557" s="134"/>
      <c r="E557" s="134"/>
      <c r="F557" s="134"/>
      <c r="G557" s="134"/>
      <c r="H557" s="134"/>
    </row>
    <row r="558" spans="1:8" ht="15.5" x14ac:dyDescent="0.35">
      <c r="A558" s="134"/>
      <c r="B558" s="134"/>
      <c r="C558" s="134"/>
      <c r="D558" s="134"/>
      <c r="E558" s="134"/>
      <c r="F558" s="134"/>
      <c r="G558" s="134"/>
      <c r="H558" s="134"/>
    </row>
    <row r="559" spans="1:8" ht="15.5" x14ac:dyDescent="0.35">
      <c r="A559" s="134"/>
      <c r="B559" s="134"/>
      <c r="C559" s="134"/>
      <c r="D559" s="134"/>
      <c r="E559" s="134"/>
      <c r="F559" s="134"/>
      <c r="G559" s="134"/>
      <c r="H559" s="134"/>
    </row>
    <row r="560" spans="1:8" ht="15.5" x14ac:dyDescent="0.35">
      <c r="A560" s="134"/>
      <c r="B560" s="134"/>
      <c r="C560" s="134"/>
      <c r="D560" s="134"/>
      <c r="E560" s="134"/>
      <c r="F560" s="134"/>
      <c r="G560" s="134"/>
      <c r="H560" s="134"/>
    </row>
    <row r="561" spans="1:8" ht="15.5" x14ac:dyDescent="0.35">
      <c r="A561" s="134"/>
      <c r="B561" s="134"/>
      <c r="C561" s="134"/>
      <c r="D561" s="134"/>
      <c r="E561" s="134"/>
      <c r="F561" s="134"/>
      <c r="G561" s="134"/>
      <c r="H561" s="134"/>
    </row>
    <row r="562" spans="1:8" ht="15.5" x14ac:dyDescent="0.35">
      <c r="A562" s="134"/>
      <c r="B562" s="134"/>
      <c r="C562" s="134"/>
      <c r="D562" s="134"/>
      <c r="E562" s="134"/>
      <c r="F562" s="134"/>
      <c r="G562" s="134"/>
      <c r="H562" s="134"/>
    </row>
    <row r="563" spans="1:8" ht="15.5" x14ac:dyDescent="0.35">
      <c r="A563" s="134"/>
      <c r="B563" s="134"/>
      <c r="C563" s="134"/>
      <c r="D563" s="134"/>
      <c r="E563" s="134"/>
      <c r="F563" s="134"/>
      <c r="G563" s="134"/>
      <c r="H563" s="134"/>
    </row>
    <row r="564" spans="1:8" ht="15.5" x14ac:dyDescent="0.35">
      <c r="A564" s="134"/>
      <c r="B564" s="134"/>
      <c r="C564" s="134"/>
      <c r="D564" s="134"/>
      <c r="E564" s="134"/>
      <c r="F564" s="134"/>
      <c r="G564" s="134"/>
      <c r="H564" s="134"/>
    </row>
    <row r="565" spans="1:8" ht="15.5" x14ac:dyDescent="0.35">
      <c r="A565" s="134"/>
      <c r="B565" s="134"/>
      <c r="C565" s="134"/>
      <c r="D565" s="134"/>
      <c r="E565" s="134"/>
      <c r="F565" s="134"/>
      <c r="G565" s="134"/>
      <c r="H565" s="134"/>
    </row>
    <row r="566" spans="1:8" ht="15.5" x14ac:dyDescent="0.35">
      <c r="A566" s="134"/>
      <c r="B566" s="134"/>
      <c r="C566" s="134"/>
      <c r="D566" s="134"/>
      <c r="E566" s="134"/>
      <c r="F566" s="134"/>
      <c r="G566" s="134"/>
      <c r="H566" s="134"/>
    </row>
    <row r="567" spans="1:8" ht="15.5" x14ac:dyDescent="0.35">
      <c r="A567" s="134"/>
      <c r="B567" s="134"/>
      <c r="C567" s="134"/>
      <c r="D567" s="134"/>
      <c r="E567" s="134"/>
      <c r="F567" s="134"/>
      <c r="G567" s="134"/>
      <c r="H567" s="134"/>
    </row>
    <row r="568" spans="1:8" ht="15.5" x14ac:dyDescent="0.35">
      <c r="A568" s="134"/>
      <c r="B568" s="134"/>
      <c r="C568" s="134"/>
      <c r="D568" s="134"/>
      <c r="E568" s="134"/>
      <c r="F568" s="134"/>
      <c r="G568" s="134"/>
      <c r="H568" s="134"/>
    </row>
    <row r="569" spans="1:8" ht="15.5" x14ac:dyDescent="0.35">
      <c r="A569" s="134"/>
      <c r="B569" s="134"/>
      <c r="C569" s="134"/>
      <c r="D569" s="134"/>
      <c r="E569" s="134"/>
      <c r="F569" s="134"/>
      <c r="G569" s="134"/>
      <c r="H569" s="134"/>
    </row>
    <row r="570" spans="1:8" ht="15.5" x14ac:dyDescent="0.35">
      <c r="A570" s="134"/>
      <c r="B570" s="134"/>
      <c r="C570" s="134"/>
      <c r="D570" s="134"/>
      <c r="E570" s="134"/>
      <c r="F570" s="134"/>
      <c r="G570" s="134"/>
      <c r="H570" s="134"/>
    </row>
    <row r="571" spans="1:8" ht="15.5" x14ac:dyDescent="0.35">
      <c r="A571" s="134"/>
      <c r="B571" s="134"/>
      <c r="C571" s="134"/>
      <c r="D571" s="134"/>
      <c r="E571" s="134"/>
      <c r="F571" s="134"/>
      <c r="G571" s="134"/>
      <c r="H571" s="134"/>
    </row>
    <row r="572" spans="1:8" ht="15.5" x14ac:dyDescent="0.35">
      <c r="A572" s="134"/>
      <c r="B572" s="134"/>
      <c r="C572" s="134"/>
      <c r="D572" s="134"/>
      <c r="E572" s="134"/>
      <c r="F572" s="134"/>
      <c r="G572" s="134"/>
      <c r="H572" s="134"/>
    </row>
    <row r="573" spans="1:8" ht="15.5" x14ac:dyDescent="0.35">
      <c r="A573" s="134"/>
      <c r="B573" s="134"/>
      <c r="C573" s="134"/>
      <c r="D573" s="134"/>
      <c r="E573" s="134"/>
      <c r="F573" s="134"/>
      <c r="G573" s="134"/>
      <c r="H573" s="134"/>
    </row>
    <row r="574" spans="1:8" ht="15.5" x14ac:dyDescent="0.35">
      <c r="A574" s="134"/>
      <c r="B574" s="134"/>
      <c r="C574" s="134"/>
      <c r="D574" s="134"/>
      <c r="E574" s="134"/>
      <c r="F574" s="134"/>
      <c r="G574" s="134"/>
      <c r="H574" s="134"/>
    </row>
    <row r="575" spans="1:8" ht="15.5" x14ac:dyDescent="0.35">
      <c r="A575" s="134"/>
      <c r="B575" s="134"/>
      <c r="C575" s="134"/>
      <c r="D575" s="134"/>
      <c r="E575" s="134"/>
      <c r="F575" s="134"/>
      <c r="G575" s="134"/>
      <c r="H575" s="134"/>
    </row>
    <row r="576" spans="1:8" ht="15.5" x14ac:dyDescent="0.35">
      <c r="A576" s="134"/>
      <c r="B576" s="134"/>
      <c r="C576" s="134"/>
      <c r="D576" s="134"/>
      <c r="E576" s="134"/>
      <c r="F576" s="134"/>
      <c r="G576" s="134"/>
      <c r="H576" s="134"/>
    </row>
    <row r="577" spans="1:8" ht="15.5" x14ac:dyDescent="0.35">
      <c r="A577" s="134"/>
      <c r="B577" s="134"/>
      <c r="C577" s="134"/>
      <c r="D577" s="134"/>
      <c r="E577" s="134"/>
      <c r="F577" s="134"/>
      <c r="G577" s="134"/>
      <c r="H577" s="134"/>
    </row>
    <row r="578" spans="1:8" ht="15.5" x14ac:dyDescent="0.35">
      <c r="A578" s="134"/>
      <c r="B578" s="134"/>
      <c r="C578" s="134"/>
      <c r="D578" s="134"/>
      <c r="E578" s="134"/>
      <c r="F578" s="134"/>
      <c r="G578" s="134"/>
      <c r="H578" s="134"/>
    </row>
    <row r="579" spans="1:8" ht="15.5" x14ac:dyDescent="0.35">
      <c r="A579" s="134"/>
      <c r="B579" s="134"/>
      <c r="C579" s="134"/>
      <c r="D579" s="134"/>
      <c r="E579" s="134"/>
      <c r="F579" s="134"/>
      <c r="G579" s="134"/>
      <c r="H579" s="134"/>
    </row>
    <row r="580" spans="1:8" ht="15.5" x14ac:dyDescent="0.35">
      <c r="A580" s="134"/>
      <c r="B580" s="134"/>
      <c r="C580" s="134"/>
      <c r="D580" s="134"/>
      <c r="E580" s="134"/>
      <c r="F580" s="134"/>
      <c r="G580" s="134"/>
      <c r="H580" s="134"/>
    </row>
    <row r="581" spans="1:8" ht="15.5" x14ac:dyDescent="0.35">
      <c r="A581" s="134"/>
      <c r="B581" s="134"/>
      <c r="C581" s="134"/>
      <c r="D581" s="134"/>
      <c r="E581" s="134"/>
      <c r="F581" s="134"/>
      <c r="G581" s="134"/>
      <c r="H581" s="134"/>
    </row>
    <row r="582" spans="1:8" ht="15.5" x14ac:dyDescent="0.35">
      <c r="A582" s="134"/>
      <c r="B582" s="134"/>
      <c r="C582" s="134"/>
      <c r="D582" s="134"/>
      <c r="E582" s="134"/>
      <c r="F582" s="134"/>
      <c r="G582" s="134"/>
      <c r="H582" s="134"/>
    </row>
    <row r="583" spans="1:8" ht="15.5" x14ac:dyDescent="0.35">
      <c r="A583" s="134"/>
      <c r="B583" s="134"/>
      <c r="C583" s="134"/>
      <c r="D583" s="134"/>
      <c r="E583" s="134"/>
      <c r="F583" s="134"/>
      <c r="G583" s="134"/>
      <c r="H583" s="134"/>
    </row>
    <row r="584" spans="1:8" ht="15.5" x14ac:dyDescent="0.35">
      <c r="A584" s="134"/>
      <c r="B584" s="134"/>
      <c r="C584" s="134"/>
      <c r="D584" s="134"/>
      <c r="E584" s="134"/>
      <c r="F584" s="134"/>
      <c r="G584" s="134"/>
      <c r="H584" s="134"/>
    </row>
    <row r="585" spans="1:8" ht="15.5" x14ac:dyDescent="0.35">
      <c r="A585" s="134"/>
      <c r="B585" s="134"/>
      <c r="C585" s="134"/>
      <c r="D585" s="134"/>
      <c r="E585" s="134"/>
      <c r="F585" s="134"/>
      <c r="G585" s="134"/>
      <c r="H585" s="134"/>
    </row>
    <row r="586" spans="1:8" ht="15.5" x14ac:dyDescent="0.35">
      <c r="A586" s="134"/>
      <c r="B586" s="134"/>
      <c r="C586" s="134"/>
      <c r="D586" s="134"/>
      <c r="E586" s="134"/>
      <c r="F586" s="134"/>
      <c r="G586" s="134"/>
      <c r="H586" s="134"/>
    </row>
    <row r="587" spans="1:8" ht="15.5" x14ac:dyDescent="0.35">
      <c r="A587" s="134"/>
      <c r="B587" s="134"/>
      <c r="C587" s="134"/>
      <c r="D587" s="134"/>
      <c r="E587" s="134"/>
      <c r="F587" s="134"/>
      <c r="G587" s="134"/>
      <c r="H587" s="134"/>
    </row>
    <row r="588" spans="1:8" ht="15.5" x14ac:dyDescent="0.35">
      <c r="A588" s="134"/>
      <c r="B588" s="134"/>
      <c r="C588" s="134"/>
      <c r="D588" s="134"/>
      <c r="E588" s="134"/>
      <c r="F588" s="134"/>
      <c r="G588" s="134"/>
      <c r="H588" s="134"/>
    </row>
    <row r="589" spans="1:8" ht="15.5" x14ac:dyDescent="0.35">
      <c r="A589" s="134"/>
      <c r="B589" s="134"/>
      <c r="C589" s="134"/>
      <c r="D589" s="134"/>
      <c r="E589" s="134"/>
      <c r="F589" s="134"/>
      <c r="G589" s="134"/>
      <c r="H589" s="134"/>
    </row>
    <row r="590" spans="1:8" ht="15.5" x14ac:dyDescent="0.35">
      <c r="A590" s="134"/>
      <c r="B590" s="134"/>
      <c r="C590" s="134"/>
      <c r="D590" s="134"/>
      <c r="E590" s="134"/>
      <c r="F590" s="134"/>
      <c r="G590" s="134"/>
      <c r="H590" s="134"/>
    </row>
    <row r="591" spans="1:8" ht="15.5" x14ac:dyDescent="0.35">
      <c r="A591" s="134"/>
      <c r="B591" s="134"/>
      <c r="C591" s="134"/>
      <c r="D591" s="134"/>
      <c r="E591" s="134"/>
      <c r="F591" s="134"/>
      <c r="G591" s="134"/>
      <c r="H591" s="134"/>
    </row>
    <row r="592" spans="1:8" ht="15.5" x14ac:dyDescent="0.35">
      <c r="A592" s="134"/>
      <c r="B592" s="134"/>
      <c r="C592" s="134"/>
      <c r="D592" s="134"/>
      <c r="E592" s="134"/>
      <c r="F592" s="134"/>
      <c r="G592" s="134"/>
      <c r="H592" s="134"/>
    </row>
    <row r="593" spans="1:8" ht="15.5" x14ac:dyDescent="0.35">
      <c r="A593" s="134"/>
      <c r="B593" s="134"/>
      <c r="C593" s="134"/>
      <c r="D593" s="134"/>
      <c r="E593" s="134"/>
      <c r="F593" s="134"/>
      <c r="G593" s="134"/>
      <c r="H593" s="134"/>
    </row>
    <row r="594" spans="1:8" ht="15.5" x14ac:dyDescent="0.35">
      <c r="A594" s="134"/>
      <c r="B594" s="134"/>
      <c r="C594" s="134"/>
      <c r="D594" s="134"/>
      <c r="E594" s="134"/>
      <c r="F594" s="134"/>
      <c r="G594" s="134"/>
      <c r="H594" s="134"/>
    </row>
    <row r="595" spans="1:8" ht="15.5" x14ac:dyDescent="0.35">
      <c r="A595" s="134"/>
      <c r="B595" s="134"/>
      <c r="C595" s="134"/>
      <c r="D595" s="134"/>
      <c r="E595" s="134"/>
      <c r="F595" s="134"/>
      <c r="G595" s="134"/>
      <c r="H595" s="134"/>
    </row>
    <row r="596" spans="1:8" ht="15.5" x14ac:dyDescent="0.35">
      <c r="A596" s="134"/>
      <c r="B596" s="134"/>
      <c r="C596" s="134"/>
      <c r="D596" s="134"/>
      <c r="E596" s="134"/>
      <c r="F596" s="134"/>
      <c r="G596" s="134"/>
      <c r="H596" s="134"/>
    </row>
    <row r="597" spans="1:8" ht="15.5" x14ac:dyDescent="0.35">
      <c r="A597" s="134"/>
      <c r="B597" s="134"/>
      <c r="C597" s="134"/>
      <c r="D597" s="134"/>
      <c r="E597" s="134"/>
      <c r="F597" s="134"/>
      <c r="G597" s="134"/>
      <c r="H597" s="134"/>
    </row>
    <row r="598" spans="1:8" ht="15.5" x14ac:dyDescent="0.35">
      <c r="A598" s="134"/>
      <c r="B598" s="134"/>
      <c r="C598" s="134"/>
      <c r="D598" s="134"/>
      <c r="E598" s="134"/>
      <c r="F598" s="134"/>
      <c r="G598" s="134"/>
      <c r="H598" s="134"/>
    </row>
    <row r="599" spans="1:8" ht="15.5" x14ac:dyDescent="0.35">
      <c r="A599" s="134"/>
      <c r="B599" s="134"/>
      <c r="C599" s="134"/>
      <c r="D599" s="134"/>
      <c r="E599" s="134"/>
      <c r="F599" s="134"/>
      <c r="G599" s="134"/>
      <c r="H599" s="134"/>
    </row>
    <row r="600" spans="1:8" ht="15.5" x14ac:dyDescent="0.35">
      <c r="A600" s="134"/>
      <c r="B600" s="134"/>
      <c r="C600" s="134"/>
      <c r="D600" s="134"/>
      <c r="E600" s="134"/>
      <c r="F600" s="134"/>
      <c r="G600" s="134"/>
      <c r="H600" s="134"/>
    </row>
    <row r="601" spans="1:8" ht="15.5" x14ac:dyDescent="0.35">
      <c r="A601" s="134"/>
      <c r="B601" s="134"/>
      <c r="C601" s="134"/>
      <c r="D601" s="134"/>
      <c r="E601" s="134"/>
      <c r="F601" s="134"/>
      <c r="G601" s="134"/>
      <c r="H601" s="134"/>
    </row>
    <row r="602" spans="1:8" ht="15.5" x14ac:dyDescent="0.35">
      <c r="A602" s="134"/>
      <c r="B602" s="134"/>
      <c r="C602" s="134"/>
      <c r="D602" s="134"/>
      <c r="E602" s="134"/>
      <c r="F602" s="134"/>
      <c r="G602" s="134"/>
      <c r="H602" s="134"/>
    </row>
    <row r="603" spans="1:8" ht="15.5" x14ac:dyDescent="0.35">
      <c r="A603" s="134"/>
      <c r="B603" s="134"/>
      <c r="C603" s="134"/>
      <c r="D603" s="134"/>
      <c r="E603" s="134"/>
      <c r="F603" s="134"/>
      <c r="G603" s="134"/>
      <c r="H603" s="134"/>
    </row>
    <row r="604" spans="1:8" ht="15.5" x14ac:dyDescent="0.35">
      <c r="A604" s="134"/>
      <c r="B604" s="134"/>
      <c r="C604" s="134"/>
      <c r="D604" s="134"/>
      <c r="E604" s="134"/>
      <c r="F604" s="134"/>
      <c r="G604" s="134"/>
      <c r="H604" s="134"/>
    </row>
    <row r="605" spans="1:8" ht="15.5" x14ac:dyDescent="0.35">
      <c r="A605" s="134"/>
      <c r="B605" s="134"/>
      <c r="C605" s="134"/>
      <c r="D605" s="134"/>
      <c r="E605" s="134"/>
      <c r="F605" s="134"/>
      <c r="G605" s="134"/>
      <c r="H605" s="134"/>
    </row>
    <row r="606" spans="1:8" ht="15.5" x14ac:dyDescent="0.35">
      <c r="A606" s="134"/>
      <c r="B606" s="134"/>
      <c r="C606" s="134"/>
      <c r="D606" s="134"/>
      <c r="E606" s="134"/>
      <c r="F606" s="134"/>
      <c r="G606" s="134"/>
      <c r="H606" s="134"/>
    </row>
    <row r="607" spans="1:8" ht="15.5" x14ac:dyDescent="0.35">
      <c r="A607" s="134"/>
      <c r="B607" s="134"/>
      <c r="C607" s="134"/>
      <c r="D607" s="134"/>
      <c r="E607" s="134"/>
      <c r="F607" s="134"/>
      <c r="G607" s="134"/>
      <c r="H607" s="134"/>
    </row>
    <row r="608" spans="1:8" ht="15.5" x14ac:dyDescent="0.35">
      <c r="A608" s="134"/>
      <c r="B608" s="134"/>
      <c r="C608" s="134"/>
      <c r="D608" s="134"/>
      <c r="E608" s="134"/>
      <c r="F608" s="134"/>
      <c r="G608" s="134"/>
      <c r="H608" s="134"/>
    </row>
    <row r="609" spans="1:8" ht="15.5" x14ac:dyDescent="0.35">
      <c r="A609" s="134"/>
      <c r="B609" s="134"/>
      <c r="C609" s="134"/>
      <c r="D609" s="134"/>
      <c r="E609" s="134"/>
      <c r="F609" s="134"/>
      <c r="G609" s="134"/>
      <c r="H609" s="134"/>
    </row>
    <row r="610" spans="1:8" ht="15.5" x14ac:dyDescent="0.35">
      <c r="A610" s="134"/>
      <c r="B610" s="134"/>
      <c r="C610" s="134"/>
      <c r="D610" s="134"/>
      <c r="E610" s="134"/>
      <c r="F610" s="134"/>
      <c r="G610" s="134"/>
      <c r="H610" s="134"/>
    </row>
    <row r="611" spans="1:8" ht="15.5" x14ac:dyDescent="0.35">
      <c r="A611" s="134"/>
      <c r="B611" s="134"/>
      <c r="C611" s="134"/>
      <c r="D611" s="134"/>
      <c r="E611" s="134"/>
      <c r="F611" s="134"/>
      <c r="G611" s="134"/>
      <c r="H611" s="134"/>
    </row>
    <row r="612" spans="1:8" ht="15.5" x14ac:dyDescent="0.35">
      <c r="A612" s="134"/>
      <c r="B612" s="134"/>
      <c r="C612" s="134"/>
      <c r="D612" s="134"/>
      <c r="E612" s="134"/>
      <c r="F612" s="134"/>
      <c r="G612" s="134"/>
      <c r="H612" s="134"/>
    </row>
    <row r="613" spans="1:8" ht="15.5" x14ac:dyDescent="0.35">
      <c r="A613" s="134"/>
      <c r="B613" s="134"/>
      <c r="C613" s="134"/>
      <c r="D613" s="134"/>
      <c r="E613" s="134"/>
      <c r="F613" s="134"/>
      <c r="G613" s="134"/>
      <c r="H613" s="134"/>
    </row>
    <row r="614" spans="1:8" ht="15.5" x14ac:dyDescent="0.35">
      <c r="A614" s="134"/>
      <c r="B614" s="134"/>
      <c r="C614" s="134"/>
      <c r="D614" s="134"/>
      <c r="E614" s="134"/>
      <c r="F614" s="134"/>
      <c r="G614" s="134"/>
      <c r="H614" s="134"/>
    </row>
    <row r="615" spans="1:8" ht="15.5" x14ac:dyDescent="0.35">
      <c r="A615" s="134"/>
      <c r="B615" s="134"/>
      <c r="C615" s="134"/>
      <c r="D615" s="134"/>
      <c r="E615" s="134"/>
      <c r="F615" s="134"/>
      <c r="G615" s="134"/>
      <c r="H615" s="134"/>
    </row>
    <row r="616" spans="1:8" ht="15.5" x14ac:dyDescent="0.35">
      <c r="A616" s="134"/>
      <c r="B616" s="134"/>
      <c r="C616" s="134"/>
      <c r="D616" s="134"/>
      <c r="E616" s="134"/>
      <c r="F616" s="134"/>
      <c r="G616" s="134"/>
      <c r="H616" s="134"/>
    </row>
    <row r="617" spans="1:8" ht="15.5" x14ac:dyDescent="0.35">
      <c r="A617" s="134"/>
      <c r="B617" s="134"/>
      <c r="C617" s="134"/>
      <c r="D617" s="134"/>
      <c r="E617" s="134"/>
      <c r="F617" s="134"/>
      <c r="G617" s="134"/>
      <c r="H617" s="134"/>
    </row>
    <row r="618" spans="1:8" ht="15.5" x14ac:dyDescent="0.35">
      <c r="A618" s="134"/>
      <c r="B618" s="134"/>
      <c r="C618" s="134"/>
      <c r="D618" s="134"/>
      <c r="E618" s="134"/>
      <c r="F618" s="134"/>
      <c r="G618" s="134"/>
      <c r="H618" s="134"/>
    </row>
    <row r="619" spans="1:8" ht="15.5" x14ac:dyDescent="0.35">
      <c r="A619" s="134"/>
      <c r="B619" s="134"/>
      <c r="C619" s="134"/>
      <c r="D619" s="134"/>
      <c r="E619" s="134"/>
      <c r="F619" s="134"/>
      <c r="G619" s="134"/>
      <c r="H619" s="134"/>
    </row>
    <row r="620" spans="1:8" ht="15.5" x14ac:dyDescent="0.35">
      <c r="A620" s="134"/>
      <c r="B620" s="134"/>
      <c r="C620" s="134"/>
      <c r="D620" s="134"/>
      <c r="E620" s="134"/>
      <c r="F620" s="134"/>
      <c r="G620" s="134"/>
      <c r="H620" s="134"/>
    </row>
    <row r="621" spans="1:8" ht="15.5" x14ac:dyDescent="0.35">
      <c r="A621" s="134"/>
      <c r="B621" s="134"/>
      <c r="C621" s="134"/>
      <c r="D621" s="134"/>
      <c r="E621" s="134"/>
      <c r="F621" s="134"/>
      <c r="G621" s="134"/>
      <c r="H621" s="134"/>
    </row>
    <row r="622" spans="1:8" ht="15.5" x14ac:dyDescent="0.35">
      <c r="A622" s="134"/>
      <c r="B622" s="134"/>
      <c r="C622" s="134"/>
      <c r="D622" s="134"/>
      <c r="E622" s="134"/>
      <c r="F622" s="134"/>
      <c r="G622" s="134"/>
      <c r="H622" s="134"/>
    </row>
    <row r="623" spans="1:8" ht="15.5" x14ac:dyDescent="0.35">
      <c r="A623" s="134"/>
      <c r="B623" s="134"/>
      <c r="C623" s="134"/>
      <c r="D623" s="134"/>
      <c r="E623" s="134"/>
      <c r="F623" s="134"/>
      <c r="G623" s="134"/>
      <c r="H623" s="134"/>
    </row>
    <row r="624" spans="1:8" ht="15.5" x14ac:dyDescent="0.35">
      <c r="A624" s="134"/>
      <c r="B624" s="134"/>
      <c r="C624" s="134"/>
      <c r="D624" s="134"/>
      <c r="E624" s="134"/>
      <c r="F624" s="134"/>
      <c r="G624" s="134"/>
      <c r="H624" s="134"/>
    </row>
    <row r="625" spans="1:8" ht="15.5" x14ac:dyDescent="0.35">
      <c r="A625" s="134"/>
      <c r="B625" s="134"/>
      <c r="C625" s="134"/>
      <c r="D625" s="134"/>
      <c r="E625" s="134"/>
      <c r="F625" s="134"/>
      <c r="G625" s="134"/>
      <c r="H625" s="134"/>
    </row>
    <row r="626" spans="1:8" ht="15.5" x14ac:dyDescent="0.35">
      <c r="A626" s="134"/>
      <c r="B626" s="134"/>
      <c r="C626" s="134"/>
      <c r="D626" s="134"/>
      <c r="E626" s="134"/>
      <c r="F626" s="134"/>
      <c r="G626" s="134"/>
      <c r="H626" s="134"/>
    </row>
    <row r="627" spans="1:8" ht="15.5" x14ac:dyDescent="0.35">
      <c r="A627" s="134"/>
      <c r="B627" s="134"/>
      <c r="C627" s="134"/>
      <c r="D627" s="134"/>
      <c r="E627" s="134"/>
      <c r="F627" s="134"/>
      <c r="G627" s="134"/>
      <c r="H627" s="134"/>
    </row>
    <row r="628" spans="1:8" ht="15.5" x14ac:dyDescent="0.35">
      <c r="A628" s="134"/>
      <c r="B628" s="134"/>
      <c r="C628" s="134"/>
      <c r="D628" s="134"/>
      <c r="E628" s="134"/>
      <c r="F628" s="134"/>
      <c r="G628" s="134"/>
      <c r="H628" s="134"/>
    </row>
    <row r="629" spans="1:8" ht="15.5" x14ac:dyDescent="0.35">
      <c r="A629" s="134"/>
      <c r="B629" s="134"/>
      <c r="C629" s="134"/>
      <c r="D629" s="134"/>
      <c r="E629" s="134"/>
      <c r="F629" s="134"/>
      <c r="G629" s="134"/>
      <c r="H629" s="134"/>
    </row>
    <row r="630" spans="1:8" ht="15.5" x14ac:dyDescent="0.35">
      <c r="A630" s="134"/>
      <c r="B630" s="134"/>
      <c r="C630" s="134"/>
      <c r="D630" s="134"/>
      <c r="E630" s="134"/>
      <c r="F630" s="134"/>
      <c r="G630" s="134"/>
      <c r="H630" s="134"/>
    </row>
    <row r="631" spans="1:8" ht="15.5" x14ac:dyDescent="0.35">
      <c r="A631" s="134"/>
      <c r="B631" s="134"/>
      <c r="C631" s="134"/>
      <c r="D631" s="134"/>
      <c r="E631" s="134"/>
      <c r="F631" s="134"/>
      <c r="G631" s="134"/>
      <c r="H631" s="134"/>
    </row>
    <row r="632" spans="1:8" ht="15.5" x14ac:dyDescent="0.35">
      <c r="A632" s="134"/>
      <c r="B632" s="134"/>
      <c r="C632" s="134"/>
      <c r="D632" s="134"/>
      <c r="E632" s="134"/>
      <c r="F632" s="134"/>
      <c r="G632" s="134"/>
      <c r="H632" s="134"/>
    </row>
    <row r="633" spans="1:8" ht="15.5" x14ac:dyDescent="0.35">
      <c r="A633" s="134"/>
      <c r="B633" s="134"/>
      <c r="C633" s="134"/>
      <c r="D633" s="134"/>
      <c r="E633" s="134"/>
      <c r="F633" s="134"/>
      <c r="G633" s="134"/>
      <c r="H633" s="134"/>
    </row>
    <row r="634" spans="1:8" ht="15.5" x14ac:dyDescent="0.35">
      <c r="A634" s="134"/>
      <c r="B634" s="134"/>
      <c r="C634" s="134"/>
      <c r="D634" s="134"/>
      <c r="E634" s="134"/>
      <c r="F634" s="134"/>
      <c r="G634" s="134"/>
      <c r="H634" s="134"/>
    </row>
    <row r="635" spans="1:8" ht="15.5" x14ac:dyDescent="0.35">
      <c r="A635" s="134"/>
      <c r="B635" s="134"/>
      <c r="C635" s="134"/>
      <c r="D635" s="134"/>
      <c r="E635" s="134"/>
      <c r="F635" s="134"/>
      <c r="G635" s="134"/>
      <c r="H635" s="134"/>
    </row>
    <row r="636" spans="1:8" ht="15.5" x14ac:dyDescent="0.35">
      <c r="A636" s="134"/>
      <c r="B636" s="134"/>
      <c r="C636" s="134"/>
      <c r="D636" s="134"/>
      <c r="E636" s="134"/>
      <c r="F636" s="134"/>
      <c r="G636" s="134"/>
      <c r="H636" s="134"/>
    </row>
    <row r="637" spans="1:8" ht="15.5" x14ac:dyDescent="0.35">
      <c r="A637" s="134"/>
      <c r="B637" s="134"/>
      <c r="C637" s="134"/>
      <c r="D637" s="134"/>
      <c r="E637" s="134"/>
      <c r="F637" s="134"/>
      <c r="G637" s="134"/>
      <c r="H637" s="134"/>
    </row>
    <row r="638" spans="1:8" ht="15.5" x14ac:dyDescent="0.35">
      <c r="A638" s="134"/>
      <c r="B638" s="134"/>
      <c r="C638" s="134"/>
      <c r="D638" s="134"/>
      <c r="E638" s="134"/>
      <c r="F638" s="134"/>
      <c r="G638" s="134"/>
      <c r="H638" s="134"/>
    </row>
    <row r="639" spans="1:8" ht="15.5" x14ac:dyDescent="0.35">
      <c r="A639" s="134"/>
      <c r="B639" s="134"/>
      <c r="C639" s="134"/>
      <c r="D639" s="134"/>
      <c r="E639" s="134"/>
      <c r="F639" s="134"/>
      <c r="G639" s="134"/>
      <c r="H639" s="134"/>
    </row>
    <row r="640" spans="1:8" ht="15.5" x14ac:dyDescent="0.35">
      <c r="A640" s="134"/>
      <c r="B640" s="134"/>
      <c r="C640" s="134"/>
      <c r="D640" s="134"/>
      <c r="E640" s="134"/>
      <c r="F640" s="134"/>
      <c r="G640" s="134"/>
      <c r="H640" s="134"/>
    </row>
    <row r="641" spans="1:8" ht="15.5" x14ac:dyDescent="0.35">
      <c r="A641" s="134"/>
      <c r="B641" s="134"/>
      <c r="C641" s="134"/>
      <c r="D641" s="134"/>
      <c r="E641" s="134"/>
      <c r="F641" s="134"/>
      <c r="G641" s="134"/>
      <c r="H641" s="134"/>
    </row>
    <row r="642" spans="1:8" ht="15.5" x14ac:dyDescent="0.35">
      <c r="A642" s="134"/>
      <c r="B642" s="134"/>
      <c r="C642" s="134"/>
      <c r="D642" s="134"/>
      <c r="E642" s="134"/>
      <c r="F642" s="134"/>
      <c r="G642" s="134"/>
      <c r="H642" s="134"/>
    </row>
    <row r="643" spans="1:8" ht="15.5" x14ac:dyDescent="0.35">
      <c r="A643" s="134"/>
      <c r="B643" s="134"/>
      <c r="C643" s="134"/>
      <c r="D643" s="134"/>
      <c r="E643" s="134"/>
      <c r="F643" s="134"/>
      <c r="G643" s="134"/>
      <c r="H643" s="134"/>
    </row>
    <row r="644" spans="1:8" ht="15.5" x14ac:dyDescent="0.35">
      <c r="A644" s="134"/>
      <c r="B644" s="134"/>
      <c r="C644" s="134"/>
      <c r="D644" s="134"/>
      <c r="E644" s="134"/>
      <c r="F644" s="134"/>
      <c r="G644" s="134"/>
      <c r="H644" s="134"/>
    </row>
    <row r="645" spans="1:8" ht="15.5" x14ac:dyDescent="0.35">
      <c r="A645" s="134"/>
      <c r="B645" s="134"/>
      <c r="C645" s="134"/>
      <c r="D645" s="134"/>
      <c r="E645" s="134"/>
      <c r="F645" s="134"/>
      <c r="G645" s="134"/>
      <c r="H645" s="134"/>
    </row>
    <row r="646" spans="1:8" ht="15.5" x14ac:dyDescent="0.35">
      <c r="A646" s="134"/>
      <c r="B646" s="134"/>
      <c r="C646" s="134"/>
      <c r="D646" s="134"/>
      <c r="E646" s="134"/>
      <c r="F646" s="134"/>
      <c r="G646" s="134"/>
      <c r="H646" s="134"/>
    </row>
    <row r="647" spans="1:8" ht="15.5" x14ac:dyDescent="0.35">
      <c r="A647" s="134"/>
      <c r="B647" s="134"/>
      <c r="C647" s="134"/>
      <c r="D647" s="134"/>
      <c r="E647" s="134"/>
      <c r="F647" s="134"/>
      <c r="G647" s="134"/>
      <c r="H647" s="134"/>
    </row>
    <row r="648" spans="1:8" ht="15.5" x14ac:dyDescent="0.35">
      <c r="A648" s="134"/>
      <c r="B648" s="134"/>
      <c r="C648" s="134"/>
      <c r="D648" s="134"/>
      <c r="E648" s="134"/>
      <c r="F648" s="134"/>
      <c r="G648" s="134"/>
      <c r="H648" s="134"/>
    </row>
    <row r="649" spans="1:8" ht="15.5" x14ac:dyDescent="0.35">
      <c r="A649" s="134"/>
      <c r="B649" s="134"/>
      <c r="C649" s="134"/>
      <c r="D649" s="134"/>
      <c r="E649" s="134"/>
      <c r="F649" s="134"/>
      <c r="G649" s="134"/>
      <c r="H649" s="134"/>
    </row>
    <row r="650" spans="1:8" ht="15.5" x14ac:dyDescent="0.35">
      <c r="A650" s="134"/>
      <c r="B650" s="134"/>
      <c r="C650" s="134"/>
      <c r="D650" s="134"/>
      <c r="E650" s="134"/>
      <c r="F650" s="134"/>
      <c r="G650" s="134"/>
      <c r="H650" s="134"/>
    </row>
    <row r="651" spans="1:8" ht="15.5" x14ac:dyDescent="0.35">
      <c r="A651" s="134"/>
      <c r="B651" s="134"/>
      <c r="C651" s="134"/>
      <c r="D651" s="134"/>
      <c r="E651" s="134"/>
      <c r="F651" s="134"/>
      <c r="G651" s="134"/>
      <c r="H651" s="134"/>
    </row>
    <row r="652" spans="1:8" ht="15.5" x14ac:dyDescent="0.35">
      <c r="A652" s="134"/>
      <c r="B652" s="134"/>
      <c r="C652" s="134"/>
      <c r="D652" s="134"/>
      <c r="E652" s="134"/>
      <c r="F652" s="134"/>
      <c r="G652" s="134"/>
      <c r="H652" s="134"/>
    </row>
    <row r="653" spans="1:8" ht="15.5" x14ac:dyDescent="0.35">
      <c r="A653" s="134"/>
      <c r="B653" s="134"/>
      <c r="C653" s="134"/>
      <c r="D653" s="134"/>
      <c r="E653" s="134"/>
      <c r="F653" s="134"/>
      <c r="G653" s="134"/>
      <c r="H653" s="134"/>
    </row>
    <row r="654" spans="1:8" ht="15.5" x14ac:dyDescent="0.35">
      <c r="A654" s="134"/>
      <c r="B654" s="134"/>
      <c r="C654" s="134"/>
      <c r="D654" s="134"/>
      <c r="E654" s="134"/>
      <c r="F654" s="134"/>
      <c r="G654" s="134"/>
      <c r="H654" s="134"/>
    </row>
    <row r="655" spans="1:8" ht="15.5" x14ac:dyDescent="0.35">
      <c r="A655" s="134"/>
      <c r="B655" s="134"/>
      <c r="C655" s="134"/>
      <c r="D655" s="134"/>
      <c r="E655" s="134"/>
      <c r="F655" s="134"/>
      <c r="G655" s="134"/>
      <c r="H655" s="134"/>
    </row>
    <row r="656" spans="1:8" ht="15.5" x14ac:dyDescent="0.35">
      <c r="A656" s="134"/>
      <c r="B656" s="134"/>
      <c r="C656" s="134"/>
      <c r="D656" s="134"/>
      <c r="E656" s="134"/>
      <c r="F656" s="134"/>
      <c r="G656" s="134"/>
      <c r="H656" s="134"/>
    </row>
    <row r="657" spans="1:8" ht="15.5" x14ac:dyDescent="0.35">
      <c r="A657" s="134"/>
      <c r="B657" s="134"/>
      <c r="C657" s="134"/>
      <c r="D657" s="134"/>
      <c r="E657" s="134"/>
      <c r="F657" s="134"/>
      <c r="G657" s="134"/>
      <c r="H657" s="134"/>
    </row>
    <row r="658" spans="1:8" ht="15.5" x14ac:dyDescent="0.35">
      <c r="A658" s="134"/>
      <c r="B658" s="134"/>
      <c r="C658" s="134"/>
      <c r="D658" s="134"/>
      <c r="E658" s="134"/>
      <c r="F658" s="134"/>
      <c r="G658" s="134"/>
      <c r="H658" s="134"/>
    </row>
    <row r="659" spans="1:8" ht="15.5" x14ac:dyDescent="0.35">
      <c r="A659" s="134"/>
      <c r="B659" s="134"/>
      <c r="C659" s="134"/>
      <c r="D659" s="134"/>
      <c r="E659" s="134"/>
      <c r="F659" s="134"/>
      <c r="G659" s="134"/>
      <c r="H659" s="134"/>
    </row>
    <row r="660" spans="1:8" ht="15.5" x14ac:dyDescent="0.35">
      <c r="A660" s="134"/>
      <c r="B660" s="134"/>
      <c r="C660" s="134"/>
      <c r="D660" s="134"/>
      <c r="E660" s="134"/>
      <c r="F660" s="134"/>
      <c r="G660" s="134"/>
      <c r="H660" s="134"/>
    </row>
    <row r="661" spans="1:8" ht="15.5" x14ac:dyDescent="0.35">
      <c r="A661" s="134"/>
      <c r="B661" s="134"/>
      <c r="C661" s="134"/>
      <c r="D661" s="134"/>
      <c r="E661" s="134"/>
      <c r="F661" s="134"/>
      <c r="G661" s="134"/>
      <c r="H661" s="134"/>
    </row>
    <row r="662" spans="1:8" ht="15.5" x14ac:dyDescent="0.35">
      <c r="A662" s="134"/>
      <c r="B662" s="134"/>
      <c r="C662" s="134"/>
      <c r="D662" s="134"/>
      <c r="E662" s="134"/>
      <c r="F662" s="134"/>
      <c r="G662" s="134"/>
      <c r="H662" s="134"/>
    </row>
    <row r="663" spans="1:8" ht="15.5" x14ac:dyDescent="0.35">
      <c r="A663" s="134"/>
      <c r="B663" s="134"/>
      <c r="C663" s="134"/>
      <c r="D663" s="134"/>
      <c r="E663" s="134"/>
      <c r="F663" s="134"/>
      <c r="G663" s="134"/>
      <c r="H663" s="134"/>
    </row>
    <row r="664" spans="1:8" ht="15.5" x14ac:dyDescent="0.35">
      <c r="A664" s="134"/>
      <c r="B664" s="134"/>
      <c r="C664" s="134"/>
      <c r="D664" s="134"/>
      <c r="E664" s="134"/>
      <c r="F664" s="134"/>
      <c r="G664" s="134"/>
      <c r="H664" s="134"/>
    </row>
    <row r="665" spans="1:8" ht="15.5" x14ac:dyDescent="0.35">
      <c r="A665" s="134"/>
      <c r="B665" s="134"/>
      <c r="C665" s="134"/>
      <c r="D665" s="134"/>
      <c r="E665" s="134"/>
      <c r="F665" s="134"/>
      <c r="G665" s="134"/>
      <c r="H665" s="134"/>
    </row>
    <row r="666" spans="1:8" ht="15.5" x14ac:dyDescent="0.35">
      <c r="A666" s="134"/>
      <c r="B666" s="134"/>
      <c r="C666" s="134"/>
      <c r="D666" s="134"/>
      <c r="E666" s="134"/>
      <c r="F666" s="134"/>
      <c r="G666" s="134"/>
      <c r="H666" s="134"/>
    </row>
    <row r="667" spans="1:8" ht="15.5" x14ac:dyDescent="0.35">
      <c r="A667" s="134"/>
      <c r="B667" s="134"/>
      <c r="C667" s="134"/>
      <c r="D667" s="134"/>
      <c r="E667" s="134"/>
      <c r="F667" s="134"/>
      <c r="G667" s="134"/>
      <c r="H667" s="134"/>
    </row>
    <row r="668" spans="1:8" ht="15.5" x14ac:dyDescent="0.35">
      <c r="A668" s="134"/>
      <c r="B668" s="134"/>
      <c r="C668" s="134"/>
      <c r="D668" s="134"/>
      <c r="E668" s="134"/>
      <c r="F668" s="134"/>
      <c r="G668" s="134"/>
      <c r="H668" s="134"/>
    </row>
    <row r="669" spans="1:8" ht="15.5" x14ac:dyDescent="0.35">
      <c r="A669" s="134"/>
      <c r="B669" s="134"/>
      <c r="C669" s="134"/>
      <c r="D669" s="134"/>
      <c r="E669" s="134"/>
      <c r="F669" s="134"/>
      <c r="G669" s="134"/>
      <c r="H669" s="134"/>
    </row>
    <row r="670" spans="1:8" ht="15.5" x14ac:dyDescent="0.35">
      <c r="A670" s="134"/>
      <c r="B670" s="134"/>
      <c r="C670" s="134"/>
      <c r="D670" s="134"/>
      <c r="E670" s="134"/>
      <c r="F670" s="134"/>
      <c r="G670" s="134"/>
      <c r="H670" s="134"/>
    </row>
    <row r="671" spans="1:8" ht="15.5" x14ac:dyDescent="0.35">
      <c r="A671" s="134"/>
      <c r="B671" s="134"/>
      <c r="C671" s="134"/>
      <c r="D671" s="134"/>
      <c r="E671" s="134"/>
      <c r="F671" s="134"/>
      <c r="G671" s="134"/>
      <c r="H671" s="134"/>
    </row>
    <row r="672" spans="1:8" ht="15.5" x14ac:dyDescent="0.35">
      <c r="A672" s="134"/>
      <c r="B672" s="134"/>
      <c r="C672" s="134"/>
      <c r="D672" s="134"/>
      <c r="E672" s="134"/>
      <c r="F672" s="134"/>
      <c r="G672" s="134"/>
      <c r="H672" s="134"/>
    </row>
    <row r="673" spans="1:8" ht="15.5" x14ac:dyDescent="0.35">
      <c r="A673" s="134"/>
      <c r="B673" s="134"/>
      <c r="C673" s="134"/>
      <c r="D673" s="134"/>
      <c r="E673" s="134"/>
      <c r="F673" s="134"/>
      <c r="G673" s="134"/>
      <c r="H673" s="134"/>
    </row>
    <row r="674" spans="1:8" ht="15.5" x14ac:dyDescent="0.35">
      <c r="A674" s="134"/>
      <c r="B674" s="134"/>
      <c r="C674" s="134"/>
      <c r="D674" s="134"/>
      <c r="E674" s="134"/>
      <c r="F674" s="134"/>
      <c r="G674" s="134"/>
      <c r="H674" s="134"/>
    </row>
    <row r="675" spans="1:8" ht="15.5" x14ac:dyDescent="0.35">
      <c r="A675" s="134"/>
      <c r="B675" s="134"/>
      <c r="C675" s="134"/>
      <c r="D675" s="134"/>
      <c r="E675" s="134"/>
      <c r="F675" s="134"/>
      <c r="G675" s="134"/>
      <c r="H675" s="134"/>
    </row>
    <row r="676" spans="1:8" ht="15.5" x14ac:dyDescent="0.35">
      <c r="A676" s="134"/>
      <c r="B676" s="134"/>
      <c r="C676" s="134"/>
      <c r="D676" s="134"/>
      <c r="E676" s="134"/>
      <c r="F676" s="134"/>
      <c r="G676" s="134"/>
      <c r="H676" s="134"/>
    </row>
    <row r="677" spans="1:8" ht="15.5" x14ac:dyDescent="0.35">
      <c r="A677" s="134"/>
      <c r="B677" s="134"/>
      <c r="C677" s="134"/>
      <c r="D677" s="134"/>
      <c r="E677" s="134"/>
      <c r="F677" s="134"/>
      <c r="G677" s="134"/>
      <c r="H677" s="134"/>
    </row>
    <row r="678" spans="1:8" ht="15.5" x14ac:dyDescent="0.35">
      <c r="A678" s="134"/>
      <c r="B678" s="134"/>
      <c r="C678" s="134"/>
      <c r="D678" s="134"/>
      <c r="E678" s="134"/>
      <c r="F678" s="134"/>
      <c r="G678" s="134"/>
      <c r="H678" s="134"/>
    </row>
    <row r="679" spans="1:8" ht="15.5" x14ac:dyDescent="0.35">
      <c r="A679" s="134"/>
      <c r="B679" s="134"/>
      <c r="C679" s="134"/>
      <c r="D679" s="134"/>
      <c r="E679" s="134"/>
      <c r="F679" s="134"/>
      <c r="G679" s="134"/>
      <c r="H679" s="134"/>
    </row>
    <row r="680" spans="1:8" ht="15.5" x14ac:dyDescent="0.35">
      <c r="A680" s="134"/>
      <c r="B680" s="134"/>
      <c r="C680" s="134"/>
      <c r="D680" s="134"/>
      <c r="E680" s="134"/>
      <c r="F680" s="134"/>
      <c r="G680" s="134"/>
      <c r="H680" s="134"/>
    </row>
    <row r="681" spans="1:8" ht="15.5" x14ac:dyDescent="0.35">
      <c r="A681" s="134"/>
      <c r="B681" s="134"/>
      <c r="C681" s="134"/>
      <c r="D681" s="134"/>
      <c r="E681" s="134"/>
      <c r="F681" s="134"/>
      <c r="G681" s="134"/>
      <c r="H681" s="134"/>
    </row>
    <row r="682" spans="1:8" ht="15.5" x14ac:dyDescent="0.35">
      <c r="A682" s="134"/>
      <c r="B682" s="134"/>
      <c r="C682" s="134"/>
      <c r="D682" s="134"/>
      <c r="E682" s="134"/>
      <c r="F682" s="134"/>
      <c r="G682" s="134"/>
      <c r="H682" s="134"/>
    </row>
    <row r="683" spans="1:8" ht="15.5" x14ac:dyDescent="0.35">
      <c r="A683" s="134"/>
      <c r="B683" s="134"/>
      <c r="C683" s="134"/>
      <c r="D683" s="134"/>
      <c r="E683" s="134"/>
      <c r="F683" s="134"/>
      <c r="G683" s="134"/>
      <c r="H683" s="134"/>
    </row>
    <row r="684" spans="1:8" ht="15.5" x14ac:dyDescent="0.35">
      <c r="A684" s="134"/>
      <c r="B684" s="134"/>
      <c r="C684" s="134"/>
      <c r="D684" s="134"/>
      <c r="E684" s="134"/>
      <c r="F684" s="134"/>
      <c r="G684" s="134"/>
      <c r="H684" s="134"/>
    </row>
    <row r="685" spans="1:8" ht="15.5" x14ac:dyDescent="0.35">
      <c r="A685" s="134"/>
      <c r="B685" s="134"/>
      <c r="C685" s="134"/>
      <c r="D685" s="134"/>
      <c r="E685" s="134"/>
      <c r="F685" s="134"/>
      <c r="G685" s="134"/>
      <c r="H685" s="134"/>
    </row>
    <row r="686" spans="1:8" ht="15.5" x14ac:dyDescent="0.35">
      <c r="A686" s="134"/>
      <c r="B686" s="134"/>
      <c r="C686" s="134"/>
      <c r="D686" s="134"/>
      <c r="E686" s="134"/>
      <c r="F686" s="134"/>
      <c r="G686" s="134"/>
      <c r="H686" s="134"/>
    </row>
    <row r="687" spans="1:8" ht="15.5" x14ac:dyDescent="0.35">
      <c r="A687" s="134"/>
      <c r="B687" s="134"/>
      <c r="C687" s="134"/>
      <c r="D687" s="134"/>
      <c r="E687" s="134"/>
      <c r="F687" s="134"/>
      <c r="G687" s="134"/>
      <c r="H687" s="134"/>
    </row>
    <row r="688" spans="1:8" ht="15.5" x14ac:dyDescent="0.35">
      <c r="A688" s="134"/>
      <c r="B688" s="134"/>
      <c r="C688" s="134"/>
      <c r="D688" s="134"/>
      <c r="E688" s="134"/>
      <c r="F688" s="134"/>
      <c r="G688" s="134"/>
      <c r="H688" s="134"/>
    </row>
    <row r="689" spans="1:8" ht="15.5" x14ac:dyDescent="0.35">
      <c r="A689" s="134"/>
      <c r="B689" s="134"/>
      <c r="C689" s="134"/>
      <c r="D689" s="134"/>
      <c r="E689" s="134"/>
      <c r="F689" s="134"/>
      <c r="G689" s="134"/>
      <c r="H689" s="134"/>
    </row>
    <row r="690" spans="1:8" ht="15.5" x14ac:dyDescent="0.35">
      <c r="A690" s="134"/>
      <c r="B690" s="134"/>
      <c r="C690" s="134"/>
      <c r="D690" s="134"/>
      <c r="E690" s="134"/>
      <c r="F690" s="134"/>
      <c r="G690" s="134"/>
      <c r="H690" s="134"/>
    </row>
    <row r="691" spans="1:8" ht="15.5" x14ac:dyDescent="0.35">
      <c r="A691" s="134"/>
      <c r="B691" s="134"/>
      <c r="C691" s="134"/>
      <c r="D691" s="134"/>
      <c r="E691" s="134"/>
      <c r="F691" s="134"/>
      <c r="G691" s="134"/>
      <c r="H691" s="134"/>
    </row>
    <row r="692" spans="1:8" ht="15.5" x14ac:dyDescent="0.35">
      <c r="A692" s="134"/>
      <c r="B692" s="134"/>
      <c r="C692" s="134"/>
      <c r="D692" s="134"/>
      <c r="E692" s="134"/>
      <c r="F692" s="134"/>
      <c r="G692" s="134"/>
      <c r="H692" s="134"/>
    </row>
    <row r="693" spans="1:8" ht="15.5" x14ac:dyDescent="0.35">
      <c r="A693" s="134"/>
      <c r="B693" s="134"/>
      <c r="C693" s="134"/>
      <c r="D693" s="134"/>
      <c r="E693" s="134"/>
      <c r="F693" s="134"/>
      <c r="G693" s="134"/>
      <c r="H693" s="134"/>
    </row>
    <row r="694" spans="1:8" ht="15.5" x14ac:dyDescent="0.35">
      <c r="A694" s="134"/>
      <c r="B694" s="134"/>
      <c r="C694" s="134"/>
      <c r="D694" s="134"/>
      <c r="E694" s="134"/>
      <c r="F694" s="134"/>
      <c r="G694" s="134"/>
      <c r="H694" s="134"/>
    </row>
    <row r="695" spans="1:8" ht="15.5" x14ac:dyDescent="0.35">
      <c r="A695" s="134"/>
      <c r="B695" s="134"/>
      <c r="C695" s="134"/>
      <c r="D695" s="134"/>
      <c r="E695" s="134"/>
      <c r="F695" s="134"/>
      <c r="G695" s="134"/>
      <c r="H695" s="134"/>
    </row>
    <row r="696" spans="1:8" ht="15.5" x14ac:dyDescent="0.35">
      <c r="A696" s="134"/>
      <c r="B696" s="134"/>
      <c r="C696" s="134"/>
      <c r="D696" s="134"/>
      <c r="E696" s="134"/>
      <c r="F696" s="134"/>
      <c r="G696" s="134"/>
      <c r="H696" s="134"/>
    </row>
    <row r="697" spans="1:8" ht="15.5" x14ac:dyDescent="0.35">
      <c r="A697" s="134"/>
      <c r="B697" s="134"/>
      <c r="C697" s="134"/>
      <c r="D697" s="134"/>
      <c r="E697" s="134"/>
      <c r="F697" s="134"/>
      <c r="G697" s="134"/>
      <c r="H697" s="134"/>
    </row>
    <row r="698" spans="1:8" ht="15.5" x14ac:dyDescent="0.35">
      <c r="A698" s="134"/>
      <c r="B698" s="134"/>
      <c r="C698" s="134"/>
      <c r="D698" s="134"/>
      <c r="E698" s="134"/>
      <c r="F698" s="134"/>
      <c r="G698" s="134"/>
      <c r="H698" s="134"/>
    </row>
    <row r="699" spans="1:8" ht="15.5" x14ac:dyDescent="0.35">
      <c r="A699" s="134"/>
      <c r="B699" s="134"/>
      <c r="C699" s="134"/>
      <c r="D699" s="134"/>
      <c r="E699" s="134"/>
      <c r="F699" s="134"/>
      <c r="G699" s="134"/>
      <c r="H699" s="134"/>
    </row>
    <row r="700" spans="1:8" ht="15.5" x14ac:dyDescent="0.35">
      <c r="A700" s="134"/>
      <c r="B700" s="134"/>
      <c r="C700" s="134"/>
      <c r="D700" s="134"/>
      <c r="E700" s="134"/>
      <c r="F700" s="134"/>
      <c r="G700" s="134"/>
      <c r="H700" s="134"/>
    </row>
    <row r="701" spans="1:8" ht="15.5" x14ac:dyDescent="0.35">
      <c r="A701" s="134"/>
      <c r="B701" s="134"/>
      <c r="C701" s="134"/>
      <c r="D701" s="134"/>
      <c r="E701" s="134"/>
      <c r="F701" s="134"/>
      <c r="G701" s="134"/>
      <c r="H701" s="134"/>
    </row>
    <row r="702" spans="1:8" ht="15.5" x14ac:dyDescent="0.35">
      <c r="A702" s="134"/>
      <c r="B702" s="134"/>
      <c r="C702" s="134"/>
      <c r="D702" s="134"/>
      <c r="E702" s="134"/>
      <c r="F702" s="134"/>
      <c r="G702" s="134"/>
      <c r="H702" s="134"/>
    </row>
    <row r="703" spans="1:8" ht="15.5" x14ac:dyDescent="0.35">
      <c r="A703" s="134"/>
      <c r="B703" s="134"/>
      <c r="C703" s="134"/>
      <c r="D703" s="134"/>
      <c r="E703" s="134"/>
      <c r="F703" s="134"/>
      <c r="G703" s="134"/>
      <c r="H703" s="134"/>
    </row>
    <row r="704" spans="1:8" ht="15.5" x14ac:dyDescent="0.35">
      <c r="A704" s="134"/>
      <c r="B704" s="134"/>
      <c r="C704" s="134"/>
      <c r="D704" s="134"/>
      <c r="E704" s="134"/>
      <c r="F704" s="134"/>
      <c r="G704" s="134"/>
      <c r="H704" s="134"/>
    </row>
    <row r="705" spans="1:8" ht="15.5" x14ac:dyDescent="0.35">
      <c r="A705" s="134"/>
      <c r="B705" s="134"/>
      <c r="C705" s="134"/>
      <c r="D705" s="134"/>
      <c r="E705" s="134"/>
      <c r="F705" s="134"/>
      <c r="G705" s="134"/>
      <c r="H705" s="134"/>
    </row>
    <row r="706" spans="1:8" ht="15.5" x14ac:dyDescent="0.35">
      <c r="A706" s="134"/>
      <c r="B706" s="134"/>
      <c r="C706" s="134"/>
      <c r="D706" s="134"/>
      <c r="E706" s="134"/>
      <c r="F706" s="134"/>
      <c r="G706" s="134"/>
      <c r="H706" s="134"/>
    </row>
    <row r="707" spans="1:8" ht="15.5" x14ac:dyDescent="0.35">
      <c r="A707" s="134"/>
      <c r="B707" s="134"/>
      <c r="C707" s="134"/>
      <c r="D707" s="134"/>
      <c r="E707" s="134"/>
      <c r="F707" s="134"/>
      <c r="G707" s="134"/>
      <c r="H707" s="134"/>
    </row>
    <row r="708" spans="1:8" ht="15.5" x14ac:dyDescent="0.35">
      <c r="A708" s="134"/>
      <c r="B708" s="134"/>
      <c r="C708" s="134"/>
      <c r="D708" s="134"/>
      <c r="E708" s="134"/>
      <c r="F708" s="134"/>
      <c r="G708" s="134"/>
      <c r="H708" s="134"/>
    </row>
    <row r="709" spans="1:8" ht="15.5" x14ac:dyDescent="0.35">
      <c r="A709" s="134"/>
      <c r="B709" s="134"/>
      <c r="C709" s="134"/>
      <c r="D709" s="134"/>
      <c r="E709" s="134"/>
      <c r="F709" s="134"/>
      <c r="G709" s="134"/>
      <c r="H709" s="134"/>
    </row>
    <row r="710" spans="1:8" ht="15.5" x14ac:dyDescent="0.35">
      <c r="A710" s="134"/>
      <c r="B710" s="134"/>
      <c r="C710" s="134"/>
      <c r="D710" s="134"/>
      <c r="E710" s="134"/>
      <c r="F710" s="134"/>
      <c r="G710" s="134"/>
      <c r="H710" s="134"/>
    </row>
    <row r="711" spans="1:8" ht="15.5" x14ac:dyDescent="0.35">
      <c r="A711" s="134"/>
      <c r="B711" s="134"/>
      <c r="C711" s="134"/>
      <c r="D711" s="134"/>
      <c r="E711" s="134"/>
      <c r="F711" s="134"/>
      <c r="G711" s="134"/>
      <c r="H711" s="134"/>
    </row>
    <row r="712" spans="1:8" ht="15.5" x14ac:dyDescent="0.35">
      <c r="A712" s="134"/>
      <c r="B712" s="134"/>
      <c r="C712" s="134"/>
      <c r="D712" s="134"/>
      <c r="E712" s="134"/>
      <c r="F712" s="134"/>
      <c r="G712" s="134"/>
      <c r="H712" s="134"/>
    </row>
    <row r="713" spans="1:8" ht="15.5" x14ac:dyDescent="0.35">
      <c r="A713" s="134"/>
      <c r="B713" s="134"/>
      <c r="C713" s="134"/>
      <c r="D713" s="134"/>
      <c r="E713" s="134"/>
      <c r="F713" s="134"/>
      <c r="G713" s="134"/>
      <c r="H713" s="134"/>
    </row>
    <row r="714" spans="1:8" ht="15.5" x14ac:dyDescent="0.35">
      <c r="A714" s="134"/>
      <c r="B714" s="134"/>
      <c r="C714" s="134"/>
      <c r="D714" s="134"/>
      <c r="E714" s="134"/>
      <c r="F714" s="134"/>
      <c r="G714" s="134"/>
      <c r="H714" s="134"/>
    </row>
    <row r="715" spans="1:8" ht="15.5" x14ac:dyDescent="0.35">
      <c r="A715" s="134"/>
      <c r="B715" s="134"/>
      <c r="C715" s="134"/>
      <c r="D715" s="134"/>
      <c r="E715" s="134"/>
      <c r="F715" s="134"/>
      <c r="G715" s="134"/>
      <c r="H715" s="134"/>
    </row>
    <row r="716" spans="1:8" ht="15.5" x14ac:dyDescent="0.35">
      <c r="A716" s="134"/>
      <c r="B716" s="134"/>
      <c r="C716" s="134"/>
      <c r="D716" s="134"/>
      <c r="E716" s="134"/>
      <c r="F716" s="134"/>
      <c r="G716" s="134"/>
      <c r="H716" s="134"/>
    </row>
    <row r="717" spans="1:8" ht="15.5" x14ac:dyDescent="0.35">
      <c r="A717" s="134"/>
      <c r="B717" s="134"/>
      <c r="C717" s="134"/>
      <c r="D717" s="134"/>
      <c r="E717" s="134"/>
      <c r="F717" s="134"/>
      <c r="G717" s="134"/>
      <c r="H717" s="134"/>
    </row>
    <row r="718" spans="1:8" ht="15.5" x14ac:dyDescent="0.35">
      <c r="A718" s="134"/>
      <c r="B718" s="134"/>
      <c r="C718" s="134"/>
      <c r="D718" s="134"/>
      <c r="E718" s="134"/>
      <c r="F718" s="134"/>
      <c r="G718" s="134"/>
      <c r="H718" s="134"/>
    </row>
    <row r="719" spans="1:8" ht="15.5" x14ac:dyDescent="0.35">
      <c r="A719" s="134"/>
      <c r="B719" s="134"/>
      <c r="C719" s="134"/>
      <c r="D719" s="134"/>
      <c r="E719" s="134"/>
      <c r="F719" s="134"/>
      <c r="G719" s="134"/>
      <c r="H719" s="134"/>
    </row>
    <row r="720" spans="1:8" ht="15.5" x14ac:dyDescent="0.35">
      <c r="A720" s="134"/>
      <c r="B720" s="134"/>
      <c r="C720" s="134"/>
      <c r="D720" s="134"/>
      <c r="E720" s="134"/>
      <c r="F720" s="134"/>
      <c r="G720" s="134"/>
      <c r="H720" s="134"/>
    </row>
    <row r="721" spans="1:8" ht="15.5" x14ac:dyDescent="0.35">
      <c r="A721" s="134"/>
      <c r="B721" s="134"/>
      <c r="C721" s="134"/>
      <c r="D721" s="134"/>
      <c r="E721" s="134"/>
      <c r="F721" s="134"/>
      <c r="G721" s="134"/>
      <c r="H721" s="134"/>
    </row>
    <row r="722" spans="1:8" ht="15.5" x14ac:dyDescent="0.35">
      <c r="A722" s="134"/>
      <c r="B722" s="134"/>
      <c r="C722" s="134"/>
      <c r="D722" s="134"/>
      <c r="E722" s="134"/>
      <c r="F722" s="134"/>
      <c r="G722" s="134"/>
      <c r="H722" s="134"/>
    </row>
    <row r="723" spans="1:8" ht="15.5" x14ac:dyDescent="0.35">
      <c r="A723" s="134"/>
      <c r="B723" s="134"/>
      <c r="C723" s="134"/>
      <c r="D723" s="134"/>
      <c r="E723" s="134"/>
      <c r="F723" s="134"/>
      <c r="G723" s="134"/>
      <c r="H723" s="134"/>
    </row>
    <row r="724" spans="1:8" ht="15.5" x14ac:dyDescent="0.35">
      <c r="A724" s="134"/>
      <c r="B724" s="134"/>
      <c r="C724" s="134"/>
      <c r="D724" s="134"/>
      <c r="E724" s="134"/>
      <c r="F724" s="134"/>
      <c r="G724" s="134"/>
      <c r="H724" s="134"/>
    </row>
    <row r="725" spans="1:8" ht="15.5" x14ac:dyDescent="0.35">
      <c r="A725" s="134"/>
      <c r="B725" s="134"/>
      <c r="C725" s="134"/>
      <c r="D725" s="134"/>
      <c r="E725" s="134"/>
      <c r="F725" s="134"/>
      <c r="G725" s="134"/>
      <c r="H725" s="134"/>
    </row>
    <row r="726" spans="1:8" ht="15.5" x14ac:dyDescent="0.35">
      <c r="A726" s="134"/>
      <c r="B726" s="134"/>
      <c r="C726" s="134"/>
      <c r="D726" s="134"/>
      <c r="E726" s="134"/>
      <c r="F726" s="134"/>
      <c r="G726" s="134"/>
      <c r="H726" s="134"/>
    </row>
    <row r="727" spans="1:8" ht="15.5" x14ac:dyDescent="0.35">
      <c r="A727" s="134"/>
      <c r="B727" s="134"/>
      <c r="C727" s="134"/>
      <c r="D727" s="134"/>
      <c r="E727" s="134"/>
      <c r="F727" s="134"/>
      <c r="G727" s="134"/>
      <c r="H727" s="134"/>
    </row>
    <row r="728" spans="1:8" ht="15.5" x14ac:dyDescent="0.35">
      <c r="A728" s="134"/>
      <c r="B728" s="134"/>
      <c r="C728" s="134"/>
      <c r="D728" s="134"/>
      <c r="E728" s="134"/>
      <c r="F728" s="134"/>
      <c r="G728" s="134"/>
      <c r="H728" s="134"/>
    </row>
    <row r="729" spans="1:8" ht="15.5" x14ac:dyDescent="0.35">
      <c r="A729" s="134"/>
      <c r="B729" s="134"/>
      <c r="C729" s="134"/>
      <c r="D729" s="134"/>
      <c r="E729" s="134"/>
      <c r="F729" s="134"/>
      <c r="G729" s="134"/>
      <c r="H729" s="134"/>
    </row>
    <row r="730" spans="1:8" ht="15.5" x14ac:dyDescent="0.35">
      <c r="A730" s="134"/>
      <c r="B730" s="134"/>
      <c r="C730" s="134"/>
      <c r="D730" s="134"/>
      <c r="E730" s="134"/>
      <c r="F730" s="134"/>
      <c r="G730" s="134"/>
      <c r="H730" s="134"/>
    </row>
    <row r="731" spans="1:8" ht="15.5" x14ac:dyDescent="0.35">
      <c r="A731" s="134"/>
      <c r="B731" s="134"/>
      <c r="C731" s="134"/>
      <c r="D731" s="134"/>
      <c r="E731" s="134"/>
      <c r="F731" s="134"/>
      <c r="G731" s="134"/>
      <c r="H731" s="134"/>
    </row>
    <row r="732" spans="1:8" ht="15.5" x14ac:dyDescent="0.35">
      <c r="A732" s="134"/>
      <c r="B732" s="134"/>
      <c r="C732" s="134"/>
      <c r="D732" s="134"/>
      <c r="E732" s="134"/>
      <c r="F732" s="134"/>
      <c r="G732" s="134"/>
      <c r="H732" s="134"/>
    </row>
    <row r="733" spans="1:8" ht="15.5" x14ac:dyDescent="0.35">
      <c r="A733" s="134"/>
      <c r="B733" s="134"/>
      <c r="C733" s="134"/>
      <c r="D733" s="134"/>
      <c r="E733" s="134"/>
      <c r="F733" s="134"/>
      <c r="G733" s="134"/>
      <c r="H733" s="134"/>
    </row>
    <row r="734" spans="1:8" ht="15.5" x14ac:dyDescent="0.35">
      <c r="A734" s="134"/>
      <c r="B734" s="134"/>
      <c r="C734" s="134"/>
      <c r="D734" s="134"/>
      <c r="E734" s="134"/>
      <c r="F734" s="134"/>
      <c r="G734" s="134"/>
      <c r="H734" s="134"/>
    </row>
    <row r="735" spans="1:8" ht="15.5" x14ac:dyDescent="0.35">
      <c r="A735" s="134"/>
      <c r="B735" s="134"/>
      <c r="C735" s="134"/>
      <c r="D735" s="134"/>
      <c r="E735" s="134"/>
      <c r="F735" s="134"/>
      <c r="G735" s="134"/>
      <c r="H735" s="134"/>
    </row>
    <row r="736" spans="1:8" ht="15.5" x14ac:dyDescent="0.35">
      <c r="A736" s="134"/>
      <c r="B736" s="134"/>
      <c r="C736" s="134"/>
      <c r="D736" s="134"/>
      <c r="E736" s="134"/>
      <c r="F736" s="134"/>
      <c r="G736" s="134"/>
      <c r="H736" s="134"/>
    </row>
    <row r="737" spans="1:8" ht="15.5" x14ac:dyDescent="0.35">
      <c r="A737" s="134"/>
      <c r="B737" s="134"/>
      <c r="C737" s="134"/>
      <c r="D737" s="134"/>
      <c r="E737" s="134"/>
      <c r="F737" s="134"/>
      <c r="G737" s="134"/>
      <c r="H737" s="134"/>
    </row>
    <row r="738" spans="1:8" ht="15.5" x14ac:dyDescent="0.35">
      <c r="A738" s="134"/>
      <c r="B738" s="134"/>
      <c r="C738" s="134"/>
      <c r="D738" s="134"/>
      <c r="E738" s="134"/>
      <c r="F738" s="134"/>
      <c r="G738" s="134"/>
      <c r="H738" s="134"/>
    </row>
    <row r="739" spans="1:8" ht="15.5" x14ac:dyDescent="0.35">
      <c r="A739" s="134"/>
      <c r="B739" s="134"/>
      <c r="C739" s="134"/>
      <c r="D739" s="134"/>
      <c r="E739" s="134"/>
      <c r="F739" s="134"/>
      <c r="G739" s="134"/>
      <c r="H739" s="134"/>
    </row>
    <row r="740" spans="1:8" ht="15.5" x14ac:dyDescent="0.35">
      <c r="A740" s="134"/>
      <c r="B740" s="134"/>
      <c r="C740" s="134"/>
      <c r="D740" s="134"/>
      <c r="E740" s="134"/>
      <c r="F740" s="134"/>
      <c r="G740" s="134"/>
      <c r="H740" s="134"/>
    </row>
    <row r="741" spans="1:8" ht="15.5" x14ac:dyDescent="0.35">
      <c r="A741" s="134"/>
      <c r="B741" s="134"/>
      <c r="C741" s="134"/>
      <c r="D741" s="134"/>
      <c r="E741" s="134"/>
      <c r="F741" s="134"/>
      <c r="G741" s="134"/>
      <c r="H741" s="134"/>
    </row>
    <row r="742" spans="1:8" ht="15.5" x14ac:dyDescent="0.35">
      <c r="A742" s="134"/>
      <c r="B742" s="134"/>
      <c r="C742" s="134"/>
      <c r="D742" s="134"/>
      <c r="E742" s="134"/>
      <c r="F742" s="134"/>
      <c r="G742" s="134"/>
      <c r="H742" s="134"/>
    </row>
    <row r="743" spans="1:8" ht="15.5" x14ac:dyDescent="0.35">
      <c r="A743" s="134"/>
      <c r="B743" s="134"/>
      <c r="C743" s="134"/>
      <c r="D743" s="134"/>
      <c r="E743" s="134"/>
      <c r="F743" s="134"/>
      <c r="G743" s="134"/>
      <c r="H743" s="134"/>
    </row>
    <row r="744" spans="1:8" ht="15.5" x14ac:dyDescent="0.35">
      <c r="A744" s="134"/>
      <c r="B744" s="134"/>
      <c r="C744" s="134"/>
      <c r="D744" s="134"/>
      <c r="E744" s="134"/>
      <c r="F744" s="134"/>
      <c r="G744" s="134"/>
      <c r="H744" s="134"/>
    </row>
    <row r="745" spans="1:8" ht="15.5" x14ac:dyDescent="0.35">
      <c r="A745" s="134"/>
      <c r="B745" s="134"/>
      <c r="C745" s="134"/>
      <c r="D745" s="134"/>
      <c r="E745" s="134"/>
      <c r="F745" s="134"/>
      <c r="G745" s="134"/>
      <c r="H745" s="134"/>
    </row>
    <row r="746" spans="1:8" ht="15.5" x14ac:dyDescent="0.35">
      <c r="A746" s="134"/>
      <c r="B746" s="134"/>
      <c r="C746" s="134"/>
      <c r="D746" s="134"/>
      <c r="E746" s="134"/>
      <c r="F746" s="134"/>
      <c r="G746" s="134"/>
      <c r="H746" s="134"/>
    </row>
    <row r="747" spans="1:8" ht="15.5" x14ac:dyDescent="0.35">
      <c r="A747" s="134"/>
      <c r="B747" s="134"/>
      <c r="C747" s="134"/>
      <c r="D747" s="134"/>
      <c r="E747" s="134"/>
      <c r="F747" s="134"/>
      <c r="G747" s="134"/>
      <c r="H747" s="134"/>
    </row>
    <row r="748" spans="1:8" ht="15.5" x14ac:dyDescent="0.35">
      <c r="A748" s="134"/>
      <c r="B748" s="134"/>
      <c r="C748" s="134"/>
      <c r="D748" s="134"/>
      <c r="E748" s="134"/>
      <c r="F748" s="134"/>
      <c r="G748" s="134"/>
      <c r="H748" s="134"/>
    </row>
    <row r="749" spans="1:8" ht="15.5" x14ac:dyDescent="0.35">
      <c r="A749" s="134"/>
      <c r="B749" s="134"/>
      <c r="C749" s="134"/>
      <c r="D749" s="134"/>
      <c r="E749" s="134"/>
      <c r="F749" s="134"/>
      <c r="G749" s="134"/>
      <c r="H749" s="134"/>
    </row>
    <row r="750" spans="1:8" ht="15.5" x14ac:dyDescent="0.35">
      <c r="A750" s="134"/>
      <c r="B750" s="134"/>
      <c r="C750" s="134"/>
      <c r="D750" s="134"/>
      <c r="E750" s="134"/>
      <c r="F750" s="134"/>
      <c r="G750" s="134"/>
      <c r="H750" s="134"/>
    </row>
    <row r="751" spans="1:8" ht="15.5" x14ac:dyDescent="0.35">
      <c r="A751" s="134"/>
      <c r="B751" s="134"/>
      <c r="C751" s="134"/>
      <c r="D751" s="134"/>
      <c r="E751" s="134"/>
      <c r="F751" s="134"/>
      <c r="G751" s="134"/>
      <c r="H751" s="134"/>
    </row>
    <row r="752" spans="1:8" ht="15.5" x14ac:dyDescent="0.35">
      <c r="A752" s="134"/>
      <c r="B752" s="134"/>
      <c r="C752" s="134"/>
      <c r="D752" s="134"/>
      <c r="E752" s="134"/>
      <c r="F752" s="134"/>
      <c r="G752" s="134"/>
      <c r="H752" s="134"/>
    </row>
    <row r="753" spans="1:8" ht="15.5" x14ac:dyDescent="0.35">
      <c r="A753" s="134"/>
      <c r="B753" s="134"/>
      <c r="C753" s="134"/>
      <c r="D753" s="134"/>
      <c r="E753" s="134"/>
      <c r="F753" s="134"/>
      <c r="G753" s="134"/>
      <c r="H753" s="134"/>
    </row>
    <row r="754" spans="1:8" ht="15.5" x14ac:dyDescent="0.35">
      <c r="A754" s="134"/>
      <c r="B754" s="134"/>
      <c r="C754" s="134"/>
      <c r="D754" s="134"/>
      <c r="E754" s="134"/>
      <c r="F754" s="134"/>
      <c r="G754" s="134"/>
      <c r="H754" s="134"/>
    </row>
    <row r="755" spans="1:8" ht="15.5" x14ac:dyDescent="0.35">
      <c r="A755" s="134"/>
      <c r="B755" s="134"/>
      <c r="C755" s="134"/>
      <c r="D755" s="134"/>
      <c r="E755" s="134"/>
      <c r="F755" s="134"/>
      <c r="G755" s="134"/>
      <c r="H755" s="134"/>
    </row>
    <row r="756" spans="1:8" ht="15.5" x14ac:dyDescent="0.35">
      <c r="A756" s="134"/>
      <c r="B756" s="134"/>
      <c r="C756" s="134"/>
      <c r="D756" s="134"/>
      <c r="E756" s="134"/>
      <c r="F756" s="134"/>
      <c r="G756" s="134"/>
      <c r="H756" s="134"/>
    </row>
    <row r="757" spans="1:8" ht="15.5" x14ac:dyDescent="0.35">
      <c r="A757" s="134"/>
      <c r="B757" s="134"/>
      <c r="C757" s="134"/>
      <c r="D757" s="134"/>
      <c r="E757" s="134"/>
      <c r="F757" s="134"/>
      <c r="G757" s="134"/>
      <c r="H757" s="134"/>
    </row>
    <row r="758" spans="1:8" ht="15.5" x14ac:dyDescent="0.35">
      <c r="A758" s="134"/>
      <c r="B758" s="134"/>
      <c r="C758" s="134"/>
      <c r="D758" s="134"/>
      <c r="E758" s="134"/>
      <c r="F758" s="134"/>
      <c r="G758" s="134"/>
      <c r="H758" s="134"/>
    </row>
    <row r="759" spans="1:8" ht="15.5" x14ac:dyDescent="0.35">
      <c r="A759" s="134"/>
      <c r="B759" s="134"/>
      <c r="C759" s="134"/>
      <c r="D759" s="134"/>
      <c r="E759" s="134"/>
      <c r="F759" s="134"/>
      <c r="G759" s="134"/>
      <c r="H759" s="134"/>
    </row>
    <row r="760" spans="1:8" ht="15.5" x14ac:dyDescent="0.35">
      <c r="A760" s="134"/>
      <c r="B760" s="134"/>
      <c r="C760" s="134"/>
      <c r="D760" s="134"/>
      <c r="E760" s="134"/>
      <c r="F760" s="134"/>
      <c r="G760" s="134"/>
      <c r="H760" s="134"/>
    </row>
    <row r="761" spans="1:8" ht="15.5" x14ac:dyDescent="0.35">
      <c r="A761" s="134"/>
      <c r="B761" s="134"/>
      <c r="C761" s="134"/>
      <c r="D761" s="134"/>
      <c r="E761" s="134"/>
      <c r="F761" s="134"/>
      <c r="G761" s="134"/>
      <c r="H761" s="134"/>
    </row>
    <row r="762" spans="1:8" ht="15.5" x14ac:dyDescent="0.35">
      <c r="A762" s="134"/>
      <c r="B762" s="134"/>
      <c r="C762" s="134"/>
      <c r="D762" s="134"/>
      <c r="E762" s="134"/>
      <c r="F762" s="134"/>
      <c r="G762" s="134"/>
      <c r="H762" s="134"/>
    </row>
    <row r="763" spans="1:8" ht="15.5" x14ac:dyDescent="0.35">
      <c r="A763" s="134"/>
      <c r="B763" s="134"/>
      <c r="C763" s="134"/>
      <c r="D763" s="134"/>
      <c r="E763" s="134"/>
      <c r="F763" s="134"/>
      <c r="G763" s="134"/>
      <c r="H763" s="134"/>
    </row>
    <row r="764" spans="1:8" ht="15.5" x14ac:dyDescent="0.35">
      <c r="A764" s="134"/>
      <c r="B764" s="134"/>
      <c r="C764" s="134"/>
      <c r="D764" s="134"/>
      <c r="E764" s="134"/>
      <c r="F764" s="134"/>
      <c r="G764" s="134"/>
      <c r="H764" s="134"/>
    </row>
    <row r="765" spans="1:8" ht="15.5" x14ac:dyDescent="0.35">
      <c r="A765" s="134"/>
      <c r="B765" s="134"/>
      <c r="C765" s="134"/>
      <c r="D765" s="134"/>
      <c r="E765" s="134"/>
      <c r="F765" s="134"/>
      <c r="G765" s="134"/>
      <c r="H765" s="134"/>
    </row>
    <row r="766" spans="1:8" ht="15.5" x14ac:dyDescent="0.35">
      <c r="A766" s="134"/>
      <c r="B766" s="134"/>
      <c r="C766" s="134"/>
      <c r="D766" s="134"/>
      <c r="E766" s="134"/>
      <c r="F766" s="134"/>
      <c r="G766" s="134"/>
      <c r="H766" s="134"/>
    </row>
    <row r="767" spans="1:8" ht="15.5" x14ac:dyDescent="0.35">
      <c r="A767" s="134"/>
      <c r="B767" s="134"/>
      <c r="C767" s="134"/>
      <c r="D767" s="134"/>
      <c r="E767" s="134"/>
      <c r="F767" s="134"/>
      <c r="G767" s="134"/>
      <c r="H767" s="134"/>
    </row>
    <row r="768" spans="1:8" ht="15.5" x14ac:dyDescent="0.35">
      <c r="A768" s="134"/>
      <c r="B768" s="134"/>
      <c r="C768" s="134"/>
      <c r="D768" s="134"/>
      <c r="E768" s="134"/>
      <c r="F768" s="134"/>
      <c r="G768" s="134"/>
      <c r="H768" s="134"/>
    </row>
    <row r="769" spans="1:8" ht="15.5" x14ac:dyDescent="0.35">
      <c r="A769" s="134"/>
      <c r="B769" s="134"/>
      <c r="C769" s="134"/>
      <c r="D769" s="134"/>
      <c r="E769" s="134"/>
      <c r="F769" s="134"/>
      <c r="G769" s="134"/>
      <c r="H769" s="134"/>
    </row>
    <row r="770" spans="1:8" ht="15.5" x14ac:dyDescent="0.35">
      <c r="A770" s="134"/>
      <c r="B770" s="134"/>
      <c r="C770" s="134"/>
      <c r="D770" s="134"/>
      <c r="E770" s="134"/>
      <c r="F770" s="134"/>
      <c r="G770" s="134"/>
      <c r="H770" s="134"/>
    </row>
    <row r="771" spans="1:8" ht="15.5" x14ac:dyDescent="0.35">
      <c r="A771" s="134"/>
      <c r="B771" s="134"/>
      <c r="C771" s="134"/>
      <c r="D771" s="134"/>
      <c r="E771" s="134"/>
      <c r="F771" s="134"/>
      <c r="G771" s="134"/>
      <c r="H771" s="134"/>
    </row>
    <row r="772" spans="1:8" ht="15.5" x14ac:dyDescent="0.35">
      <c r="A772" s="134"/>
      <c r="B772" s="134"/>
      <c r="C772" s="134"/>
      <c r="D772" s="134"/>
      <c r="E772" s="134"/>
      <c r="F772" s="134"/>
      <c r="G772" s="134"/>
      <c r="H772" s="134"/>
    </row>
    <row r="773" spans="1:8" ht="15.5" x14ac:dyDescent="0.35">
      <c r="A773" s="134"/>
      <c r="B773" s="134"/>
      <c r="C773" s="134"/>
      <c r="D773" s="134"/>
      <c r="E773" s="134"/>
      <c r="F773" s="134"/>
      <c r="G773" s="134"/>
      <c r="H773" s="134"/>
    </row>
    <row r="774" spans="1:8" ht="15.5" x14ac:dyDescent="0.35">
      <c r="A774" s="134"/>
      <c r="B774" s="134"/>
      <c r="C774" s="134"/>
      <c r="D774" s="134"/>
      <c r="E774" s="134"/>
      <c r="F774" s="134"/>
      <c r="G774" s="134"/>
      <c r="H774" s="134"/>
    </row>
    <row r="775" spans="1:8" ht="15.5" x14ac:dyDescent="0.35">
      <c r="A775" s="134"/>
      <c r="B775" s="134"/>
      <c r="C775" s="134"/>
      <c r="D775" s="134"/>
      <c r="E775" s="134"/>
      <c r="F775" s="134"/>
      <c r="G775" s="134"/>
      <c r="H775" s="134"/>
    </row>
    <row r="776" spans="1:8" ht="15.5" x14ac:dyDescent="0.35">
      <c r="A776" s="134"/>
      <c r="B776" s="134"/>
      <c r="C776" s="134"/>
      <c r="D776" s="134"/>
      <c r="E776" s="134"/>
      <c r="F776" s="134"/>
      <c r="G776" s="134"/>
      <c r="H776" s="134"/>
    </row>
    <row r="777" spans="1:8" ht="15.5" x14ac:dyDescent="0.35">
      <c r="A777" s="134"/>
      <c r="B777" s="134"/>
      <c r="C777" s="134"/>
      <c r="D777" s="134"/>
      <c r="E777" s="134"/>
      <c r="F777" s="134"/>
      <c r="G777" s="134"/>
      <c r="H777" s="134"/>
    </row>
    <row r="778" spans="1:8" ht="15.5" x14ac:dyDescent="0.35">
      <c r="A778" s="134"/>
      <c r="B778" s="134"/>
      <c r="C778" s="134"/>
      <c r="D778" s="134"/>
      <c r="E778" s="134"/>
      <c r="F778" s="134"/>
      <c r="G778" s="134"/>
      <c r="H778" s="134"/>
    </row>
    <row r="779" spans="1:8" ht="15.5" x14ac:dyDescent="0.35">
      <c r="A779" s="134"/>
      <c r="B779" s="134"/>
      <c r="C779" s="134"/>
      <c r="D779" s="134"/>
      <c r="E779" s="134"/>
      <c r="F779" s="134"/>
      <c r="G779" s="134"/>
      <c r="H779" s="134"/>
    </row>
    <row r="780" spans="1:8" ht="15.5" x14ac:dyDescent="0.35">
      <c r="A780" s="134"/>
      <c r="B780" s="134"/>
      <c r="C780" s="134"/>
      <c r="D780" s="134"/>
      <c r="E780" s="134"/>
      <c r="F780" s="134"/>
      <c r="G780" s="134"/>
      <c r="H780" s="134"/>
    </row>
    <row r="781" spans="1:8" ht="15.5" x14ac:dyDescent="0.35">
      <c r="A781" s="134"/>
      <c r="B781" s="134"/>
      <c r="C781" s="134"/>
      <c r="D781" s="134"/>
      <c r="E781" s="134"/>
      <c r="F781" s="134"/>
      <c r="G781" s="134"/>
      <c r="H781" s="134"/>
    </row>
    <row r="782" spans="1:8" ht="15.5" x14ac:dyDescent="0.35">
      <c r="A782" s="134"/>
      <c r="B782" s="134"/>
      <c r="C782" s="134"/>
      <c r="D782" s="134"/>
      <c r="E782" s="134"/>
      <c r="F782" s="134"/>
      <c r="G782" s="134"/>
      <c r="H782" s="134"/>
    </row>
    <row r="783" spans="1:8" ht="15.5" x14ac:dyDescent="0.35">
      <c r="A783" s="134"/>
      <c r="B783" s="134"/>
      <c r="C783" s="134"/>
      <c r="D783" s="134"/>
      <c r="E783" s="134"/>
      <c r="F783" s="134"/>
      <c r="G783" s="134"/>
      <c r="H783" s="134"/>
    </row>
    <row r="784" spans="1:8" ht="15.5" x14ac:dyDescent="0.35">
      <c r="A784" s="134"/>
      <c r="B784" s="134"/>
      <c r="C784" s="134"/>
      <c r="D784" s="134"/>
      <c r="E784" s="134"/>
      <c r="F784" s="134"/>
      <c r="G784" s="134"/>
      <c r="H784" s="134"/>
    </row>
    <row r="785" spans="1:8" ht="15.5" x14ac:dyDescent="0.35">
      <c r="A785" s="134"/>
      <c r="B785" s="134"/>
      <c r="C785" s="134"/>
      <c r="D785" s="134"/>
      <c r="E785" s="134"/>
      <c r="F785" s="134"/>
      <c r="G785" s="134"/>
      <c r="H785" s="134"/>
    </row>
    <row r="786" spans="1:8" ht="15.5" x14ac:dyDescent="0.35">
      <c r="A786" s="134"/>
      <c r="B786" s="134"/>
      <c r="C786" s="134"/>
      <c r="D786" s="134"/>
      <c r="E786" s="134"/>
      <c r="F786" s="134"/>
      <c r="G786" s="134"/>
      <c r="H786" s="134"/>
    </row>
    <row r="787" spans="1:8" ht="15.5" x14ac:dyDescent="0.35">
      <c r="A787" s="134"/>
      <c r="B787" s="134"/>
      <c r="C787" s="134"/>
      <c r="D787" s="134"/>
      <c r="E787" s="134"/>
      <c r="F787" s="134"/>
      <c r="G787" s="134"/>
      <c r="H787" s="134"/>
    </row>
    <row r="788" spans="1:8" ht="15.5" x14ac:dyDescent="0.35">
      <c r="A788" s="134"/>
      <c r="B788" s="134"/>
      <c r="C788" s="134"/>
      <c r="D788" s="134"/>
      <c r="E788" s="134"/>
      <c r="F788" s="134"/>
      <c r="G788" s="134"/>
      <c r="H788" s="134"/>
    </row>
    <row r="789" spans="1:8" ht="15.5" x14ac:dyDescent="0.35">
      <c r="A789" s="134"/>
      <c r="B789" s="134"/>
      <c r="C789" s="134"/>
      <c r="D789" s="134"/>
      <c r="E789" s="134"/>
      <c r="F789" s="134"/>
      <c r="G789" s="134"/>
      <c r="H789" s="134"/>
    </row>
    <row r="790" spans="1:8" ht="15.5" x14ac:dyDescent="0.35">
      <c r="A790" s="134"/>
      <c r="B790" s="134"/>
      <c r="C790" s="134"/>
      <c r="D790" s="134"/>
      <c r="E790" s="134"/>
      <c r="F790" s="134"/>
      <c r="G790" s="134"/>
      <c r="H790" s="134"/>
    </row>
    <row r="791" spans="1:8" ht="15.5" x14ac:dyDescent="0.35">
      <c r="A791" s="134"/>
      <c r="B791" s="134"/>
      <c r="C791" s="134"/>
      <c r="D791" s="134"/>
      <c r="E791" s="134"/>
      <c r="F791" s="134"/>
      <c r="G791" s="134"/>
      <c r="H791" s="134"/>
    </row>
    <row r="792" spans="1:8" ht="15.5" x14ac:dyDescent="0.35">
      <c r="A792" s="134"/>
      <c r="B792" s="134"/>
      <c r="C792" s="134"/>
      <c r="D792" s="134"/>
      <c r="E792" s="134"/>
      <c r="F792" s="134"/>
      <c r="G792" s="134"/>
      <c r="H792" s="134"/>
    </row>
    <row r="793" spans="1:8" ht="15.5" x14ac:dyDescent="0.35">
      <c r="A793" s="134"/>
      <c r="B793" s="134"/>
      <c r="C793" s="134"/>
      <c r="D793" s="134"/>
      <c r="E793" s="134"/>
      <c r="F793" s="134"/>
      <c r="G793" s="134"/>
      <c r="H793" s="134"/>
    </row>
    <row r="794" spans="1:8" ht="15.5" x14ac:dyDescent="0.35">
      <c r="A794" s="134"/>
      <c r="B794" s="134"/>
      <c r="C794" s="134"/>
      <c r="D794" s="134"/>
      <c r="E794" s="134"/>
      <c r="F794" s="134"/>
      <c r="G794" s="134"/>
      <c r="H794" s="134"/>
    </row>
    <row r="795" spans="1:8" ht="15.5" x14ac:dyDescent="0.35">
      <c r="A795" s="134"/>
      <c r="B795" s="134"/>
      <c r="C795" s="134"/>
      <c r="D795" s="134"/>
      <c r="E795" s="134"/>
      <c r="F795" s="134"/>
      <c r="G795" s="134"/>
      <c r="H795" s="134"/>
    </row>
    <row r="796" spans="1:8" ht="15.5" x14ac:dyDescent="0.35">
      <c r="A796" s="134"/>
      <c r="B796" s="134"/>
      <c r="C796" s="134"/>
      <c r="D796" s="134"/>
      <c r="E796" s="134"/>
      <c r="F796" s="134"/>
      <c r="G796" s="134"/>
      <c r="H796" s="134"/>
    </row>
    <row r="797" spans="1:8" ht="15.5" x14ac:dyDescent="0.35">
      <c r="A797" s="134"/>
      <c r="B797" s="134"/>
      <c r="C797" s="134"/>
      <c r="D797" s="134"/>
      <c r="E797" s="134"/>
      <c r="F797" s="134"/>
      <c r="G797" s="134"/>
      <c r="H797" s="134"/>
    </row>
    <row r="798" spans="1:8" ht="15.5" x14ac:dyDescent="0.35">
      <c r="A798" s="134"/>
      <c r="B798" s="134"/>
      <c r="C798" s="134"/>
      <c r="D798" s="134"/>
      <c r="E798" s="134"/>
      <c r="F798" s="134"/>
      <c r="G798" s="134"/>
      <c r="H798" s="134"/>
    </row>
    <row r="799" spans="1:8" ht="15.5" x14ac:dyDescent="0.35">
      <c r="A799" s="134"/>
      <c r="B799" s="134"/>
      <c r="C799" s="134"/>
      <c r="D799" s="134"/>
      <c r="E799" s="134"/>
      <c r="F799" s="134"/>
      <c r="G799" s="134"/>
      <c r="H799" s="134"/>
    </row>
    <row r="800" spans="1:8" ht="15.5" x14ac:dyDescent="0.35">
      <c r="A800" s="134"/>
      <c r="B800" s="134"/>
      <c r="C800" s="134"/>
      <c r="D800" s="134"/>
      <c r="E800" s="134"/>
      <c r="F800" s="134"/>
      <c r="G800" s="134"/>
      <c r="H800" s="134"/>
    </row>
    <row r="801" spans="1:8" ht="15.5" x14ac:dyDescent="0.35">
      <c r="A801" s="134"/>
      <c r="B801" s="134"/>
      <c r="C801" s="134"/>
      <c r="D801" s="134"/>
      <c r="E801" s="134"/>
      <c r="F801" s="134"/>
      <c r="G801" s="134"/>
      <c r="H801" s="134"/>
    </row>
    <row r="802" spans="1:8" ht="15.5" x14ac:dyDescent="0.35">
      <c r="A802" s="134"/>
      <c r="B802" s="134"/>
      <c r="C802" s="134"/>
      <c r="D802" s="134"/>
      <c r="E802" s="134"/>
      <c r="F802" s="134"/>
      <c r="G802" s="134"/>
      <c r="H802" s="134"/>
    </row>
    <row r="803" spans="1:8" ht="15.5" x14ac:dyDescent="0.35">
      <c r="A803" s="134"/>
      <c r="B803" s="134"/>
      <c r="C803" s="134"/>
      <c r="D803" s="134"/>
      <c r="E803" s="134"/>
      <c r="F803" s="134"/>
      <c r="G803" s="134"/>
      <c r="H803" s="134"/>
    </row>
    <row r="804" spans="1:8" ht="15.5" x14ac:dyDescent="0.35">
      <c r="A804" s="134"/>
      <c r="B804" s="134"/>
      <c r="C804" s="134"/>
      <c r="D804" s="134"/>
      <c r="E804" s="134"/>
      <c r="F804" s="134"/>
      <c r="G804" s="134"/>
      <c r="H804" s="134"/>
    </row>
    <row r="805" spans="1:8" ht="15.5" x14ac:dyDescent="0.35">
      <c r="A805" s="134"/>
      <c r="B805" s="134"/>
      <c r="C805" s="134"/>
      <c r="D805" s="134"/>
      <c r="E805" s="134"/>
      <c r="F805" s="134"/>
      <c r="G805" s="134"/>
      <c r="H805" s="134"/>
    </row>
    <row r="806" spans="1:8" ht="15.5" x14ac:dyDescent="0.35">
      <c r="A806" s="134"/>
      <c r="B806" s="134"/>
      <c r="C806" s="134"/>
      <c r="D806" s="134"/>
      <c r="E806" s="134"/>
      <c r="F806" s="134"/>
      <c r="G806" s="134"/>
      <c r="H806" s="134"/>
    </row>
    <row r="807" spans="1:8" ht="15.5" x14ac:dyDescent="0.35">
      <c r="A807" s="134"/>
      <c r="B807" s="134"/>
      <c r="C807" s="134"/>
      <c r="D807" s="134"/>
      <c r="E807" s="134"/>
      <c r="F807" s="134"/>
      <c r="G807" s="134"/>
      <c r="H807" s="134"/>
    </row>
    <row r="808" spans="1:8" ht="15.5" x14ac:dyDescent="0.35">
      <c r="A808" s="134"/>
      <c r="B808" s="134"/>
      <c r="C808" s="134"/>
      <c r="D808" s="134"/>
      <c r="E808" s="134"/>
      <c r="F808" s="134"/>
      <c r="G808" s="134"/>
      <c r="H808" s="134"/>
    </row>
    <row r="809" spans="1:8" ht="15.5" x14ac:dyDescent="0.35">
      <c r="A809" s="134"/>
      <c r="B809" s="134"/>
      <c r="C809" s="134"/>
      <c r="D809" s="134"/>
      <c r="E809" s="134"/>
      <c r="F809" s="134"/>
      <c r="G809" s="134"/>
      <c r="H809" s="134"/>
    </row>
    <row r="810" spans="1:8" ht="15.5" x14ac:dyDescent="0.35">
      <c r="A810" s="134"/>
      <c r="B810" s="134"/>
      <c r="C810" s="134"/>
      <c r="D810" s="134"/>
      <c r="E810" s="134"/>
      <c r="F810" s="134"/>
      <c r="G810" s="134"/>
      <c r="H810" s="134"/>
    </row>
    <row r="811" spans="1:8" ht="15.5" x14ac:dyDescent="0.35">
      <c r="A811" s="134"/>
      <c r="B811" s="134"/>
      <c r="C811" s="134"/>
      <c r="D811" s="134"/>
      <c r="E811" s="134"/>
      <c r="F811" s="134"/>
      <c r="G811" s="134"/>
      <c r="H811" s="134"/>
    </row>
    <row r="812" spans="1:8" ht="15.5" x14ac:dyDescent="0.35">
      <c r="A812" s="134"/>
      <c r="B812" s="134"/>
      <c r="C812" s="134"/>
      <c r="D812" s="134"/>
      <c r="E812" s="134"/>
      <c r="F812" s="134"/>
      <c r="G812" s="134"/>
      <c r="H812" s="134"/>
    </row>
    <row r="813" spans="1:8" ht="15.5" x14ac:dyDescent="0.35">
      <c r="A813" s="134"/>
      <c r="B813" s="134"/>
      <c r="C813" s="134"/>
      <c r="D813" s="134"/>
      <c r="E813" s="134"/>
      <c r="F813" s="134"/>
      <c r="G813" s="134"/>
      <c r="H813" s="134"/>
    </row>
    <row r="814" spans="1:8" ht="15.5" x14ac:dyDescent="0.35">
      <c r="A814" s="134"/>
      <c r="B814" s="134"/>
      <c r="C814" s="134"/>
      <c r="D814" s="134"/>
      <c r="E814" s="134"/>
      <c r="F814" s="134"/>
      <c r="G814" s="134"/>
      <c r="H814" s="134"/>
    </row>
    <row r="815" spans="1:8" ht="15.5" x14ac:dyDescent="0.35">
      <c r="A815" s="134"/>
      <c r="B815" s="134"/>
      <c r="C815" s="134"/>
      <c r="D815" s="134"/>
      <c r="E815" s="134"/>
      <c r="F815" s="134"/>
      <c r="G815" s="134"/>
      <c r="H815" s="134"/>
    </row>
    <row r="816" spans="1:8" ht="15.5" x14ac:dyDescent="0.35">
      <c r="A816" s="134"/>
      <c r="B816" s="134"/>
      <c r="C816" s="134"/>
      <c r="D816" s="134"/>
      <c r="E816" s="134"/>
      <c r="F816" s="134"/>
      <c r="G816" s="134"/>
      <c r="H816" s="134"/>
    </row>
    <row r="817" spans="1:8" ht="15.5" x14ac:dyDescent="0.35">
      <c r="A817" s="134"/>
      <c r="B817" s="134"/>
      <c r="C817" s="134"/>
      <c r="D817" s="134"/>
      <c r="E817" s="134"/>
      <c r="F817" s="134"/>
      <c r="G817" s="134"/>
      <c r="H817" s="134"/>
    </row>
    <row r="818" spans="1:8" ht="15.5" x14ac:dyDescent="0.35">
      <c r="A818" s="134"/>
      <c r="B818" s="134"/>
      <c r="C818" s="134"/>
      <c r="D818" s="134"/>
      <c r="E818" s="134"/>
      <c r="F818" s="134"/>
      <c r="G818" s="134"/>
      <c r="H818" s="134"/>
    </row>
    <row r="819" spans="1:8" ht="15.5" x14ac:dyDescent="0.35">
      <c r="A819" s="134"/>
      <c r="B819" s="134"/>
      <c r="C819" s="134"/>
      <c r="D819" s="134"/>
      <c r="E819" s="134"/>
      <c r="F819" s="134"/>
      <c r="G819" s="134"/>
      <c r="H819" s="134"/>
    </row>
    <row r="820" spans="1:8" ht="15.5" x14ac:dyDescent="0.35">
      <c r="A820" s="134"/>
      <c r="B820" s="134"/>
      <c r="C820" s="134"/>
      <c r="D820" s="134"/>
      <c r="E820" s="134"/>
      <c r="F820" s="134"/>
      <c r="G820" s="134"/>
      <c r="H820" s="134"/>
    </row>
    <row r="821" spans="1:8" ht="15.5" x14ac:dyDescent="0.35">
      <c r="A821" s="134"/>
      <c r="B821" s="134"/>
      <c r="C821" s="134"/>
      <c r="D821" s="134"/>
      <c r="E821" s="134"/>
      <c r="F821" s="134"/>
      <c r="G821" s="134"/>
      <c r="H821" s="134"/>
    </row>
    <row r="822" spans="1:8" ht="15.5" x14ac:dyDescent="0.35">
      <c r="A822" s="134"/>
      <c r="B822" s="134"/>
      <c r="C822" s="134"/>
      <c r="D822" s="134"/>
      <c r="E822" s="134"/>
      <c r="F822" s="134"/>
      <c r="G822" s="134"/>
      <c r="H822" s="134"/>
    </row>
    <row r="823" spans="1:8" ht="15.5" x14ac:dyDescent="0.35">
      <c r="A823" s="134"/>
      <c r="B823" s="134"/>
      <c r="C823" s="134"/>
      <c r="D823" s="134"/>
      <c r="E823" s="134"/>
      <c r="F823" s="134"/>
      <c r="G823" s="134"/>
      <c r="H823" s="134"/>
    </row>
    <row r="824" spans="1:8" ht="15.5" x14ac:dyDescent="0.35">
      <c r="A824" s="134"/>
      <c r="B824" s="134"/>
      <c r="C824" s="134"/>
      <c r="D824" s="134"/>
      <c r="E824" s="134"/>
      <c r="F824" s="134"/>
      <c r="G824" s="134"/>
      <c r="H824" s="134"/>
    </row>
    <row r="825" spans="1:8" ht="15.5" x14ac:dyDescent="0.35">
      <c r="A825" s="134"/>
      <c r="B825" s="134"/>
      <c r="C825" s="134"/>
      <c r="D825" s="134"/>
      <c r="E825" s="134"/>
      <c r="F825" s="134"/>
      <c r="G825" s="134"/>
      <c r="H825" s="134"/>
    </row>
    <row r="826" spans="1:8" ht="15.5" x14ac:dyDescent="0.35">
      <c r="A826" s="134"/>
      <c r="B826" s="134"/>
      <c r="C826" s="134"/>
      <c r="D826" s="134"/>
      <c r="E826" s="134"/>
      <c r="F826" s="134"/>
      <c r="G826" s="134"/>
      <c r="H826" s="134"/>
    </row>
    <row r="827" spans="1:8" ht="15.5" x14ac:dyDescent="0.35">
      <c r="A827" s="134"/>
      <c r="B827" s="134"/>
      <c r="C827" s="134"/>
      <c r="D827" s="134"/>
      <c r="E827" s="134"/>
      <c r="F827" s="134"/>
      <c r="G827" s="134"/>
      <c r="H827" s="134"/>
    </row>
    <row r="828" spans="1:8" ht="15.5" x14ac:dyDescent="0.35">
      <c r="A828" s="134"/>
      <c r="B828" s="134"/>
      <c r="C828" s="134"/>
      <c r="D828" s="134"/>
      <c r="E828" s="134"/>
      <c r="F828" s="134"/>
      <c r="G828" s="134"/>
      <c r="H828" s="134"/>
    </row>
    <row r="829" spans="1:8" ht="15.5" x14ac:dyDescent="0.35">
      <c r="A829" s="134"/>
      <c r="B829" s="134"/>
      <c r="C829" s="134"/>
      <c r="D829" s="134"/>
      <c r="E829" s="134"/>
      <c r="F829" s="134"/>
      <c r="G829" s="134"/>
      <c r="H829" s="134"/>
    </row>
    <row r="830" spans="1:8" ht="15.5" x14ac:dyDescent="0.35">
      <c r="A830" s="134"/>
      <c r="B830" s="134"/>
      <c r="C830" s="134"/>
      <c r="D830" s="134"/>
      <c r="E830" s="134"/>
      <c r="F830" s="134"/>
      <c r="G830" s="134"/>
      <c r="H830" s="134"/>
    </row>
    <row r="831" spans="1:8" ht="15.5" x14ac:dyDescent="0.35">
      <c r="A831" s="134"/>
      <c r="B831" s="134"/>
      <c r="C831" s="134"/>
      <c r="D831" s="134"/>
      <c r="E831" s="134"/>
      <c r="F831" s="134"/>
      <c r="G831" s="134"/>
      <c r="H831" s="134"/>
    </row>
    <row r="832" spans="1:8" ht="15.5" x14ac:dyDescent="0.35">
      <c r="A832" s="134"/>
      <c r="B832" s="134"/>
      <c r="C832" s="134"/>
      <c r="D832" s="134"/>
      <c r="E832" s="134"/>
      <c r="F832" s="134"/>
      <c r="G832" s="134"/>
      <c r="H832" s="134"/>
    </row>
    <row r="833" spans="1:8" ht="15.5" x14ac:dyDescent="0.35">
      <c r="A833" s="134"/>
      <c r="B833" s="134"/>
      <c r="C833" s="134"/>
      <c r="D833" s="134"/>
      <c r="E833" s="134"/>
      <c r="F833" s="134"/>
      <c r="G833" s="134"/>
      <c r="H833" s="134"/>
    </row>
    <row r="834" spans="1:8" ht="15.5" x14ac:dyDescent="0.35">
      <c r="A834" s="134"/>
      <c r="B834" s="134"/>
      <c r="C834" s="134"/>
      <c r="D834" s="134"/>
      <c r="E834" s="134"/>
      <c r="F834" s="134"/>
      <c r="G834" s="134"/>
      <c r="H834" s="134"/>
    </row>
    <row r="835" spans="1:8" ht="15.5" x14ac:dyDescent="0.35">
      <c r="A835" s="134"/>
      <c r="B835" s="134"/>
      <c r="C835" s="134"/>
      <c r="D835" s="134"/>
      <c r="E835" s="134"/>
      <c r="F835" s="134"/>
      <c r="G835" s="134"/>
      <c r="H835" s="134"/>
    </row>
    <row r="836" spans="1:8" ht="15.5" x14ac:dyDescent="0.35">
      <c r="A836" s="134"/>
      <c r="B836" s="134"/>
      <c r="C836" s="134"/>
      <c r="D836" s="134"/>
      <c r="E836" s="134"/>
      <c r="F836" s="134"/>
      <c r="G836" s="134"/>
      <c r="H836" s="134"/>
    </row>
    <row r="837" spans="1:8" ht="15.5" x14ac:dyDescent="0.35">
      <c r="A837" s="134"/>
      <c r="B837" s="134"/>
      <c r="C837" s="134"/>
      <c r="D837" s="134"/>
      <c r="E837" s="134"/>
      <c r="F837" s="134"/>
      <c r="G837" s="134"/>
      <c r="H837" s="134"/>
    </row>
    <row r="838" spans="1:8" ht="15.5" x14ac:dyDescent="0.35">
      <c r="A838" s="134"/>
      <c r="B838" s="134"/>
      <c r="C838" s="134"/>
      <c r="D838" s="134"/>
      <c r="E838" s="134"/>
      <c r="F838" s="134"/>
      <c r="G838" s="134"/>
      <c r="H838" s="134"/>
    </row>
    <row r="839" spans="1:8" ht="15.5" x14ac:dyDescent="0.35">
      <c r="A839" s="134"/>
      <c r="B839" s="134"/>
      <c r="C839" s="134"/>
      <c r="D839" s="134"/>
      <c r="E839" s="134"/>
      <c r="F839" s="134"/>
      <c r="G839" s="134"/>
      <c r="H839" s="134"/>
    </row>
    <row r="840" spans="1:8" ht="15.5" x14ac:dyDescent="0.35">
      <c r="A840" s="134"/>
      <c r="B840" s="134"/>
      <c r="C840" s="134"/>
      <c r="D840" s="134"/>
      <c r="E840" s="134"/>
      <c r="F840" s="134"/>
      <c r="G840" s="134"/>
      <c r="H840" s="134"/>
    </row>
    <row r="841" spans="1:8" ht="15.5" x14ac:dyDescent="0.35">
      <c r="A841" s="134"/>
      <c r="B841" s="134"/>
      <c r="C841" s="134"/>
      <c r="D841" s="134"/>
      <c r="E841" s="134"/>
      <c r="F841" s="134"/>
      <c r="G841" s="134"/>
      <c r="H841" s="134"/>
    </row>
    <row r="842" spans="1:8" ht="15.5" x14ac:dyDescent="0.35">
      <c r="A842" s="134"/>
      <c r="B842" s="134"/>
      <c r="C842" s="134"/>
      <c r="D842" s="134"/>
      <c r="E842" s="134"/>
      <c r="F842" s="134"/>
      <c r="G842" s="134"/>
      <c r="H842" s="134"/>
    </row>
    <row r="843" spans="1:8" ht="15.5" x14ac:dyDescent="0.35">
      <c r="A843" s="134"/>
      <c r="B843" s="134"/>
      <c r="C843" s="134"/>
      <c r="D843" s="134"/>
      <c r="E843" s="134"/>
      <c r="F843" s="134"/>
      <c r="G843" s="134"/>
      <c r="H843" s="134"/>
    </row>
    <row r="844" spans="1:8" ht="15.5" x14ac:dyDescent="0.35">
      <c r="A844" s="134"/>
      <c r="B844" s="134"/>
      <c r="C844" s="134"/>
      <c r="D844" s="134"/>
      <c r="E844" s="134"/>
      <c r="F844" s="134"/>
      <c r="G844" s="134"/>
      <c r="H844" s="134"/>
    </row>
    <row r="845" spans="1:8" ht="15.5" x14ac:dyDescent="0.35">
      <c r="A845" s="134"/>
      <c r="B845" s="134"/>
      <c r="C845" s="134"/>
      <c r="D845" s="134"/>
      <c r="E845" s="134"/>
      <c r="F845" s="134"/>
      <c r="G845" s="134"/>
      <c r="H845" s="134"/>
    </row>
    <row r="846" spans="1:8" ht="15.5" x14ac:dyDescent="0.35">
      <c r="A846" s="134"/>
      <c r="B846" s="134"/>
      <c r="C846" s="134"/>
      <c r="D846" s="134"/>
      <c r="E846" s="134"/>
      <c r="F846" s="134"/>
      <c r="G846" s="134"/>
      <c r="H846" s="134"/>
    </row>
    <row r="847" spans="1:8" ht="15.5" x14ac:dyDescent="0.35">
      <c r="A847" s="134"/>
      <c r="B847" s="134"/>
      <c r="C847" s="134"/>
      <c r="D847" s="134"/>
      <c r="E847" s="134"/>
      <c r="F847" s="134"/>
      <c r="G847" s="134"/>
      <c r="H847" s="134"/>
    </row>
    <row r="848" spans="1:8" ht="15.5" x14ac:dyDescent="0.35">
      <c r="A848" s="134"/>
      <c r="B848" s="134"/>
      <c r="C848" s="134"/>
      <c r="D848" s="134"/>
      <c r="E848" s="134"/>
      <c r="F848" s="134"/>
      <c r="G848" s="134"/>
      <c r="H848" s="134"/>
    </row>
    <row r="849" spans="1:8" ht="15.5" x14ac:dyDescent="0.35">
      <c r="A849" s="134"/>
      <c r="B849" s="134"/>
      <c r="C849" s="134"/>
      <c r="D849" s="134"/>
      <c r="E849" s="134"/>
      <c r="F849" s="134"/>
      <c r="G849" s="134"/>
      <c r="H849" s="134"/>
    </row>
    <row r="850" spans="1:8" ht="15.5" x14ac:dyDescent="0.35">
      <c r="A850" s="134"/>
      <c r="B850" s="134"/>
      <c r="C850" s="134"/>
      <c r="D850" s="134"/>
      <c r="E850" s="134"/>
      <c r="F850" s="134"/>
      <c r="G850" s="134"/>
      <c r="H850" s="134"/>
    </row>
    <row r="851" spans="1:8" ht="15.5" x14ac:dyDescent="0.35">
      <c r="A851" s="134"/>
      <c r="B851" s="134"/>
      <c r="C851" s="134"/>
      <c r="D851" s="134"/>
      <c r="E851" s="134"/>
      <c r="F851" s="134"/>
      <c r="G851" s="134"/>
      <c r="H851" s="134"/>
    </row>
    <row r="852" spans="1:8" ht="15.5" x14ac:dyDescent="0.35">
      <c r="A852" s="134"/>
      <c r="B852" s="134"/>
      <c r="C852" s="134"/>
      <c r="D852" s="134"/>
      <c r="E852" s="134"/>
      <c r="F852" s="134"/>
      <c r="G852" s="134"/>
      <c r="H852" s="134"/>
    </row>
    <row r="853" spans="1:8" ht="15.5" x14ac:dyDescent="0.35">
      <c r="A853" s="134"/>
      <c r="B853" s="134"/>
      <c r="C853" s="134"/>
      <c r="D853" s="134"/>
      <c r="E853" s="134"/>
      <c r="F853" s="134"/>
      <c r="G853" s="134"/>
      <c r="H853" s="134"/>
    </row>
    <row r="854" spans="1:8" ht="15.5" x14ac:dyDescent="0.35">
      <c r="A854" s="134"/>
      <c r="B854" s="134"/>
      <c r="C854" s="134"/>
      <c r="D854" s="134"/>
      <c r="E854" s="134"/>
      <c r="F854" s="134"/>
      <c r="G854" s="134"/>
      <c r="H854" s="134"/>
    </row>
    <row r="855" spans="1:8" ht="15.5" x14ac:dyDescent="0.35">
      <c r="A855" s="134"/>
      <c r="B855" s="134"/>
      <c r="C855" s="134"/>
      <c r="D855" s="134"/>
      <c r="E855" s="134"/>
      <c r="F855" s="134"/>
      <c r="G855" s="134"/>
      <c r="H855" s="134"/>
    </row>
    <row r="856" spans="1:8" ht="15.5" x14ac:dyDescent="0.35">
      <c r="A856" s="134"/>
      <c r="B856" s="134"/>
      <c r="C856" s="134"/>
      <c r="D856" s="134"/>
      <c r="E856" s="134"/>
      <c r="F856" s="134"/>
      <c r="G856" s="134"/>
      <c r="H856" s="134"/>
    </row>
    <row r="857" spans="1:8" ht="15.5" x14ac:dyDescent="0.35">
      <c r="A857" s="134"/>
      <c r="B857" s="134"/>
      <c r="C857" s="134"/>
      <c r="D857" s="134"/>
      <c r="E857" s="134"/>
      <c r="F857" s="134"/>
      <c r="G857" s="134"/>
      <c r="H857" s="134"/>
    </row>
    <row r="858" spans="1:8" ht="15.5" x14ac:dyDescent="0.35">
      <c r="A858" s="134"/>
      <c r="B858" s="134"/>
      <c r="C858" s="134"/>
      <c r="D858" s="134"/>
      <c r="E858" s="134"/>
      <c r="F858" s="134"/>
      <c r="G858" s="134"/>
      <c r="H858" s="134"/>
    </row>
    <row r="859" spans="1:8" ht="15.5" x14ac:dyDescent="0.35">
      <c r="A859" s="134"/>
      <c r="B859" s="134"/>
      <c r="C859" s="134"/>
      <c r="D859" s="134"/>
      <c r="E859" s="134"/>
      <c r="F859" s="134"/>
      <c r="G859" s="134"/>
      <c r="H859" s="134"/>
    </row>
    <row r="860" spans="1:8" ht="15.5" x14ac:dyDescent="0.35">
      <c r="A860" s="134"/>
      <c r="B860" s="134"/>
      <c r="C860" s="134"/>
      <c r="D860" s="134"/>
      <c r="E860" s="134"/>
      <c r="F860" s="134"/>
      <c r="G860" s="134"/>
      <c r="H860" s="134"/>
    </row>
    <row r="861" spans="1:8" ht="15.5" x14ac:dyDescent="0.35">
      <c r="A861" s="134"/>
      <c r="B861" s="134"/>
      <c r="C861" s="134"/>
      <c r="D861" s="134"/>
      <c r="E861" s="134"/>
      <c r="F861" s="134"/>
      <c r="G861" s="134"/>
      <c r="H861" s="134"/>
    </row>
    <row r="862" spans="1:8" ht="15.5" x14ac:dyDescent="0.35">
      <c r="A862" s="134"/>
      <c r="B862" s="134"/>
      <c r="C862" s="134"/>
      <c r="D862" s="134"/>
      <c r="E862" s="134"/>
      <c r="F862" s="134"/>
      <c r="G862" s="134"/>
      <c r="H862" s="134"/>
    </row>
    <row r="863" spans="1:8" ht="15.5" x14ac:dyDescent="0.35">
      <c r="A863" s="134"/>
      <c r="B863" s="134"/>
      <c r="C863" s="134"/>
      <c r="D863" s="134"/>
      <c r="E863" s="134"/>
      <c r="F863" s="134"/>
      <c r="G863" s="134"/>
      <c r="H863" s="134"/>
    </row>
    <row r="864" spans="1:8" ht="15.5" x14ac:dyDescent="0.35">
      <c r="A864" s="134"/>
      <c r="B864" s="134"/>
      <c r="C864" s="134"/>
      <c r="D864" s="134"/>
      <c r="E864" s="134"/>
      <c r="F864" s="134"/>
      <c r="G864" s="134"/>
      <c r="H864" s="134"/>
    </row>
    <row r="865" spans="1:8" ht="15.5" x14ac:dyDescent="0.35">
      <c r="A865" s="134"/>
      <c r="B865" s="134"/>
      <c r="C865" s="134"/>
      <c r="D865" s="134"/>
      <c r="E865" s="134"/>
      <c r="F865" s="134"/>
      <c r="G865" s="134"/>
      <c r="H865" s="134"/>
    </row>
    <row r="866" spans="1:8" ht="15.5" x14ac:dyDescent="0.35">
      <c r="A866" s="134"/>
      <c r="B866" s="134"/>
      <c r="C866" s="134"/>
      <c r="D866" s="134"/>
      <c r="E866" s="134"/>
      <c r="F866" s="134"/>
      <c r="G866" s="134"/>
      <c r="H866" s="134"/>
    </row>
    <row r="867" spans="1:8" ht="15.5" x14ac:dyDescent="0.35">
      <c r="A867" s="134"/>
      <c r="B867" s="134"/>
      <c r="C867" s="134"/>
      <c r="D867" s="134"/>
      <c r="E867" s="134"/>
      <c r="F867" s="134"/>
      <c r="G867" s="134"/>
      <c r="H867" s="134"/>
    </row>
    <row r="868" spans="1:8" ht="15.5" x14ac:dyDescent="0.35">
      <c r="A868" s="134"/>
      <c r="B868" s="134"/>
      <c r="C868" s="134"/>
      <c r="D868" s="134"/>
      <c r="E868" s="134"/>
      <c r="F868" s="134"/>
      <c r="G868" s="134"/>
      <c r="H868" s="134"/>
    </row>
    <row r="869" spans="1:8" ht="15.5" x14ac:dyDescent="0.35">
      <c r="A869" s="134"/>
      <c r="B869" s="134"/>
      <c r="C869" s="134"/>
      <c r="D869" s="134"/>
      <c r="E869" s="134"/>
      <c r="F869" s="134"/>
      <c r="G869" s="134"/>
      <c r="H869" s="134"/>
    </row>
    <row r="870" spans="1:8" ht="15.5" x14ac:dyDescent="0.35">
      <c r="A870" s="134"/>
      <c r="B870" s="134"/>
      <c r="C870" s="134"/>
      <c r="D870" s="134"/>
      <c r="E870" s="134"/>
      <c r="F870" s="134"/>
      <c r="G870" s="134"/>
      <c r="H870" s="134"/>
    </row>
    <row r="871" spans="1:8" ht="15.5" x14ac:dyDescent="0.35">
      <c r="A871" s="134"/>
      <c r="B871" s="134"/>
      <c r="C871" s="134"/>
      <c r="D871" s="134"/>
      <c r="E871" s="134"/>
      <c r="F871" s="134"/>
      <c r="G871" s="134"/>
      <c r="H871" s="134"/>
    </row>
    <row r="872" spans="1:8" ht="15.5" x14ac:dyDescent="0.35">
      <c r="A872" s="134"/>
      <c r="B872" s="134"/>
      <c r="C872" s="134"/>
      <c r="D872" s="134"/>
      <c r="E872" s="134"/>
      <c r="F872" s="134"/>
      <c r="G872" s="134"/>
      <c r="H872" s="134"/>
    </row>
    <row r="873" spans="1:8" ht="15.5" x14ac:dyDescent="0.35">
      <c r="A873" s="134"/>
      <c r="B873" s="134"/>
      <c r="C873" s="134"/>
      <c r="D873" s="134"/>
      <c r="E873" s="134"/>
      <c r="F873" s="134"/>
      <c r="G873" s="134"/>
      <c r="H873" s="134"/>
    </row>
    <row r="874" spans="1:8" ht="15.5" x14ac:dyDescent="0.35">
      <c r="A874" s="134"/>
      <c r="B874" s="134"/>
      <c r="C874" s="134"/>
      <c r="D874" s="134"/>
      <c r="E874" s="134"/>
      <c r="F874" s="134"/>
      <c r="G874" s="134"/>
      <c r="H874" s="134"/>
    </row>
    <row r="875" spans="1:8" ht="15.5" x14ac:dyDescent="0.35">
      <c r="A875" s="134"/>
      <c r="B875" s="134"/>
      <c r="C875" s="134"/>
      <c r="D875" s="134"/>
      <c r="E875" s="134"/>
      <c r="F875" s="134"/>
      <c r="G875" s="134"/>
      <c r="H875" s="134"/>
    </row>
    <row r="876" spans="1:8" ht="15.5" x14ac:dyDescent="0.35">
      <c r="A876" s="134"/>
      <c r="B876" s="134"/>
      <c r="C876" s="134"/>
      <c r="D876" s="134"/>
      <c r="E876" s="134"/>
      <c r="F876" s="134"/>
      <c r="G876" s="134"/>
      <c r="H876" s="134"/>
    </row>
    <row r="877" spans="1:8" ht="15.5" x14ac:dyDescent="0.35">
      <c r="A877" s="134"/>
      <c r="B877" s="134"/>
      <c r="C877" s="134"/>
      <c r="D877" s="134"/>
      <c r="E877" s="134"/>
      <c r="F877" s="134"/>
      <c r="G877" s="134"/>
      <c r="H877" s="134"/>
    </row>
    <row r="878" spans="1:8" ht="15.5" x14ac:dyDescent="0.35">
      <c r="A878" s="134"/>
      <c r="B878" s="134"/>
      <c r="C878" s="134"/>
      <c r="D878" s="134"/>
      <c r="E878" s="134"/>
      <c r="F878" s="134"/>
      <c r="G878" s="134"/>
      <c r="H878" s="134"/>
    </row>
    <row r="879" spans="1:8" ht="15.5" x14ac:dyDescent="0.35">
      <c r="A879" s="134"/>
      <c r="B879" s="134"/>
      <c r="C879" s="134"/>
      <c r="D879" s="134"/>
      <c r="E879" s="134"/>
      <c r="F879" s="134"/>
      <c r="G879" s="134"/>
      <c r="H879" s="134"/>
    </row>
    <row r="880" spans="1:8" ht="15.5" x14ac:dyDescent="0.35">
      <c r="A880" s="134"/>
      <c r="B880" s="134"/>
      <c r="C880" s="134"/>
      <c r="D880" s="134"/>
      <c r="E880" s="134"/>
      <c r="F880" s="134"/>
      <c r="G880" s="134"/>
      <c r="H880" s="134"/>
    </row>
    <row r="881" spans="1:8" ht="15.5" x14ac:dyDescent="0.35">
      <c r="A881" s="134"/>
      <c r="B881" s="134"/>
      <c r="C881" s="134"/>
      <c r="D881" s="134"/>
      <c r="E881" s="134"/>
      <c r="F881" s="134"/>
      <c r="G881" s="134"/>
      <c r="H881" s="134"/>
    </row>
    <row r="882" spans="1:8" ht="15.5" x14ac:dyDescent="0.35">
      <c r="A882" s="134"/>
      <c r="B882" s="134"/>
      <c r="C882" s="134"/>
      <c r="D882" s="134"/>
      <c r="E882" s="134"/>
      <c r="F882" s="134"/>
      <c r="G882" s="134"/>
      <c r="H882" s="134"/>
    </row>
    <row r="883" spans="1:8" ht="15.5" x14ac:dyDescent="0.35">
      <c r="A883" s="134"/>
      <c r="B883" s="134"/>
      <c r="C883" s="134"/>
      <c r="D883" s="134"/>
      <c r="E883" s="134"/>
      <c r="F883" s="134"/>
      <c r="G883" s="134"/>
      <c r="H883" s="134"/>
    </row>
    <row r="884" spans="1:8" ht="15.5" x14ac:dyDescent="0.35">
      <c r="A884" s="134"/>
      <c r="B884" s="134"/>
      <c r="C884" s="134"/>
      <c r="D884" s="134"/>
      <c r="E884" s="134"/>
      <c r="F884" s="134"/>
      <c r="G884" s="134"/>
      <c r="H884" s="134"/>
    </row>
    <row r="885" spans="1:8" ht="15.5" x14ac:dyDescent="0.35">
      <c r="A885" s="134"/>
      <c r="B885" s="134"/>
      <c r="C885" s="134"/>
      <c r="D885" s="134"/>
      <c r="E885" s="134"/>
      <c r="F885" s="134"/>
      <c r="G885" s="134"/>
      <c r="H885" s="134"/>
    </row>
    <row r="886" spans="1:8" ht="15.5" x14ac:dyDescent="0.35">
      <c r="A886" s="134"/>
      <c r="B886" s="134"/>
      <c r="C886" s="134"/>
      <c r="D886" s="134"/>
      <c r="E886" s="134"/>
      <c r="F886" s="134"/>
      <c r="G886" s="134"/>
      <c r="H886" s="134"/>
    </row>
    <row r="887" spans="1:8" ht="15.5" x14ac:dyDescent="0.35">
      <c r="A887" s="134"/>
      <c r="B887" s="134"/>
      <c r="C887" s="134"/>
      <c r="D887" s="134"/>
      <c r="E887" s="134"/>
      <c r="F887" s="134"/>
      <c r="G887" s="134"/>
      <c r="H887" s="134"/>
    </row>
    <row r="888" spans="1:8" ht="15.5" x14ac:dyDescent="0.35">
      <c r="A888" s="134"/>
      <c r="B888" s="134"/>
      <c r="C888" s="134"/>
      <c r="D888" s="134"/>
      <c r="E888" s="134"/>
      <c r="F888" s="134"/>
      <c r="G888" s="134"/>
      <c r="H888" s="134"/>
    </row>
    <row r="889" spans="1:8" ht="15.5" x14ac:dyDescent="0.35">
      <c r="A889" s="134"/>
      <c r="B889" s="134"/>
      <c r="C889" s="134"/>
      <c r="D889" s="134"/>
      <c r="E889" s="134"/>
      <c r="F889" s="134"/>
      <c r="G889" s="134"/>
      <c r="H889" s="134"/>
    </row>
    <row r="890" spans="1:8" ht="15.5" x14ac:dyDescent="0.35">
      <c r="A890" s="134"/>
      <c r="B890" s="134"/>
      <c r="C890" s="134"/>
      <c r="D890" s="134"/>
      <c r="E890" s="134"/>
      <c r="F890" s="134"/>
      <c r="G890" s="134"/>
      <c r="H890" s="134"/>
    </row>
    <row r="891" spans="1:8" ht="15.5" x14ac:dyDescent="0.35">
      <c r="A891" s="134"/>
      <c r="B891" s="134"/>
      <c r="C891" s="134"/>
      <c r="D891" s="134"/>
      <c r="E891" s="134"/>
      <c r="F891" s="134"/>
      <c r="G891" s="134"/>
      <c r="H891" s="134"/>
    </row>
    <row r="892" spans="1:8" ht="15.5" x14ac:dyDescent="0.35">
      <c r="A892" s="134"/>
      <c r="B892" s="134"/>
      <c r="C892" s="134"/>
      <c r="D892" s="134"/>
      <c r="E892" s="134"/>
      <c r="F892" s="134"/>
      <c r="G892" s="134"/>
      <c r="H892" s="134"/>
    </row>
    <row r="893" spans="1:8" ht="15.5" x14ac:dyDescent="0.35">
      <c r="A893" s="134"/>
      <c r="B893" s="134"/>
      <c r="C893" s="134"/>
      <c r="D893" s="134"/>
      <c r="E893" s="134"/>
      <c r="F893" s="134"/>
      <c r="G893" s="134"/>
      <c r="H893" s="134"/>
    </row>
    <row r="894" spans="1:8" ht="15.5" x14ac:dyDescent="0.35">
      <c r="A894" s="134"/>
      <c r="B894" s="134"/>
      <c r="C894" s="134"/>
      <c r="D894" s="134"/>
      <c r="E894" s="134"/>
      <c r="F894" s="134"/>
      <c r="G894" s="134"/>
      <c r="H894" s="134"/>
    </row>
    <row r="895" spans="1:8" ht="15.5" x14ac:dyDescent="0.35">
      <c r="A895" s="134"/>
      <c r="B895" s="134"/>
      <c r="C895" s="134"/>
      <c r="D895" s="134"/>
      <c r="E895" s="134"/>
      <c r="F895" s="134"/>
      <c r="G895" s="134"/>
      <c r="H895" s="134"/>
    </row>
    <row r="896" spans="1:8" ht="15.5" x14ac:dyDescent="0.35">
      <c r="A896" s="134"/>
      <c r="B896" s="134"/>
      <c r="C896" s="134"/>
      <c r="D896" s="134"/>
      <c r="E896" s="134"/>
      <c r="F896" s="134"/>
      <c r="G896" s="134"/>
      <c r="H896" s="134"/>
    </row>
    <row r="897" spans="1:8" ht="15.5" x14ac:dyDescent="0.35">
      <c r="A897" s="134"/>
      <c r="B897" s="134"/>
      <c r="C897" s="134"/>
      <c r="D897" s="134"/>
      <c r="E897" s="134"/>
      <c r="F897" s="134"/>
      <c r="G897" s="134"/>
      <c r="H897" s="134"/>
    </row>
    <row r="898" spans="1:8" ht="15.5" x14ac:dyDescent="0.35">
      <c r="A898" s="134"/>
      <c r="B898" s="134"/>
      <c r="C898" s="134"/>
      <c r="D898" s="134"/>
      <c r="E898" s="134"/>
      <c r="F898" s="134"/>
      <c r="G898" s="134"/>
      <c r="H898" s="134"/>
    </row>
    <row r="899" spans="1:8" ht="15.5" x14ac:dyDescent="0.35">
      <c r="A899" s="134"/>
      <c r="B899" s="134"/>
      <c r="C899" s="134"/>
      <c r="D899" s="134"/>
      <c r="E899" s="134"/>
      <c r="F899" s="134"/>
      <c r="G899" s="134"/>
      <c r="H899" s="134"/>
    </row>
    <row r="900" spans="1:8" ht="15.5" x14ac:dyDescent="0.35">
      <c r="A900" s="134"/>
      <c r="B900" s="134"/>
      <c r="C900" s="134"/>
      <c r="D900" s="134"/>
      <c r="E900" s="134"/>
      <c r="F900" s="134"/>
      <c r="G900" s="134"/>
      <c r="H900" s="134"/>
    </row>
    <row r="901" spans="1:8" ht="15.5" x14ac:dyDescent="0.35">
      <c r="A901" s="134"/>
      <c r="B901" s="134"/>
      <c r="C901" s="134"/>
      <c r="D901" s="134"/>
      <c r="E901" s="134"/>
      <c r="F901" s="134"/>
      <c r="G901" s="134"/>
      <c r="H901" s="134"/>
    </row>
    <row r="902" spans="1:8" ht="15.5" x14ac:dyDescent="0.35">
      <c r="A902" s="134"/>
      <c r="B902" s="134"/>
      <c r="C902" s="134"/>
      <c r="D902" s="134"/>
      <c r="E902" s="134"/>
      <c r="F902" s="134"/>
      <c r="G902" s="134"/>
      <c r="H902" s="134"/>
    </row>
    <row r="903" spans="1:8" ht="15.5" x14ac:dyDescent="0.35">
      <c r="A903" s="134"/>
      <c r="B903" s="134"/>
      <c r="C903" s="134"/>
      <c r="D903" s="134"/>
      <c r="E903" s="134"/>
      <c r="F903" s="134"/>
      <c r="G903" s="134"/>
      <c r="H903" s="134"/>
    </row>
    <row r="904" spans="1:8" ht="15.5" x14ac:dyDescent="0.35">
      <c r="A904" s="134"/>
      <c r="B904" s="134"/>
      <c r="C904" s="134"/>
      <c r="D904" s="134"/>
      <c r="E904" s="134"/>
      <c r="F904" s="134"/>
      <c r="G904" s="134"/>
      <c r="H904" s="134"/>
    </row>
    <row r="905" spans="1:8" ht="15.5" x14ac:dyDescent="0.35">
      <c r="A905" s="134"/>
      <c r="B905" s="134"/>
      <c r="C905" s="134"/>
      <c r="D905" s="134"/>
      <c r="E905" s="134"/>
      <c r="F905" s="134"/>
      <c r="G905" s="134"/>
      <c r="H905" s="134"/>
    </row>
    <row r="906" spans="1:8" ht="15.5" x14ac:dyDescent="0.35">
      <c r="A906" s="134"/>
      <c r="B906" s="134"/>
      <c r="C906" s="134"/>
      <c r="D906" s="134"/>
      <c r="E906" s="134"/>
      <c r="F906" s="134"/>
      <c r="G906" s="134"/>
      <c r="H906" s="134"/>
    </row>
    <row r="907" spans="1:8" ht="15.5" x14ac:dyDescent="0.35">
      <c r="A907" s="134"/>
      <c r="B907" s="134"/>
      <c r="C907" s="134"/>
      <c r="D907" s="134"/>
      <c r="E907" s="134"/>
      <c r="F907" s="134"/>
      <c r="G907" s="134"/>
      <c r="H907" s="134"/>
    </row>
    <row r="908" spans="1:8" ht="15.5" x14ac:dyDescent="0.35">
      <c r="A908" s="134"/>
      <c r="B908" s="134"/>
      <c r="C908" s="134"/>
      <c r="D908" s="134"/>
      <c r="E908" s="134"/>
      <c r="F908" s="134"/>
      <c r="G908" s="134"/>
      <c r="H908" s="134"/>
    </row>
    <row r="909" spans="1:8" ht="15.5" x14ac:dyDescent="0.35">
      <c r="A909" s="134"/>
      <c r="B909" s="134"/>
      <c r="C909" s="134"/>
      <c r="D909" s="134"/>
      <c r="E909" s="134"/>
      <c r="F909" s="134"/>
      <c r="G909" s="134"/>
      <c r="H909" s="134"/>
    </row>
    <row r="910" spans="1:8" ht="15.5" x14ac:dyDescent="0.35">
      <c r="A910" s="134"/>
      <c r="B910" s="134"/>
      <c r="C910" s="134"/>
      <c r="D910" s="134"/>
      <c r="E910" s="134"/>
      <c r="F910" s="134"/>
      <c r="G910" s="134"/>
      <c r="H910" s="134"/>
    </row>
    <row r="911" spans="1:8" ht="15.5" x14ac:dyDescent="0.35">
      <c r="A911" s="134"/>
      <c r="B911" s="134"/>
      <c r="C911" s="134"/>
      <c r="D911" s="134"/>
      <c r="E911" s="134"/>
      <c r="F911" s="134"/>
      <c r="G911" s="134"/>
      <c r="H911" s="134"/>
    </row>
    <row r="912" spans="1:8" ht="15.5" x14ac:dyDescent="0.35">
      <c r="A912" s="134"/>
      <c r="B912" s="134"/>
      <c r="C912" s="134"/>
      <c r="D912" s="134"/>
      <c r="E912" s="134"/>
      <c r="F912" s="134"/>
      <c r="G912" s="134"/>
      <c r="H912" s="134"/>
    </row>
    <row r="913" spans="1:8" ht="15.5" x14ac:dyDescent="0.35">
      <c r="A913" s="134"/>
      <c r="B913" s="134"/>
      <c r="C913" s="134"/>
      <c r="D913" s="134"/>
      <c r="E913" s="134"/>
      <c r="F913" s="134"/>
      <c r="G913" s="134"/>
      <c r="H913" s="134"/>
    </row>
    <row r="914" spans="1:8" ht="15.5" x14ac:dyDescent="0.35">
      <c r="A914" s="134"/>
      <c r="B914" s="134"/>
      <c r="C914" s="134"/>
      <c r="D914" s="134"/>
      <c r="E914" s="134"/>
      <c r="F914" s="134"/>
      <c r="G914" s="134"/>
      <c r="H914" s="134"/>
    </row>
    <row r="915" spans="1:8" ht="15.5" x14ac:dyDescent="0.35">
      <c r="A915" s="134"/>
      <c r="B915" s="134"/>
      <c r="C915" s="134"/>
      <c r="D915" s="134"/>
      <c r="E915" s="134"/>
      <c r="F915" s="134"/>
      <c r="G915" s="134"/>
      <c r="H915" s="134"/>
    </row>
    <row r="916" spans="1:8" ht="15.5" x14ac:dyDescent="0.35">
      <c r="A916" s="134"/>
      <c r="B916" s="134"/>
      <c r="C916" s="134"/>
      <c r="D916" s="134"/>
      <c r="E916" s="134"/>
      <c r="F916" s="134"/>
      <c r="G916" s="134"/>
      <c r="H916" s="134"/>
    </row>
    <row r="917" spans="1:8" ht="15.5" x14ac:dyDescent="0.35">
      <c r="A917" s="134"/>
      <c r="B917" s="134"/>
      <c r="C917" s="134"/>
      <c r="D917" s="134"/>
      <c r="E917" s="134"/>
      <c r="F917" s="134"/>
      <c r="G917" s="134"/>
      <c r="H917" s="134"/>
    </row>
    <row r="918" spans="1:8" ht="15.5" x14ac:dyDescent="0.35">
      <c r="A918" s="134"/>
      <c r="B918" s="134"/>
      <c r="C918" s="134"/>
      <c r="D918" s="134"/>
      <c r="E918" s="134"/>
      <c r="F918" s="134"/>
      <c r="G918" s="134"/>
      <c r="H918" s="134"/>
    </row>
    <row r="919" spans="1:8" ht="15.5" x14ac:dyDescent="0.35">
      <c r="A919" s="134"/>
      <c r="B919" s="134"/>
      <c r="C919" s="134"/>
      <c r="D919" s="134"/>
      <c r="E919" s="134"/>
      <c r="F919" s="134"/>
      <c r="G919" s="134"/>
      <c r="H919" s="134"/>
    </row>
    <row r="920" spans="1:8" ht="15.5" x14ac:dyDescent="0.35">
      <c r="A920" s="134"/>
      <c r="B920" s="134"/>
      <c r="C920" s="134"/>
      <c r="D920" s="134"/>
      <c r="E920" s="134"/>
      <c r="F920" s="134"/>
      <c r="G920" s="134"/>
      <c r="H920" s="134"/>
    </row>
    <row r="921" spans="1:8" ht="15.5" x14ac:dyDescent="0.35">
      <c r="A921" s="134"/>
      <c r="B921" s="134"/>
      <c r="C921" s="134"/>
      <c r="D921" s="134"/>
      <c r="E921" s="134"/>
      <c r="F921" s="134"/>
      <c r="G921" s="134"/>
      <c r="H921" s="134"/>
    </row>
    <row r="922" spans="1:8" ht="15.5" x14ac:dyDescent="0.35">
      <c r="A922" s="134"/>
      <c r="B922" s="134"/>
      <c r="C922" s="134"/>
      <c r="D922" s="134"/>
      <c r="E922" s="134"/>
      <c r="F922" s="134"/>
      <c r="G922" s="134"/>
      <c r="H922" s="134"/>
    </row>
    <row r="923" spans="1:8" ht="15.5" x14ac:dyDescent="0.35">
      <c r="A923" s="134"/>
      <c r="B923" s="134"/>
      <c r="C923" s="134"/>
      <c r="D923" s="134"/>
      <c r="E923" s="134"/>
      <c r="F923" s="134"/>
      <c r="G923" s="134"/>
      <c r="H923" s="134"/>
    </row>
    <row r="924" spans="1:8" ht="15.5" x14ac:dyDescent="0.35">
      <c r="A924" s="134"/>
      <c r="B924" s="134"/>
      <c r="C924" s="134"/>
      <c r="D924" s="134"/>
      <c r="E924" s="134"/>
      <c r="F924" s="134"/>
      <c r="G924" s="134"/>
      <c r="H924" s="134"/>
    </row>
    <row r="925" spans="1:8" ht="15.5" x14ac:dyDescent="0.35">
      <c r="A925" s="134"/>
      <c r="B925" s="134"/>
      <c r="C925" s="134"/>
      <c r="D925" s="134"/>
      <c r="E925" s="134"/>
      <c r="F925" s="134"/>
      <c r="G925" s="134"/>
      <c r="H925" s="134"/>
    </row>
    <row r="926" spans="1:8" ht="15.5" x14ac:dyDescent="0.35">
      <c r="A926" s="134"/>
      <c r="B926" s="134"/>
      <c r="C926" s="134"/>
      <c r="D926" s="134"/>
      <c r="E926" s="134"/>
      <c r="F926" s="134"/>
      <c r="G926" s="134"/>
      <c r="H926" s="134"/>
    </row>
    <row r="927" spans="1:8" ht="15.5" x14ac:dyDescent="0.35">
      <c r="A927" s="134"/>
      <c r="B927" s="134"/>
      <c r="C927" s="134"/>
      <c r="D927" s="134"/>
      <c r="E927" s="134"/>
      <c r="F927" s="134"/>
      <c r="G927" s="134"/>
      <c r="H927" s="134"/>
    </row>
    <row r="928" spans="1:8" ht="15.5" x14ac:dyDescent="0.35">
      <c r="A928" s="134"/>
      <c r="B928" s="134"/>
      <c r="C928" s="134"/>
      <c r="D928" s="134"/>
      <c r="E928" s="134"/>
      <c r="F928" s="134"/>
      <c r="G928" s="134"/>
      <c r="H928" s="134"/>
    </row>
    <row r="929" spans="1:8" ht="15.5" x14ac:dyDescent="0.35">
      <c r="A929" s="134"/>
      <c r="B929" s="134"/>
      <c r="C929" s="134"/>
      <c r="D929" s="134"/>
      <c r="E929" s="134"/>
      <c r="F929" s="134"/>
      <c r="G929" s="134"/>
      <c r="H929" s="134"/>
    </row>
    <row r="930" spans="1:8" ht="15.5" x14ac:dyDescent="0.35">
      <c r="A930" s="134"/>
      <c r="B930" s="134"/>
      <c r="C930" s="134"/>
      <c r="D930" s="134"/>
      <c r="E930" s="134"/>
      <c r="F930" s="134"/>
      <c r="G930" s="134"/>
      <c r="H930" s="134"/>
    </row>
    <row r="931" spans="1:8" ht="15.5" x14ac:dyDescent="0.35">
      <c r="A931" s="134"/>
      <c r="B931" s="134"/>
      <c r="C931" s="134"/>
      <c r="D931" s="134"/>
      <c r="E931" s="134"/>
      <c r="F931" s="134"/>
      <c r="G931" s="134"/>
      <c r="H931" s="134"/>
    </row>
    <row r="932" spans="1:8" ht="15.5" x14ac:dyDescent="0.35">
      <c r="A932" s="134"/>
      <c r="B932" s="134"/>
      <c r="C932" s="134"/>
      <c r="D932" s="134"/>
      <c r="E932" s="134"/>
      <c r="F932" s="134"/>
      <c r="G932" s="134"/>
      <c r="H932" s="134"/>
    </row>
    <row r="933" spans="1:8" ht="15.5" x14ac:dyDescent="0.35">
      <c r="A933" s="134"/>
      <c r="B933" s="134"/>
      <c r="C933" s="134"/>
      <c r="D933" s="134"/>
      <c r="E933" s="134"/>
      <c r="F933" s="134"/>
      <c r="G933" s="134"/>
      <c r="H933" s="134"/>
    </row>
    <row r="934" spans="1:8" ht="15.5" x14ac:dyDescent="0.35">
      <c r="A934" s="134"/>
      <c r="B934" s="134"/>
      <c r="C934" s="134"/>
      <c r="D934" s="134"/>
      <c r="E934" s="134"/>
      <c r="F934" s="134"/>
      <c r="G934" s="134"/>
      <c r="H934" s="134"/>
    </row>
    <row r="935" spans="1:8" ht="15.5" x14ac:dyDescent="0.35">
      <c r="A935" s="134"/>
      <c r="B935" s="134"/>
      <c r="C935" s="134"/>
      <c r="D935" s="134"/>
      <c r="E935" s="134"/>
      <c r="F935" s="134"/>
      <c r="G935" s="134"/>
      <c r="H935" s="134"/>
    </row>
    <row r="936" spans="1:8" ht="15.5" x14ac:dyDescent="0.35">
      <c r="A936" s="134"/>
      <c r="B936" s="134"/>
      <c r="C936" s="134"/>
      <c r="D936" s="134"/>
      <c r="E936" s="134"/>
      <c r="F936" s="134"/>
      <c r="G936" s="134"/>
      <c r="H936" s="134"/>
    </row>
    <row r="937" spans="1:8" ht="15.5" x14ac:dyDescent="0.35">
      <c r="A937" s="134"/>
      <c r="B937" s="134"/>
      <c r="C937" s="134"/>
      <c r="D937" s="134"/>
      <c r="E937" s="134"/>
      <c r="F937" s="134"/>
      <c r="G937" s="134"/>
      <c r="H937" s="134"/>
    </row>
    <row r="938" spans="1:8" ht="15.5" x14ac:dyDescent="0.35">
      <c r="A938" s="134"/>
      <c r="B938" s="134"/>
      <c r="C938" s="134"/>
      <c r="D938" s="134"/>
      <c r="E938" s="134"/>
      <c r="F938" s="134"/>
      <c r="G938" s="134"/>
      <c r="H938" s="134"/>
    </row>
    <row r="939" spans="1:8" ht="15.5" x14ac:dyDescent="0.35">
      <c r="A939" s="134"/>
      <c r="B939" s="134"/>
      <c r="C939" s="134"/>
      <c r="D939" s="134"/>
      <c r="E939" s="134"/>
      <c r="F939" s="134"/>
      <c r="G939" s="134"/>
      <c r="H939" s="134"/>
    </row>
    <row r="940" spans="1:8" ht="15.5" x14ac:dyDescent="0.35">
      <c r="A940" s="134"/>
      <c r="B940" s="134"/>
      <c r="C940" s="134"/>
      <c r="D940" s="134"/>
      <c r="E940" s="134"/>
      <c r="F940" s="134"/>
      <c r="G940" s="134"/>
      <c r="H940" s="134"/>
    </row>
    <row r="941" spans="1:8" ht="15.5" x14ac:dyDescent="0.35">
      <c r="A941" s="134"/>
      <c r="B941" s="134"/>
      <c r="C941" s="134"/>
      <c r="D941" s="134"/>
      <c r="E941" s="134"/>
      <c r="F941" s="134"/>
      <c r="G941" s="134"/>
      <c r="H941" s="134"/>
    </row>
    <row r="942" spans="1:8" ht="15.5" x14ac:dyDescent="0.35">
      <c r="A942" s="134"/>
      <c r="B942" s="134"/>
      <c r="C942" s="134"/>
      <c r="D942" s="134"/>
      <c r="E942" s="134"/>
      <c r="F942" s="134"/>
      <c r="G942" s="134"/>
      <c r="H942" s="134"/>
    </row>
    <row r="943" spans="1:8" ht="15.5" x14ac:dyDescent="0.35">
      <c r="A943" s="134"/>
      <c r="B943" s="134"/>
      <c r="C943" s="134"/>
      <c r="D943" s="134"/>
      <c r="E943" s="134"/>
      <c r="F943" s="134"/>
      <c r="G943" s="134"/>
      <c r="H943" s="134"/>
    </row>
    <row r="944" spans="1:8" ht="15.5" x14ac:dyDescent="0.35">
      <c r="A944" s="134"/>
      <c r="B944" s="134"/>
      <c r="C944" s="134"/>
      <c r="D944" s="134"/>
      <c r="E944" s="134"/>
      <c r="F944" s="134"/>
      <c r="G944" s="134"/>
      <c r="H944" s="134"/>
    </row>
    <row r="945" spans="1:8" ht="15.5" x14ac:dyDescent="0.35">
      <c r="A945" s="134"/>
      <c r="B945" s="134"/>
      <c r="C945" s="134"/>
      <c r="D945" s="134"/>
      <c r="E945" s="134"/>
      <c r="F945" s="134"/>
      <c r="G945" s="134"/>
      <c r="H945" s="134"/>
    </row>
    <row r="946" spans="1:8" ht="15.5" x14ac:dyDescent="0.35">
      <c r="A946" s="134"/>
      <c r="B946" s="134"/>
      <c r="C946" s="134"/>
      <c r="D946" s="134"/>
      <c r="E946" s="134"/>
      <c r="F946" s="134"/>
      <c r="G946" s="134"/>
      <c r="H946" s="134"/>
    </row>
    <row r="947" spans="1:8" ht="15.5" x14ac:dyDescent="0.35">
      <c r="A947" s="134"/>
      <c r="B947" s="134"/>
      <c r="C947" s="134"/>
      <c r="D947" s="134"/>
      <c r="E947" s="134"/>
      <c r="F947" s="134"/>
      <c r="G947" s="134"/>
      <c r="H947" s="134"/>
    </row>
    <row r="948" spans="1:8" ht="15.5" x14ac:dyDescent="0.35">
      <c r="A948" s="134"/>
      <c r="B948" s="134"/>
      <c r="C948" s="134"/>
      <c r="D948" s="134"/>
      <c r="E948" s="134"/>
      <c r="F948" s="134"/>
      <c r="G948" s="134"/>
      <c r="H948" s="134"/>
    </row>
    <row r="949" spans="1:8" ht="15.5" x14ac:dyDescent="0.35">
      <c r="A949" s="134"/>
      <c r="B949" s="134"/>
      <c r="C949" s="134"/>
      <c r="D949" s="134"/>
      <c r="E949" s="134"/>
      <c r="F949" s="134"/>
      <c r="G949" s="134"/>
      <c r="H949" s="134"/>
    </row>
    <row r="950" spans="1:8" ht="15.5" x14ac:dyDescent="0.35">
      <c r="A950" s="134"/>
      <c r="B950" s="134"/>
      <c r="C950" s="134"/>
      <c r="D950" s="134"/>
      <c r="E950" s="134"/>
      <c r="F950" s="134"/>
      <c r="G950" s="134"/>
      <c r="H950" s="134"/>
    </row>
    <row r="951" spans="1:8" ht="15.5" x14ac:dyDescent="0.35">
      <c r="A951" s="134"/>
      <c r="B951" s="134"/>
      <c r="C951" s="134"/>
      <c r="D951" s="134"/>
      <c r="E951" s="134"/>
      <c r="F951" s="134"/>
      <c r="G951" s="134"/>
      <c r="H951" s="134"/>
    </row>
    <row r="952" spans="1:8" ht="15.5" x14ac:dyDescent="0.35">
      <c r="A952" s="134"/>
      <c r="B952" s="134"/>
      <c r="C952" s="134"/>
      <c r="D952" s="134"/>
      <c r="E952" s="134"/>
      <c r="F952" s="134"/>
      <c r="G952" s="134"/>
      <c r="H952" s="134"/>
    </row>
    <row r="953" spans="1:8" ht="15.5" x14ac:dyDescent="0.35">
      <c r="A953" s="134"/>
      <c r="B953" s="134"/>
      <c r="C953" s="134"/>
      <c r="D953" s="134"/>
      <c r="E953" s="134"/>
      <c r="F953" s="134"/>
      <c r="G953" s="134"/>
      <c r="H953" s="134"/>
    </row>
    <row r="954" spans="1:8" ht="15.5" x14ac:dyDescent="0.35">
      <c r="A954" s="134"/>
      <c r="B954" s="134"/>
      <c r="C954" s="134"/>
      <c r="D954" s="134"/>
      <c r="E954" s="134"/>
      <c r="F954" s="134"/>
      <c r="G954" s="134"/>
      <c r="H954" s="134"/>
    </row>
    <row r="955" spans="1:8" ht="15.5" x14ac:dyDescent="0.35">
      <c r="A955" s="134"/>
      <c r="B955" s="134"/>
      <c r="C955" s="134"/>
      <c r="D955" s="134"/>
      <c r="E955" s="134"/>
      <c r="F955" s="134"/>
      <c r="G955" s="134"/>
      <c r="H955" s="134"/>
    </row>
    <row r="956" spans="1:8" ht="15.5" x14ac:dyDescent="0.35">
      <c r="A956" s="134"/>
      <c r="B956" s="134"/>
      <c r="C956" s="134"/>
      <c r="D956" s="134"/>
      <c r="E956" s="134"/>
      <c r="F956" s="134"/>
      <c r="G956" s="134"/>
      <c r="H956" s="134"/>
    </row>
    <row r="957" spans="1:8" ht="15.5" x14ac:dyDescent="0.35">
      <c r="A957" s="134"/>
      <c r="B957" s="134"/>
      <c r="C957" s="134"/>
      <c r="D957" s="134"/>
      <c r="E957" s="134"/>
      <c r="F957" s="134"/>
      <c r="G957" s="134"/>
      <c r="H957" s="134"/>
    </row>
    <row r="958" spans="1:8" ht="15.5" x14ac:dyDescent="0.35">
      <c r="A958" s="134"/>
      <c r="B958" s="134"/>
      <c r="C958" s="134"/>
      <c r="D958" s="134"/>
      <c r="E958" s="134"/>
      <c r="F958" s="134"/>
      <c r="G958" s="134"/>
      <c r="H958" s="134"/>
    </row>
    <row r="959" spans="1:8" ht="15.5" x14ac:dyDescent="0.35">
      <c r="A959" s="134"/>
      <c r="B959" s="134"/>
      <c r="C959" s="134"/>
      <c r="D959" s="134"/>
      <c r="E959" s="134"/>
      <c r="F959" s="134"/>
      <c r="G959" s="134"/>
      <c r="H959" s="134"/>
    </row>
    <row r="960" spans="1:8" ht="15.5" x14ac:dyDescent="0.35">
      <c r="A960" s="134"/>
      <c r="B960" s="134"/>
      <c r="C960" s="134"/>
      <c r="D960" s="134"/>
      <c r="E960" s="134"/>
      <c r="F960" s="134"/>
      <c r="G960" s="134"/>
      <c r="H960" s="134"/>
    </row>
    <row r="961" spans="1:8" ht="15.5" x14ac:dyDescent="0.35">
      <c r="A961" s="134"/>
      <c r="B961" s="134"/>
      <c r="C961" s="134"/>
      <c r="D961" s="134"/>
      <c r="E961" s="134"/>
      <c r="F961" s="134"/>
      <c r="G961" s="134"/>
      <c r="H961" s="134"/>
    </row>
    <row r="962" spans="1:8" ht="15.5" x14ac:dyDescent="0.35">
      <c r="A962" s="134"/>
      <c r="B962" s="134"/>
      <c r="C962" s="134"/>
      <c r="D962" s="134"/>
      <c r="E962" s="134"/>
      <c r="F962" s="134"/>
      <c r="G962" s="134"/>
      <c r="H962" s="134"/>
    </row>
    <row r="963" spans="1:8" ht="15.5" x14ac:dyDescent="0.35">
      <c r="A963" s="134"/>
      <c r="B963" s="134"/>
      <c r="C963" s="134"/>
      <c r="D963" s="134"/>
      <c r="E963" s="134"/>
      <c r="F963" s="134"/>
      <c r="G963" s="134"/>
      <c r="H963" s="134"/>
    </row>
    <row r="964" spans="1:8" ht="15.5" x14ac:dyDescent="0.35">
      <c r="A964" s="134"/>
      <c r="B964" s="134"/>
      <c r="C964" s="134"/>
      <c r="D964" s="134"/>
      <c r="E964" s="134"/>
      <c r="F964" s="134"/>
      <c r="G964" s="134"/>
      <c r="H964" s="134"/>
    </row>
    <row r="965" spans="1:8" ht="15.5" x14ac:dyDescent="0.35">
      <c r="A965" s="134"/>
      <c r="B965" s="134"/>
      <c r="C965" s="134"/>
      <c r="D965" s="134"/>
      <c r="E965" s="134"/>
      <c r="F965" s="134"/>
      <c r="G965" s="134"/>
      <c r="H965" s="134"/>
    </row>
    <row r="966" spans="1:8" ht="15.5" x14ac:dyDescent="0.35">
      <c r="A966" s="134"/>
      <c r="B966" s="134"/>
      <c r="C966" s="134"/>
      <c r="D966" s="134"/>
      <c r="E966" s="134"/>
      <c r="F966" s="134"/>
      <c r="G966" s="134"/>
      <c r="H966" s="134"/>
    </row>
    <row r="967" spans="1:8" ht="15.5" x14ac:dyDescent="0.35">
      <c r="A967" s="134"/>
      <c r="B967" s="134"/>
      <c r="C967" s="134"/>
      <c r="D967" s="134"/>
      <c r="E967" s="134"/>
      <c r="F967" s="134"/>
      <c r="G967" s="134"/>
      <c r="H967" s="134"/>
    </row>
    <row r="968" spans="1:8" ht="15.5" x14ac:dyDescent="0.35">
      <c r="A968" s="134"/>
      <c r="B968" s="134"/>
      <c r="C968" s="134"/>
      <c r="D968" s="134"/>
      <c r="E968" s="134"/>
      <c r="F968" s="134"/>
      <c r="G968" s="134"/>
      <c r="H968" s="134"/>
    </row>
    <row r="969" spans="1:8" ht="15.5" x14ac:dyDescent="0.35">
      <c r="A969" s="134"/>
      <c r="B969" s="134"/>
      <c r="C969" s="134"/>
      <c r="D969" s="134"/>
      <c r="E969" s="134"/>
      <c r="F969" s="134"/>
      <c r="G969" s="134"/>
      <c r="H969" s="134"/>
    </row>
    <row r="970" spans="1:8" ht="15.5" x14ac:dyDescent="0.35">
      <c r="A970" s="134"/>
      <c r="B970" s="134"/>
      <c r="C970" s="134"/>
      <c r="D970" s="134"/>
      <c r="E970" s="134"/>
      <c r="F970" s="134"/>
      <c r="G970" s="134"/>
      <c r="H970" s="134"/>
    </row>
    <row r="971" spans="1:8" ht="15.5" x14ac:dyDescent="0.35">
      <c r="A971" s="134"/>
      <c r="B971" s="134"/>
      <c r="C971" s="134"/>
      <c r="D971" s="134"/>
      <c r="E971" s="134"/>
      <c r="F971" s="134"/>
      <c r="G971" s="134"/>
      <c r="H971" s="134"/>
    </row>
    <row r="972" spans="1:8" ht="15.5" x14ac:dyDescent="0.35">
      <c r="A972" s="134"/>
      <c r="B972" s="134"/>
      <c r="C972" s="134"/>
      <c r="D972" s="134"/>
      <c r="E972" s="134"/>
      <c r="F972" s="134"/>
      <c r="G972" s="134"/>
      <c r="H972" s="134"/>
    </row>
    <row r="973" spans="1:8" ht="15.5" x14ac:dyDescent="0.35">
      <c r="A973" s="134"/>
      <c r="B973" s="134"/>
      <c r="C973" s="134"/>
      <c r="D973" s="134"/>
      <c r="E973" s="134"/>
      <c r="F973" s="134"/>
      <c r="G973" s="134"/>
      <c r="H973" s="134"/>
    </row>
    <row r="974" spans="1:8" ht="15.5" x14ac:dyDescent="0.35">
      <c r="A974" s="134"/>
      <c r="B974" s="134"/>
      <c r="C974" s="134"/>
      <c r="D974" s="134"/>
      <c r="E974" s="134"/>
      <c r="F974" s="134"/>
      <c r="G974" s="134"/>
      <c r="H974" s="134"/>
    </row>
    <row r="975" spans="1:8" ht="15.5" x14ac:dyDescent="0.35">
      <c r="A975" s="134"/>
      <c r="B975" s="134"/>
      <c r="C975" s="134"/>
      <c r="D975" s="134"/>
      <c r="E975" s="134"/>
      <c r="F975" s="134"/>
      <c r="G975" s="134"/>
      <c r="H975" s="134"/>
    </row>
    <row r="976" spans="1:8" ht="15.5" x14ac:dyDescent="0.35">
      <c r="A976" s="134"/>
      <c r="B976" s="134"/>
      <c r="C976" s="134"/>
      <c r="D976" s="134"/>
      <c r="E976" s="134"/>
      <c r="F976" s="134"/>
      <c r="G976" s="134"/>
      <c r="H976" s="134"/>
    </row>
    <row r="977" spans="1:8" ht="15.5" x14ac:dyDescent="0.35">
      <c r="A977" s="134"/>
      <c r="B977" s="134"/>
      <c r="C977" s="134"/>
      <c r="D977" s="134"/>
      <c r="E977" s="134"/>
      <c r="F977" s="134"/>
      <c r="G977" s="134"/>
      <c r="H977" s="134"/>
    </row>
    <row r="978" spans="1:8" ht="15.5" x14ac:dyDescent="0.35">
      <c r="A978" s="134"/>
      <c r="B978" s="134"/>
      <c r="C978" s="134"/>
      <c r="D978" s="134"/>
      <c r="E978" s="134"/>
      <c r="F978" s="134"/>
      <c r="G978" s="134"/>
      <c r="H978" s="134"/>
    </row>
    <row r="979" spans="1:8" ht="15.5" x14ac:dyDescent="0.35">
      <c r="A979" s="134"/>
      <c r="B979" s="134"/>
      <c r="C979" s="134"/>
      <c r="D979" s="134"/>
      <c r="E979" s="134"/>
      <c r="F979" s="134"/>
      <c r="G979" s="134"/>
      <c r="H979" s="134"/>
    </row>
    <row r="980" spans="1:8" ht="15.5" x14ac:dyDescent="0.35">
      <c r="A980" s="134"/>
      <c r="B980" s="134"/>
      <c r="C980" s="134"/>
      <c r="D980" s="134"/>
      <c r="E980" s="134"/>
      <c r="F980" s="134"/>
      <c r="G980" s="134"/>
      <c r="H980" s="134"/>
    </row>
    <row r="981" spans="1:8" ht="15.5" x14ac:dyDescent="0.35">
      <c r="A981" s="134"/>
      <c r="B981" s="134"/>
      <c r="C981" s="134"/>
      <c r="D981" s="134"/>
      <c r="E981" s="134"/>
      <c r="F981" s="134"/>
      <c r="G981" s="134"/>
      <c r="H981" s="134"/>
    </row>
    <row r="982" spans="1:8" ht="15.5" x14ac:dyDescent="0.35">
      <c r="A982" s="134"/>
      <c r="B982" s="134"/>
      <c r="C982" s="134"/>
      <c r="D982" s="134"/>
      <c r="E982" s="134"/>
      <c r="F982" s="134"/>
      <c r="G982" s="134"/>
      <c r="H982" s="134"/>
    </row>
    <row r="983" spans="1:8" ht="15.5" x14ac:dyDescent="0.35">
      <c r="A983" s="134"/>
      <c r="B983" s="134"/>
      <c r="C983" s="134"/>
      <c r="D983" s="134"/>
      <c r="E983" s="134"/>
      <c r="F983" s="134"/>
      <c r="G983" s="134"/>
      <c r="H983" s="134"/>
    </row>
    <row r="984" spans="1:8" ht="15.5" x14ac:dyDescent="0.35">
      <c r="A984" s="134"/>
      <c r="B984" s="134"/>
      <c r="C984" s="134"/>
      <c r="D984" s="134"/>
      <c r="E984" s="134"/>
      <c r="F984" s="134"/>
      <c r="G984" s="134"/>
      <c r="H984" s="134"/>
    </row>
    <row r="985" spans="1:8" ht="15.5" x14ac:dyDescent="0.35">
      <c r="A985" s="134"/>
      <c r="B985" s="134"/>
      <c r="C985" s="134"/>
      <c r="D985" s="134"/>
      <c r="E985" s="134"/>
      <c r="F985" s="134"/>
      <c r="G985" s="134"/>
      <c r="H985" s="134"/>
    </row>
    <row r="986" spans="1:8" ht="15.5" x14ac:dyDescent="0.35">
      <c r="A986" s="134"/>
      <c r="B986" s="134"/>
      <c r="C986" s="134"/>
      <c r="D986" s="134"/>
      <c r="E986" s="134"/>
      <c r="F986" s="134"/>
      <c r="G986" s="134"/>
      <c r="H986" s="134"/>
    </row>
    <row r="987" spans="1:8" ht="15.5" x14ac:dyDescent="0.35">
      <c r="A987" s="134"/>
      <c r="B987" s="134"/>
      <c r="C987" s="134"/>
      <c r="D987" s="134"/>
      <c r="E987" s="134"/>
      <c r="F987" s="134"/>
      <c r="G987" s="134"/>
      <c r="H987" s="134"/>
    </row>
    <row r="988" spans="1:8" ht="15.5" x14ac:dyDescent="0.35">
      <c r="A988" s="134"/>
      <c r="B988" s="134"/>
      <c r="C988" s="134"/>
      <c r="D988" s="134"/>
      <c r="E988" s="134"/>
      <c r="F988" s="134"/>
      <c r="G988" s="134"/>
      <c r="H988" s="134"/>
    </row>
    <row r="989" spans="1:8" ht="15.5" x14ac:dyDescent="0.35">
      <c r="A989" s="134"/>
      <c r="B989" s="134"/>
      <c r="C989" s="134"/>
      <c r="D989" s="134"/>
      <c r="E989" s="134"/>
      <c r="F989" s="134"/>
      <c r="G989" s="134"/>
      <c r="H989" s="134"/>
    </row>
    <row r="990" spans="1:8" ht="15.5" x14ac:dyDescent="0.35">
      <c r="A990" s="134"/>
      <c r="B990" s="134"/>
      <c r="C990" s="134"/>
      <c r="D990" s="134"/>
      <c r="E990" s="134"/>
      <c r="F990" s="134"/>
      <c r="G990" s="134"/>
      <c r="H990" s="134"/>
    </row>
    <row r="991" spans="1:8" ht="15.5" x14ac:dyDescent="0.35">
      <c r="A991" s="134"/>
      <c r="B991" s="134"/>
      <c r="C991" s="134"/>
      <c r="D991" s="134"/>
      <c r="E991" s="134"/>
      <c r="F991" s="134"/>
      <c r="G991" s="134"/>
      <c r="H991" s="134"/>
    </row>
    <row r="992" spans="1:8" ht="15.5" x14ac:dyDescent="0.35">
      <c r="A992" s="134"/>
      <c r="B992" s="134"/>
      <c r="C992" s="134"/>
      <c r="D992" s="134"/>
      <c r="E992" s="134"/>
      <c r="F992" s="134"/>
      <c r="G992" s="134"/>
      <c r="H992" s="134"/>
    </row>
    <row r="993" spans="1:8" ht="15.5" x14ac:dyDescent="0.35">
      <c r="A993" s="134"/>
      <c r="B993" s="134"/>
      <c r="C993" s="134"/>
      <c r="D993" s="134"/>
      <c r="E993" s="134"/>
      <c r="F993" s="134"/>
      <c r="G993" s="134"/>
      <c r="H993" s="134"/>
    </row>
    <row r="994" spans="1:8" ht="15.5" x14ac:dyDescent="0.35">
      <c r="A994" s="134"/>
      <c r="B994" s="134"/>
      <c r="C994" s="134"/>
      <c r="D994" s="134"/>
      <c r="E994" s="134"/>
      <c r="F994" s="134"/>
      <c r="G994" s="134"/>
      <c r="H994" s="134"/>
    </row>
    <row r="995" spans="1:8" ht="15.5" x14ac:dyDescent="0.35">
      <c r="A995" s="134"/>
      <c r="B995" s="134"/>
      <c r="C995" s="134"/>
      <c r="D995" s="134"/>
      <c r="E995" s="134"/>
      <c r="F995" s="134"/>
      <c r="G995" s="134"/>
      <c r="H995" s="134"/>
    </row>
    <row r="996" spans="1:8" ht="15.5" x14ac:dyDescent="0.35">
      <c r="A996" s="134"/>
      <c r="B996" s="134"/>
      <c r="C996" s="134"/>
      <c r="D996" s="134"/>
      <c r="E996" s="134"/>
      <c r="F996" s="134"/>
      <c r="G996" s="134"/>
      <c r="H996" s="134"/>
    </row>
    <row r="997" spans="1:8" ht="15.5" x14ac:dyDescent="0.35">
      <c r="A997" s="134"/>
      <c r="B997" s="134"/>
      <c r="C997" s="134"/>
      <c r="D997" s="134"/>
      <c r="E997" s="134"/>
      <c r="F997" s="134"/>
      <c r="G997" s="134"/>
      <c r="H997" s="134"/>
    </row>
    <row r="998" spans="1:8" ht="15.5" x14ac:dyDescent="0.35">
      <c r="A998" s="134"/>
      <c r="B998" s="134"/>
      <c r="C998" s="134"/>
      <c r="D998" s="134"/>
      <c r="E998" s="134"/>
      <c r="F998" s="134"/>
      <c r="G998" s="134"/>
      <c r="H998" s="134"/>
    </row>
    <row r="999" spans="1:8" ht="15.5" x14ac:dyDescent="0.35">
      <c r="A999" s="134"/>
      <c r="B999" s="134"/>
      <c r="C999" s="134"/>
      <c r="D999" s="134"/>
      <c r="E999" s="134"/>
      <c r="F999" s="134"/>
      <c r="G999" s="134"/>
      <c r="H999" s="134"/>
    </row>
    <row r="1000" spans="1:8" ht="15.5" x14ac:dyDescent="0.35">
      <c r="A1000" s="134"/>
      <c r="B1000" s="134"/>
      <c r="C1000" s="134"/>
      <c r="D1000" s="134"/>
      <c r="E1000" s="134"/>
      <c r="F1000" s="134"/>
      <c r="G1000" s="134"/>
      <c r="H1000" s="134"/>
    </row>
    <row r="1001" spans="1:8" ht="15.5" x14ac:dyDescent="0.35">
      <c r="A1001" s="134"/>
      <c r="B1001" s="134"/>
      <c r="C1001" s="134"/>
      <c r="D1001" s="134"/>
      <c r="E1001" s="134"/>
      <c r="F1001" s="134"/>
      <c r="G1001" s="134"/>
      <c r="H1001" s="134"/>
    </row>
    <row r="1002" spans="1:8" ht="15.5" x14ac:dyDescent="0.35">
      <c r="A1002" s="134"/>
      <c r="B1002" s="134"/>
      <c r="C1002" s="134"/>
      <c r="D1002" s="134"/>
      <c r="E1002" s="134"/>
      <c r="F1002" s="134"/>
      <c r="G1002" s="134"/>
      <c r="H1002" s="134"/>
    </row>
    <row r="1003" spans="1:8" ht="15.5" x14ac:dyDescent="0.35">
      <c r="A1003" s="134"/>
      <c r="B1003" s="134"/>
      <c r="C1003" s="134"/>
      <c r="D1003" s="134"/>
      <c r="E1003" s="134"/>
      <c r="F1003" s="134"/>
      <c r="G1003" s="134"/>
      <c r="H1003" s="134"/>
    </row>
    <row r="1004" spans="1:8" ht="15.5" x14ac:dyDescent="0.35">
      <c r="A1004" s="134"/>
      <c r="B1004" s="134"/>
      <c r="C1004" s="134"/>
      <c r="D1004" s="134"/>
      <c r="E1004" s="134"/>
      <c r="F1004" s="134"/>
      <c r="G1004" s="134"/>
      <c r="H1004" s="134"/>
    </row>
    <row r="1005" spans="1:8" ht="15.5" x14ac:dyDescent="0.35">
      <c r="A1005" s="134"/>
      <c r="B1005" s="134"/>
      <c r="C1005" s="134"/>
      <c r="D1005" s="134"/>
      <c r="E1005" s="134"/>
      <c r="F1005" s="134"/>
      <c r="G1005" s="134"/>
      <c r="H1005" s="134"/>
    </row>
    <row r="1006" spans="1:8" ht="15.5" x14ac:dyDescent="0.35">
      <c r="A1006" s="134"/>
      <c r="B1006" s="134"/>
      <c r="C1006" s="134"/>
      <c r="D1006" s="134"/>
      <c r="E1006" s="134"/>
      <c r="F1006" s="134"/>
      <c r="G1006" s="134"/>
      <c r="H1006" s="134"/>
    </row>
    <row r="1007" spans="1:8" ht="15.5" x14ac:dyDescent="0.35">
      <c r="A1007" s="134"/>
      <c r="B1007" s="134"/>
      <c r="C1007" s="134"/>
      <c r="D1007" s="134"/>
      <c r="E1007" s="134"/>
      <c r="F1007" s="134"/>
      <c r="G1007" s="134"/>
      <c r="H1007" s="134"/>
    </row>
    <row r="1008" spans="1:8" ht="15.5" x14ac:dyDescent="0.35">
      <c r="A1008" s="134"/>
      <c r="B1008" s="134"/>
      <c r="C1008" s="134"/>
      <c r="D1008" s="134"/>
      <c r="E1008" s="134"/>
      <c r="F1008" s="134"/>
      <c r="G1008" s="134"/>
      <c r="H1008" s="134"/>
    </row>
    <row r="1009" spans="1:8" ht="15.5" x14ac:dyDescent="0.35">
      <c r="A1009" s="134"/>
      <c r="B1009" s="134"/>
      <c r="C1009" s="134"/>
      <c r="D1009" s="134"/>
      <c r="E1009" s="134"/>
      <c r="F1009" s="134"/>
      <c r="G1009" s="134"/>
      <c r="H1009" s="134"/>
    </row>
    <row r="1010" spans="1:8" ht="15.5" x14ac:dyDescent="0.35">
      <c r="A1010" s="134"/>
      <c r="B1010" s="134"/>
      <c r="C1010" s="134"/>
      <c r="D1010" s="134"/>
      <c r="E1010" s="134"/>
      <c r="F1010" s="134"/>
      <c r="G1010" s="134"/>
      <c r="H1010" s="134"/>
    </row>
    <row r="1011" spans="1:8" ht="15.5" x14ac:dyDescent="0.35">
      <c r="A1011" s="134"/>
      <c r="B1011" s="134"/>
      <c r="C1011" s="134"/>
      <c r="D1011" s="134"/>
      <c r="E1011" s="134"/>
      <c r="F1011" s="134"/>
      <c r="G1011" s="134"/>
      <c r="H1011" s="134"/>
    </row>
    <row r="1012" spans="1:8" ht="15.5" x14ac:dyDescent="0.35">
      <c r="A1012" s="134"/>
      <c r="B1012" s="134"/>
      <c r="C1012" s="134"/>
      <c r="D1012" s="134"/>
      <c r="E1012" s="134"/>
      <c r="F1012" s="134"/>
      <c r="G1012" s="134"/>
      <c r="H1012" s="134"/>
    </row>
    <row r="1013" spans="1:8" ht="15.5" x14ac:dyDescent="0.35">
      <c r="A1013" s="134"/>
      <c r="B1013" s="134"/>
      <c r="C1013" s="134"/>
      <c r="D1013" s="134"/>
      <c r="E1013" s="134"/>
      <c r="F1013" s="134"/>
      <c r="G1013" s="134"/>
      <c r="H1013" s="134"/>
    </row>
    <row r="1014" spans="1:8" ht="15.5" x14ac:dyDescent="0.35">
      <c r="A1014" s="134"/>
      <c r="B1014" s="134"/>
      <c r="C1014" s="134"/>
      <c r="D1014" s="134"/>
      <c r="E1014" s="134"/>
      <c r="F1014" s="134"/>
      <c r="G1014" s="134"/>
      <c r="H1014" s="134"/>
    </row>
    <row r="1015" spans="1:8" ht="15.5" x14ac:dyDescent="0.35">
      <c r="A1015" s="134"/>
      <c r="B1015" s="134"/>
      <c r="C1015" s="134"/>
      <c r="D1015" s="134"/>
      <c r="E1015" s="134"/>
      <c r="F1015" s="134"/>
      <c r="G1015" s="134"/>
      <c r="H1015" s="134"/>
    </row>
    <row r="1016" spans="1:8" ht="15.5" x14ac:dyDescent="0.35">
      <c r="A1016" s="134"/>
      <c r="B1016" s="134"/>
      <c r="C1016" s="134"/>
      <c r="D1016" s="134"/>
      <c r="E1016" s="134"/>
      <c r="F1016" s="134"/>
      <c r="G1016" s="134"/>
      <c r="H1016" s="134"/>
    </row>
    <row r="1017" spans="1:8" ht="15.5" x14ac:dyDescent="0.35">
      <c r="A1017" s="134"/>
      <c r="B1017" s="134"/>
      <c r="C1017" s="134"/>
      <c r="D1017" s="134"/>
      <c r="E1017" s="134"/>
      <c r="F1017" s="134"/>
      <c r="G1017" s="134"/>
      <c r="H1017" s="134"/>
    </row>
    <row r="1018" spans="1:8" ht="15.5" x14ac:dyDescent="0.35">
      <c r="A1018" s="134"/>
      <c r="B1018" s="134"/>
      <c r="C1018" s="134"/>
      <c r="D1018" s="134"/>
      <c r="E1018" s="134"/>
      <c r="F1018" s="134"/>
      <c r="G1018" s="134"/>
      <c r="H1018" s="134"/>
    </row>
    <row r="1019" spans="1:8" ht="15.5" x14ac:dyDescent="0.35">
      <c r="A1019" s="134"/>
      <c r="B1019" s="134"/>
      <c r="C1019" s="134"/>
      <c r="D1019" s="134"/>
      <c r="E1019" s="134"/>
      <c r="F1019" s="134"/>
      <c r="G1019" s="134"/>
      <c r="H1019" s="134"/>
    </row>
    <row r="1020" spans="1:8" ht="15.5" x14ac:dyDescent="0.35">
      <c r="A1020" s="134"/>
      <c r="B1020" s="134"/>
      <c r="C1020" s="134"/>
      <c r="D1020" s="134"/>
      <c r="E1020" s="134"/>
      <c r="F1020" s="134"/>
      <c r="G1020" s="134"/>
      <c r="H1020" s="134"/>
    </row>
    <row r="1021" spans="1:8" ht="15.5" x14ac:dyDescent="0.35">
      <c r="A1021" s="134"/>
      <c r="B1021" s="134"/>
      <c r="C1021" s="134"/>
      <c r="D1021" s="134"/>
      <c r="E1021" s="134"/>
      <c r="F1021" s="134"/>
      <c r="G1021" s="134"/>
      <c r="H1021" s="134"/>
    </row>
    <row r="1022" spans="1:8" ht="15.5" x14ac:dyDescent="0.35">
      <c r="A1022" s="134"/>
      <c r="B1022" s="134"/>
      <c r="C1022" s="134"/>
      <c r="D1022" s="134"/>
      <c r="E1022" s="134"/>
      <c r="F1022" s="134"/>
      <c r="G1022" s="134"/>
      <c r="H1022" s="134"/>
    </row>
    <row r="1023" spans="1:8" ht="15.5" x14ac:dyDescent="0.35">
      <c r="A1023" s="134"/>
      <c r="B1023" s="134"/>
      <c r="C1023" s="134"/>
      <c r="D1023" s="134"/>
      <c r="E1023" s="134"/>
      <c r="F1023" s="134"/>
      <c r="G1023" s="134"/>
      <c r="H1023" s="134"/>
    </row>
    <row r="1024" spans="1:8" ht="15.5" x14ac:dyDescent="0.35">
      <c r="A1024" s="134"/>
      <c r="B1024" s="134"/>
      <c r="C1024" s="134"/>
      <c r="D1024" s="134"/>
      <c r="E1024" s="134"/>
      <c r="F1024" s="134"/>
      <c r="G1024" s="134"/>
      <c r="H1024" s="134"/>
    </row>
    <row r="1025" spans="1:8" ht="15.5" x14ac:dyDescent="0.35">
      <c r="A1025" s="134"/>
      <c r="B1025" s="134"/>
      <c r="C1025" s="134"/>
      <c r="D1025" s="134"/>
      <c r="E1025" s="134"/>
      <c r="F1025" s="134"/>
      <c r="G1025" s="134"/>
      <c r="H1025" s="134"/>
    </row>
    <row r="1026" spans="1:8" ht="15.5" x14ac:dyDescent="0.35">
      <c r="A1026" s="134"/>
      <c r="B1026" s="134"/>
      <c r="C1026" s="134"/>
      <c r="D1026" s="134"/>
      <c r="E1026" s="134"/>
      <c r="F1026" s="134"/>
      <c r="G1026" s="134"/>
      <c r="H1026" s="134"/>
    </row>
    <row r="1027" spans="1:8" ht="15.5" x14ac:dyDescent="0.35">
      <c r="A1027" s="134"/>
      <c r="B1027" s="134"/>
      <c r="C1027" s="134"/>
      <c r="D1027" s="134"/>
      <c r="E1027" s="134"/>
      <c r="F1027" s="134"/>
      <c r="G1027" s="134"/>
      <c r="H1027" s="134"/>
    </row>
    <row r="1028" spans="1:8" ht="15.5" x14ac:dyDescent="0.35">
      <c r="A1028" s="134"/>
      <c r="B1028" s="134"/>
      <c r="C1028" s="134"/>
      <c r="D1028" s="134"/>
      <c r="E1028" s="134"/>
      <c r="F1028" s="134"/>
      <c r="G1028" s="134"/>
      <c r="H1028" s="134"/>
    </row>
    <row r="1029" spans="1:8" ht="15.5" x14ac:dyDescent="0.35">
      <c r="A1029" s="134"/>
      <c r="B1029" s="134"/>
      <c r="C1029" s="134"/>
      <c r="D1029" s="134"/>
      <c r="E1029" s="134"/>
      <c r="F1029" s="134"/>
      <c r="G1029" s="134"/>
      <c r="H1029" s="134"/>
    </row>
    <row r="1030" spans="1:8" ht="15.5" x14ac:dyDescent="0.35">
      <c r="A1030" s="134"/>
      <c r="B1030" s="134"/>
      <c r="C1030" s="134"/>
      <c r="D1030" s="134"/>
      <c r="E1030" s="134"/>
      <c r="F1030" s="134"/>
      <c r="G1030" s="134"/>
      <c r="H1030" s="134"/>
    </row>
    <row r="1031" spans="1:8" ht="15.5" x14ac:dyDescent="0.35">
      <c r="A1031" s="134"/>
      <c r="B1031" s="134"/>
      <c r="C1031" s="134"/>
      <c r="D1031" s="134"/>
      <c r="E1031" s="134"/>
      <c r="F1031" s="134"/>
      <c r="G1031" s="134"/>
      <c r="H1031" s="134"/>
    </row>
    <row r="1032" spans="1:8" ht="15.5" x14ac:dyDescent="0.35">
      <c r="A1032" s="134"/>
      <c r="B1032" s="134"/>
      <c r="C1032" s="134"/>
      <c r="D1032" s="134"/>
      <c r="E1032" s="134"/>
      <c r="F1032" s="134"/>
      <c r="G1032" s="134"/>
      <c r="H1032" s="134"/>
    </row>
    <row r="1033" spans="1:8" ht="15.5" x14ac:dyDescent="0.35">
      <c r="A1033" s="134"/>
      <c r="B1033" s="134"/>
      <c r="C1033" s="134"/>
      <c r="D1033" s="134"/>
      <c r="E1033" s="134"/>
      <c r="F1033" s="134"/>
      <c r="G1033" s="134"/>
      <c r="H1033" s="134"/>
    </row>
    <row r="1034" spans="1:8" ht="15.5" x14ac:dyDescent="0.35">
      <c r="A1034" s="134"/>
      <c r="B1034" s="134"/>
      <c r="C1034" s="134"/>
      <c r="D1034" s="134"/>
      <c r="E1034" s="134"/>
      <c r="F1034" s="134"/>
      <c r="G1034" s="134"/>
      <c r="H1034" s="134"/>
    </row>
    <row r="1035" spans="1:8" ht="15.5" x14ac:dyDescent="0.35">
      <c r="A1035" s="134"/>
      <c r="B1035" s="134"/>
      <c r="C1035" s="134"/>
      <c r="D1035" s="134"/>
      <c r="E1035" s="134"/>
      <c r="F1035" s="134"/>
      <c r="G1035" s="134"/>
      <c r="H1035" s="134"/>
    </row>
    <row r="1036" spans="1:8" ht="15.5" x14ac:dyDescent="0.35">
      <c r="A1036" s="134"/>
      <c r="B1036" s="134"/>
      <c r="C1036" s="134"/>
      <c r="D1036" s="134"/>
      <c r="E1036" s="134"/>
      <c r="F1036" s="134"/>
      <c r="G1036" s="134"/>
      <c r="H1036" s="134"/>
    </row>
    <row r="1037" spans="1:8" ht="15.5" x14ac:dyDescent="0.35">
      <c r="A1037" s="134"/>
      <c r="B1037" s="134"/>
      <c r="C1037" s="134"/>
      <c r="D1037" s="134"/>
      <c r="E1037" s="134"/>
      <c r="F1037" s="134"/>
      <c r="G1037" s="134"/>
      <c r="H1037" s="134"/>
    </row>
    <row r="1038" spans="1:8" ht="15.5" x14ac:dyDescent="0.35">
      <c r="A1038" s="134"/>
      <c r="B1038" s="134"/>
      <c r="C1038" s="134"/>
      <c r="D1038" s="134"/>
      <c r="E1038" s="134"/>
      <c r="F1038" s="134"/>
      <c r="G1038" s="134"/>
      <c r="H1038" s="134"/>
    </row>
    <row r="1039" spans="1:8" ht="15.5" x14ac:dyDescent="0.35">
      <c r="A1039" s="134"/>
      <c r="B1039" s="134"/>
      <c r="C1039" s="134"/>
      <c r="D1039" s="134"/>
      <c r="E1039" s="134"/>
      <c r="F1039" s="134"/>
      <c r="G1039" s="134"/>
      <c r="H1039" s="134"/>
    </row>
    <row r="1040" spans="1:8" ht="15.5" x14ac:dyDescent="0.35">
      <c r="A1040" s="134"/>
      <c r="B1040" s="134"/>
      <c r="C1040" s="134"/>
      <c r="D1040" s="134"/>
      <c r="E1040" s="134"/>
      <c r="F1040" s="134"/>
      <c r="G1040" s="134"/>
      <c r="H1040" s="134"/>
    </row>
    <row r="1041" spans="1:8" ht="15.5" x14ac:dyDescent="0.35">
      <c r="A1041" s="134"/>
      <c r="B1041" s="134"/>
      <c r="C1041" s="134"/>
      <c r="D1041" s="134"/>
      <c r="E1041" s="134"/>
      <c r="F1041" s="134"/>
      <c r="G1041" s="134"/>
      <c r="H1041" s="134"/>
    </row>
    <row r="1042" spans="1:8" ht="15.5" x14ac:dyDescent="0.35">
      <c r="A1042" s="134"/>
      <c r="B1042" s="134"/>
      <c r="C1042" s="134"/>
      <c r="D1042" s="134"/>
      <c r="E1042" s="134"/>
      <c r="F1042" s="134"/>
      <c r="G1042" s="134"/>
      <c r="H1042" s="134"/>
    </row>
    <row r="1043" spans="1:8" ht="15.5" x14ac:dyDescent="0.35">
      <c r="A1043" s="134"/>
      <c r="B1043" s="134"/>
      <c r="C1043" s="134"/>
      <c r="D1043" s="134"/>
      <c r="E1043" s="134"/>
      <c r="F1043" s="134"/>
      <c r="G1043" s="134"/>
      <c r="H1043" s="134"/>
    </row>
    <row r="1044" spans="1:8" ht="15.5" x14ac:dyDescent="0.35">
      <c r="A1044" s="134"/>
      <c r="B1044" s="134"/>
      <c r="C1044" s="134"/>
      <c r="D1044" s="134"/>
      <c r="E1044" s="134"/>
      <c r="F1044" s="134"/>
      <c r="G1044" s="134"/>
      <c r="H1044" s="134"/>
    </row>
    <row r="1045" spans="1:8" ht="15.5" x14ac:dyDescent="0.35">
      <c r="A1045" s="134"/>
      <c r="B1045" s="134"/>
      <c r="C1045" s="134"/>
      <c r="D1045" s="134"/>
      <c r="E1045" s="134"/>
      <c r="F1045" s="134"/>
      <c r="G1045" s="134"/>
      <c r="H1045" s="134"/>
    </row>
    <row r="1046" spans="1:8" ht="15.5" x14ac:dyDescent="0.35">
      <c r="A1046" s="134"/>
      <c r="B1046" s="134"/>
      <c r="C1046" s="134"/>
      <c r="D1046" s="134"/>
      <c r="E1046" s="134"/>
      <c r="F1046" s="134"/>
      <c r="G1046" s="134"/>
      <c r="H1046" s="134"/>
    </row>
    <row r="1047" spans="1:8" ht="15.5" x14ac:dyDescent="0.35">
      <c r="A1047" s="134"/>
      <c r="B1047" s="134"/>
      <c r="C1047" s="134"/>
      <c r="D1047" s="134"/>
      <c r="E1047" s="134"/>
      <c r="F1047" s="134"/>
      <c r="G1047" s="134"/>
      <c r="H1047" s="134"/>
    </row>
    <row r="1048" spans="1:8" ht="15.5" x14ac:dyDescent="0.35">
      <c r="A1048" s="134"/>
      <c r="B1048" s="134"/>
      <c r="C1048" s="134"/>
      <c r="D1048" s="134"/>
      <c r="E1048" s="134"/>
      <c r="F1048" s="134"/>
      <c r="G1048" s="134"/>
      <c r="H1048" s="134"/>
    </row>
    <row r="1049" spans="1:8" ht="15.5" x14ac:dyDescent="0.35">
      <c r="A1049" s="134"/>
      <c r="B1049" s="134"/>
      <c r="C1049" s="134"/>
      <c r="D1049" s="134"/>
      <c r="E1049" s="134"/>
      <c r="F1049" s="134"/>
      <c r="G1049" s="134"/>
      <c r="H1049" s="134"/>
    </row>
    <row r="1050" spans="1:8" ht="15.5" x14ac:dyDescent="0.35">
      <c r="A1050" s="134"/>
      <c r="B1050" s="134"/>
      <c r="C1050" s="134"/>
      <c r="D1050" s="134"/>
      <c r="E1050" s="134"/>
      <c r="F1050" s="134"/>
      <c r="G1050" s="134"/>
      <c r="H1050" s="134"/>
    </row>
    <row r="1051" spans="1:8" ht="15.5" x14ac:dyDescent="0.35">
      <c r="A1051" s="134"/>
      <c r="B1051" s="134"/>
      <c r="C1051" s="134"/>
      <c r="D1051" s="134"/>
      <c r="E1051" s="134"/>
      <c r="F1051" s="134"/>
      <c r="G1051" s="134"/>
      <c r="H1051" s="134"/>
    </row>
    <row r="1052" spans="1:8" ht="15.5" x14ac:dyDescent="0.35">
      <c r="A1052" s="134"/>
      <c r="B1052" s="134"/>
      <c r="C1052" s="134"/>
      <c r="D1052" s="134"/>
      <c r="E1052" s="134"/>
      <c r="F1052" s="134"/>
      <c r="G1052" s="134"/>
      <c r="H1052" s="134"/>
    </row>
    <row r="1053" spans="1:8" ht="15.5" x14ac:dyDescent="0.35">
      <c r="A1053" s="134"/>
      <c r="B1053" s="134"/>
      <c r="C1053" s="134"/>
      <c r="D1053" s="134"/>
      <c r="E1053" s="134"/>
      <c r="F1053" s="134"/>
      <c r="G1053" s="134"/>
      <c r="H1053" s="134"/>
    </row>
    <row r="1054" spans="1:8" ht="15.5" x14ac:dyDescent="0.35">
      <c r="A1054" s="134"/>
      <c r="B1054" s="134"/>
      <c r="C1054" s="134"/>
      <c r="D1054" s="134"/>
      <c r="E1054" s="134"/>
      <c r="F1054" s="134"/>
      <c r="G1054" s="134"/>
      <c r="H1054" s="134"/>
    </row>
    <row r="1055" spans="1:8" ht="15.5" x14ac:dyDescent="0.35">
      <c r="A1055" s="134"/>
      <c r="B1055" s="134"/>
      <c r="C1055" s="134"/>
      <c r="D1055" s="134"/>
      <c r="E1055" s="134"/>
      <c r="F1055" s="134"/>
      <c r="G1055" s="134"/>
      <c r="H1055" s="134"/>
    </row>
    <row r="1056" spans="1:8" ht="15.5" x14ac:dyDescent="0.35">
      <c r="A1056" s="134"/>
      <c r="B1056" s="134"/>
      <c r="C1056" s="134"/>
      <c r="D1056" s="134"/>
      <c r="E1056" s="134"/>
      <c r="F1056" s="134"/>
      <c r="G1056" s="134"/>
      <c r="H1056" s="134"/>
    </row>
    <row r="1057" spans="1:8" ht="15.5" x14ac:dyDescent="0.35">
      <c r="A1057" s="134"/>
      <c r="B1057" s="134"/>
      <c r="C1057" s="134"/>
      <c r="D1057" s="134"/>
      <c r="E1057" s="134"/>
      <c r="F1057" s="134"/>
      <c r="G1057" s="134"/>
      <c r="H1057" s="134"/>
    </row>
    <row r="1058" spans="1:8" ht="15.5" x14ac:dyDescent="0.35">
      <c r="A1058" s="134"/>
      <c r="B1058" s="134"/>
      <c r="C1058" s="134"/>
      <c r="D1058" s="134"/>
      <c r="E1058" s="134"/>
      <c r="F1058" s="134"/>
      <c r="G1058" s="134"/>
      <c r="H1058" s="134"/>
    </row>
    <row r="1059" spans="1:8" ht="15.5" x14ac:dyDescent="0.35">
      <c r="A1059" s="134"/>
      <c r="B1059" s="134"/>
      <c r="C1059" s="134"/>
      <c r="D1059" s="134"/>
      <c r="E1059" s="134"/>
      <c r="F1059" s="134"/>
      <c r="G1059" s="134"/>
      <c r="H1059" s="134"/>
    </row>
    <row r="1060" spans="1:8" ht="15.5" x14ac:dyDescent="0.35">
      <c r="A1060" s="134"/>
      <c r="B1060" s="134"/>
      <c r="C1060" s="134"/>
      <c r="D1060" s="134"/>
      <c r="E1060" s="134"/>
      <c r="F1060" s="134"/>
      <c r="G1060" s="134"/>
      <c r="H1060" s="134"/>
    </row>
    <row r="1061" spans="1:8" ht="15.5" x14ac:dyDescent="0.35">
      <c r="A1061" s="134"/>
      <c r="B1061" s="134"/>
      <c r="C1061" s="134"/>
      <c r="D1061" s="134"/>
      <c r="E1061" s="134"/>
      <c r="F1061" s="134"/>
      <c r="G1061" s="134"/>
      <c r="H1061" s="134"/>
    </row>
    <row r="1062" spans="1:8" ht="15.5" x14ac:dyDescent="0.35">
      <c r="A1062" s="134"/>
      <c r="B1062" s="134"/>
      <c r="C1062" s="134"/>
      <c r="D1062" s="134"/>
      <c r="E1062" s="134"/>
      <c r="F1062" s="134"/>
      <c r="G1062" s="134"/>
      <c r="H1062" s="134"/>
    </row>
    <row r="1063" spans="1:8" ht="15.5" x14ac:dyDescent="0.35">
      <c r="A1063" s="134"/>
      <c r="B1063" s="134"/>
      <c r="C1063" s="134"/>
      <c r="D1063" s="134"/>
      <c r="E1063" s="134"/>
      <c r="F1063" s="134"/>
      <c r="G1063" s="134"/>
      <c r="H1063" s="134"/>
    </row>
    <row r="1064" spans="1:8" ht="15.5" x14ac:dyDescent="0.35">
      <c r="A1064" s="134"/>
      <c r="B1064" s="134"/>
      <c r="C1064" s="134"/>
      <c r="D1064" s="134"/>
      <c r="E1064" s="134"/>
      <c r="F1064" s="134"/>
      <c r="G1064" s="134"/>
      <c r="H1064" s="134"/>
    </row>
    <row r="1065" spans="1:8" ht="15.5" x14ac:dyDescent="0.35">
      <c r="A1065" s="134"/>
      <c r="B1065" s="134"/>
      <c r="C1065" s="134"/>
      <c r="D1065" s="134"/>
      <c r="E1065" s="134"/>
      <c r="F1065" s="134"/>
      <c r="G1065" s="134"/>
      <c r="H1065" s="134"/>
    </row>
    <row r="1066" spans="1:8" ht="15.5" x14ac:dyDescent="0.35">
      <c r="A1066" s="134"/>
      <c r="B1066" s="134"/>
      <c r="C1066" s="134"/>
      <c r="D1066" s="134"/>
      <c r="E1066" s="134"/>
      <c r="F1066" s="134"/>
      <c r="G1066" s="134"/>
      <c r="H1066" s="134"/>
    </row>
    <row r="1067" spans="1:8" ht="15.5" x14ac:dyDescent="0.35">
      <c r="A1067" s="134"/>
      <c r="B1067" s="134"/>
      <c r="C1067" s="134"/>
      <c r="D1067" s="134"/>
      <c r="E1067" s="134"/>
      <c r="F1067" s="134"/>
      <c r="G1067" s="134"/>
      <c r="H1067" s="134"/>
    </row>
    <row r="1068" spans="1:8" ht="15.5" x14ac:dyDescent="0.35">
      <c r="A1068" s="134"/>
      <c r="B1068" s="134"/>
      <c r="C1068" s="134"/>
      <c r="D1068" s="134"/>
      <c r="E1068" s="134"/>
      <c r="F1068" s="134"/>
      <c r="G1068" s="134"/>
      <c r="H1068" s="134"/>
    </row>
    <row r="1069" spans="1:8" ht="15.5" x14ac:dyDescent="0.35">
      <c r="A1069" s="134"/>
      <c r="B1069" s="134"/>
      <c r="C1069" s="134"/>
      <c r="D1069" s="134"/>
      <c r="E1069" s="134"/>
      <c r="F1069" s="134"/>
      <c r="G1069" s="134"/>
      <c r="H1069" s="134"/>
    </row>
    <row r="1070" spans="1:8" ht="15.5" x14ac:dyDescent="0.35">
      <c r="A1070" s="134"/>
      <c r="B1070" s="134"/>
      <c r="C1070" s="134"/>
      <c r="D1070" s="134"/>
      <c r="E1070" s="134"/>
      <c r="F1070" s="134"/>
      <c r="G1070" s="134"/>
      <c r="H1070" s="134"/>
    </row>
    <row r="1071" spans="1:8" ht="15.5" x14ac:dyDescent="0.35">
      <c r="A1071" s="134"/>
      <c r="B1071" s="134"/>
      <c r="C1071" s="134"/>
      <c r="D1071" s="134"/>
      <c r="E1071" s="134"/>
      <c r="F1071" s="134"/>
      <c r="G1071" s="134"/>
      <c r="H1071" s="134"/>
    </row>
    <row r="1072" spans="1:8" ht="15.5" x14ac:dyDescent="0.35">
      <c r="A1072" s="134"/>
      <c r="B1072" s="134"/>
      <c r="C1072" s="134"/>
      <c r="D1072" s="134"/>
      <c r="E1072" s="134"/>
      <c r="F1072" s="134"/>
      <c r="G1072" s="134"/>
      <c r="H1072" s="134"/>
    </row>
    <row r="1073" spans="1:8" ht="15.5" x14ac:dyDescent="0.35">
      <c r="A1073" s="134"/>
      <c r="B1073" s="134"/>
      <c r="C1073" s="134"/>
      <c r="D1073" s="134"/>
      <c r="E1073" s="134"/>
      <c r="F1073" s="134"/>
      <c r="G1073" s="134"/>
      <c r="H1073" s="134"/>
    </row>
    <row r="1074" spans="1:8" ht="15.5" x14ac:dyDescent="0.35">
      <c r="A1074" s="134"/>
      <c r="B1074" s="134"/>
      <c r="C1074" s="134"/>
      <c r="D1074" s="134"/>
      <c r="E1074" s="134"/>
      <c r="F1074" s="134"/>
      <c r="G1074" s="134"/>
      <c r="H1074" s="134"/>
    </row>
    <row r="1075" spans="1:8" ht="15.5" x14ac:dyDescent="0.35">
      <c r="A1075" s="134"/>
      <c r="B1075" s="134"/>
      <c r="C1075" s="134"/>
      <c r="D1075" s="134"/>
      <c r="E1075" s="134"/>
      <c r="F1075" s="134"/>
      <c r="G1075" s="134"/>
      <c r="H1075" s="134"/>
    </row>
    <row r="1076" spans="1:8" ht="15.5" x14ac:dyDescent="0.35">
      <c r="A1076" s="134"/>
      <c r="B1076" s="134"/>
      <c r="C1076" s="134"/>
      <c r="D1076" s="134"/>
      <c r="E1076" s="134"/>
      <c r="F1076" s="134"/>
      <c r="G1076" s="134"/>
      <c r="H1076" s="134"/>
    </row>
    <row r="1077" spans="1:8" ht="15.5" x14ac:dyDescent="0.35">
      <c r="A1077" s="134"/>
      <c r="B1077" s="134"/>
      <c r="C1077" s="134"/>
      <c r="D1077" s="134"/>
      <c r="E1077" s="134"/>
      <c r="F1077" s="134"/>
      <c r="G1077" s="134"/>
      <c r="H1077" s="134"/>
    </row>
    <row r="1078" spans="1:8" ht="15.5" x14ac:dyDescent="0.35">
      <c r="A1078" s="134"/>
      <c r="B1078" s="134"/>
      <c r="C1078" s="134"/>
      <c r="D1078" s="134"/>
      <c r="E1078" s="134"/>
      <c r="F1078" s="134"/>
      <c r="G1078" s="134"/>
      <c r="H1078" s="134"/>
    </row>
    <row r="1079" spans="1:8" ht="15.5" x14ac:dyDescent="0.35">
      <c r="A1079" s="134"/>
      <c r="B1079" s="134"/>
      <c r="C1079" s="134"/>
      <c r="D1079" s="134"/>
      <c r="E1079" s="134"/>
      <c r="F1079" s="134"/>
      <c r="G1079" s="134"/>
      <c r="H1079" s="134"/>
    </row>
    <row r="1080" spans="1:8" ht="15.5" x14ac:dyDescent="0.35">
      <c r="A1080" s="134"/>
      <c r="B1080" s="134"/>
      <c r="C1080" s="134"/>
      <c r="D1080" s="134"/>
      <c r="E1080" s="134"/>
      <c r="F1080" s="134"/>
      <c r="G1080" s="134"/>
      <c r="H1080" s="134"/>
    </row>
    <row r="1081" spans="1:8" ht="15.5" x14ac:dyDescent="0.35">
      <c r="A1081" s="134"/>
      <c r="B1081" s="134"/>
      <c r="C1081" s="134"/>
      <c r="D1081" s="134"/>
      <c r="E1081" s="134"/>
      <c r="F1081" s="134"/>
      <c r="G1081" s="134"/>
      <c r="H1081" s="134"/>
    </row>
    <row r="1082" spans="1:8" ht="15.5" x14ac:dyDescent="0.35">
      <c r="A1082" s="134"/>
      <c r="B1082" s="134"/>
      <c r="C1082" s="134"/>
      <c r="D1082" s="134"/>
      <c r="E1082" s="134"/>
      <c r="F1082" s="134"/>
      <c r="G1082" s="134"/>
      <c r="H1082" s="134"/>
    </row>
    <row r="1083" spans="1:8" ht="15.5" x14ac:dyDescent="0.35">
      <c r="A1083" s="134"/>
      <c r="B1083" s="134"/>
      <c r="C1083" s="134"/>
      <c r="D1083" s="134"/>
      <c r="E1083" s="134"/>
      <c r="F1083" s="134"/>
      <c r="G1083" s="134"/>
      <c r="H1083" s="134"/>
    </row>
    <row r="1084" spans="1:8" ht="15.5" x14ac:dyDescent="0.35">
      <c r="A1084" s="134"/>
      <c r="B1084" s="134"/>
      <c r="C1084" s="134"/>
      <c r="D1084" s="134"/>
      <c r="E1084" s="134"/>
      <c r="F1084" s="134"/>
      <c r="G1084" s="134"/>
      <c r="H1084" s="134"/>
    </row>
    <row r="1085" spans="1:8" ht="15.5" x14ac:dyDescent="0.35">
      <c r="A1085" s="134"/>
      <c r="B1085" s="134"/>
      <c r="C1085" s="134"/>
      <c r="D1085" s="134"/>
      <c r="E1085" s="134"/>
      <c r="F1085" s="134"/>
      <c r="G1085" s="134"/>
      <c r="H1085" s="134"/>
    </row>
    <row r="1086" spans="1:8" ht="15.5" x14ac:dyDescent="0.35">
      <c r="A1086" s="134"/>
      <c r="B1086" s="134"/>
      <c r="C1086" s="134"/>
      <c r="D1086" s="134"/>
      <c r="E1086" s="134"/>
      <c r="F1086" s="134"/>
      <c r="G1086" s="134"/>
      <c r="H1086" s="134"/>
    </row>
    <row r="1087" spans="1:8" ht="15.5" x14ac:dyDescent="0.35">
      <c r="A1087" s="134"/>
      <c r="B1087" s="134"/>
      <c r="C1087" s="134"/>
      <c r="D1087" s="134"/>
      <c r="E1087" s="134"/>
      <c r="F1087" s="134"/>
      <c r="G1087" s="134"/>
      <c r="H1087" s="134"/>
    </row>
    <row r="1088" spans="1:8" ht="15.5" x14ac:dyDescent="0.35">
      <c r="A1088" s="134"/>
      <c r="B1088" s="134"/>
      <c r="C1088" s="134"/>
      <c r="D1088" s="134"/>
      <c r="E1088" s="134"/>
      <c r="F1088" s="134"/>
      <c r="G1088" s="134"/>
      <c r="H1088" s="134"/>
    </row>
    <row r="1089" spans="1:8" ht="15.5" x14ac:dyDescent="0.35">
      <c r="A1089" s="134"/>
      <c r="B1089" s="134"/>
      <c r="C1089" s="134"/>
      <c r="D1089" s="134"/>
      <c r="E1089" s="134"/>
      <c r="F1089" s="134"/>
      <c r="G1089" s="134"/>
      <c r="H1089" s="134"/>
    </row>
    <row r="1090" spans="1:8" ht="15.5" x14ac:dyDescent="0.35">
      <c r="A1090" s="134"/>
      <c r="B1090" s="134"/>
      <c r="C1090" s="134"/>
      <c r="D1090" s="134"/>
      <c r="E1090" s="134"/>
      <c r="F1090" s="134"/>
      <c r="G1090" s="134"/>
      <c r="H1090" s="134"/>
    </row>
    <row r="1091" spans="1:8" ht="15.5" x14ac:dyDescent="0.35">
      <c r="A1091" s="134"/>
      <c r="B1091" s="134"/>
      <c r="C1091" s="134"/>
      <c r="D1091" s="134"/>
      <c r="E1091" s="134"/>
      <c r="F1091" s="134"/>
      <c r="G1091" s="134"/>
      <c r="H1091" s="134"/>
    </row>
    <row r="1092" spans="1:8" ht="15.5" x14ac:dyDescent="0.35">
      <c r="A1092" s="134"/>
      <c r="B1092" s="134"/>
      <c r="C1092" s="134"/>
      <c r="D1092" s="134"/>
      <c r="E1092" s="134"/>
      <c r="F1092" s="134"/>
      <c r="G1092" s="134"/>
      <c r="H1092" s="134"/>
    </row>
    <row r="1093" spans="1:8" ht="15.5" x14ac:dyDescent="0.35">
      <c r="A1093" s="134"/>
      <c r="B1093" s="134"/>
      <c r="C1093" s="134"/>
      <c r="D1093" s="134"/>
      <c r="E1093" s="134"/>
      <c r="F1093" s="134"/>
      <c r="G1093" s="134"/>
      <c r="H1093" s="134"/>
    </row>
    <row r="1094" spans="1:8" ht="15.5" x14ac:dyDescent="0.35">
      <c r="A1094" s="134"/>
      <c r="B1094" s="134"/>
      <c r="C1094" s="134"/>
      <c r="D1094" s="134"/>
      <c r="E1094" s="134"/>
      <c r="F1094" s="134"/>
      <c r="G1094" s="134"/>
      <c r="H1094" s="134"/>
    </row>
    <row r="1095" spans="1:8" ht="15.5" x14ac:dyDescent="0.35">
      <c r="A1095" s="134"/>
      <c r="B1095" s="134"/>
      <c r="C1095" s="134"/>
      <c r="D1095" s="134"/>
      <c r="E1095" s="134"/>
      <c r="F1095" s="134"/>
      <c r="G1095" s="134"/>
      <c r="H1095" s="134"/>
    </row>
    <row r="1096" spans="1:8" ht="15.5" x14ac:dyDescent="0.35">
      <c r="A1096" s="134"/>
      <c r="B1096" s="134"/>
      <c r="C1096" s="134"/>
      <c r="D1096" s="134"/>
      <c r="E1096" s="134"/>
      <c r="F1096" s="134"/>
      <c r="G1096" s="134"/>
      <c r="H1096" s="134"/>
    </row>
    <row r="1097" spans="1:8" ht="15.5" x14ac:dyDescent="0.35">
      <c r="A1097" s="134"/>
      <c r="B1097" s="134"/>
      <c r="C1097" s="134"/>
      <c r="D1097" s="134"/>
      <c r="E1097" s="134"/>
      <c r="F1097" s="134"/>
      <c r="G1097" s="134"/>
      <c r="H1097" s="134"/>
    </row>
    <row r="1098" spans="1:8" ht="15.5" x14ac:dyDescent="0.35">
      <c r="A1098" s="134"/>
      <c r="B1098" s="134"/>
      <c r="C1098" s="134"/>
      <c r="D1098" s="134"/>
      <c r="E1098" s="134"/>
      <c r="F1098" s="134"/>
      <c r="G1098" s="134"/>
      <c r="H1098" s="134"/>
    </row>
    <row r="1099" spans="1:8" ht="15.5" x14ac:dyDescent="0.35">
      <c r="A1099" s="134"/>
      <c r="B1099" s="134"/>
      <c r="C1099" s="134"/>
      <c r="D1099" s="134"/>
      <c r="E1099" s="134"/>
      <c r="F1099" s="134"/>
      <c r="G1099" s="134"/>
      <c r="H1099" s="134"/>
    </row>
    <row r="1100" spans="1:8" ht="15.5" x14ac:dyDescent="0.35">
      <c r="A1100" s="134"/>
      <c r="B1100" s="134"/>
      <c r="C1100" s="134"/>
      <c r="D1100" s="134"/>
      <c r="E1100" s="134"/>
      <c r="F1100" s="134"/>
      <c r="G1100" s="134"/>
      <c r="H1100" s="134"/>
    </row>
    <row r="1101" spans="1:8" ht="15.5" x14ac:dyDescent="0.35">
      <c r="A1101" s="134"/>
      <c r="B1101" s="134"/>
      <c r="C1101" s="134"/>
      <c r="D1101" s="134"/>
      <c r="E1101" s="134"/>
      <c r="F1101" s="134"/>
      <c r="G1101" s="134"/>
      <c r="H1101" s="134"/>
    </row>
    <row r="1102" spans="1:8" ht="15.5" x14ac:dyDescent="0.35">
      <c r="A1102" s="134"/>
      <c r="B1102" s="134"/>
      <c r="C1102" s="134"/>
      <c r="D1102" s="134"/>
      <c r="E1102" s="134"/>
      <c r="F1102" s="134"/>
      <c r="G1102" s="134"/>
      <c r="H1102" s="134"/>
    </row>
    <row r="1103" spans="1:8" ht="15.5" x14ac:dyDescent="0.35">
      <c r="A1103" s="134"/>
      <c r="B1103" s="134"/>
      <c r="C1103" s="134"/>
      <c r="D1103" s="134"/>
      <c r="E1103" s="134"/>
      <c r="F1103" s="134"/>
      <c r="G1103" s="134"/>
      <c r="H1103" s="134"/>
    </row>
    <row r="1104" spans="1:8" ht="15.5" x14ac:dyDescent="0.35">
      <c r="A1104" s="134"/>
      <c r="B1104" s="134"/>
      <c r="C1104" s="134"/>
      <c r="D1104" s="134"/>
      <c r="E1104" s="134"/>
      <c r="F1104" s="134"/>
      <c r="G1104" s="134"/>
      <c r="H1104" s="134"/>
    </row>
    <row r="1105" spans="1:8" ht="15.5" x14ac:dyDescent="0.35">
      <c r="A1105" s="134"/>
      <c r="B1105" s="134"/>
      <c r="C1105" s="134"/>
      <c r="D1105" s="134"/>
      <c r="E1105" s="134"/>
      <c r="F1105" s="134"/>
      <c r="G1105" s="134"/>
      <c r="H1105" s="134"/>
    </row>
    <row r="1106" spans="1:8" ht="15.5" x14ac:dyDescent="0.35">
      <c r="A1106" s="134"/>
      <c r="B1106" s="134"/>
      <c r="C1106" s="134"/>
      <c r="D1106" s="134"/>
      <c r="E1106" s="134"/>
      <c r="F1106" s="134"/>
      <c r="G1106" s="134"/>
      <c r="H1106" s="134"/>
    </row>
    <row r="1107" spans="1:8" ht="15.5" x14ac:dyDescent="0.35">
      <c r="A1107" s="134"/>
      <c r="B1107" s="134"/>
      <c r="C1107" s="134"/>
      <c r="D1107" s="134"/>
      <c r="E1107" s="134"/>
      <c r="F1107" s="134"/>
      <c r="G1107" s="134"/>
      <c r="H1107" s="134"/>
    </row>
    <row r="1108" spans="1:8" ht="15.5" x14ac:dyDescent="0.35">
      <c r="A1108" s="134"/>
      <c r="B1108" s="134"/>
      <c r="C1108" s="134"/>
      <c r="D1108" s="134"/>
      <c r="E1108" s="134"/>
      <c r="F1108" s="134"/>
      <c r="G1108" s="134"/>
      <c r="H1108" s="134"/>
    </row>
    <row r="1109" spans="1:8" ht="15.5" x14ac:dyDescent="0.35">
      <c r="A1109" s="134"/>
      <c r="B1109" s="134"/>
      <c r="C1109" s="134"/>
      <c r="D1109" s="134"/>
      <c r="E1109" s="134"/>
      <c r="F1109" s="134"/>
      <c r="G1109" s="134"/>
      <c r="H1109" s="134"/>
    </row>
    <row r="1110" spans="1:8" ht="15.5" x14ac:dyDescent="0.35">
      <c r="A1110" s="134"/>
      <c r="B1110" s="134"/>
      <c r="C1110" s="134"/>
      <c r="D1110" s="134"/>
      <c r="E1110" s="134"/>
      <c r="F1110" s="134"/>
      <c r="G1110" s="134"/>
      <c r="H1110" s="134"/>
    </row>
    <row r="1111" spans="1:8" ht="15.5" x14ac:dyDescent="0.35">
      <c r="A1111" s="134"/>
      <c r="B1111" s="134"/>
      <c r="C1111" s="134"/>
      <c r="D1111" s="134"/>
      <c r="E1111" s="134"/>
      <c r="F1111" s="134"/>
      <c r="G1111" s="134"/>
      <c r="H1111" s="134"/>
    </row>
    <row r="1112" spans="1:8" ht="15.5" x14ac:dyDescent="0.35">
      <c r="A1112" s="134"/>
      <c r="B1112" s="134"/>
      <c r="C1112" s="134"/>
      <c r="D1112" s="134"/>
      <c r="E1112" s="134"/>
      <c r="F1112" s="134"/>
      <c r="G1112" s="134"/>
      <c r="H1112" s="134"/>
    </row>
    <row r="1113" spans="1:8" ht="15.5" x14ac:dyDescent="0.35">
      <c r="A1113" s="134"/>
      <c r="B1113" s="134"/>
      <c r="C1113" s="134"/>
      <c r="D1113" s="134"/>
      <c r="E1113" s="134"/>
      <c r="F1113" s="134"/>
      <c r="G1113" s="134"/>
      <c r="H1113" s="134"/>
    </row>
    <row r="1114" spans="1:8" ht="15.5" x14ac:dyDescent="0.35">
      <c r="A1114" s="134"/>
      <c r="B1114" s="134"/>
      <c r="C1114" s="134"/>
      <c r="D1114" s="134"/>
      <c r="E1114" s="134"/>
      <c r="F1114" s="134"/>
      <c r="G1114" s="134"/>
      <c r="H1114" s="134"/>
    </row>
    <row r="1115" spans="1:8" ht="15.5" x14ac:dyDescent="0.35">
      <c r="A1115" s="134"/>
      <c r="B1115" s="134"/>
      <c r="C1115" s="134"/>
      <c r="D1115" s="134"/>
      <c r="E1115" s="134"/>
      <c r="F1115" s="134"/>
      <c r="G1115" s="134"/>
      <c r="H1115" s="134"/>
    </row>
    <row r="1116" spans="1:8" ht="15.5" x14ac:dyDescent="0.35">
      <c r="A1116" s="134"/>
      <c r="B1116" s="134"/>
      <c r="C1116" s="134"/>
      <c r="D1116" s="134"/>
      <c r="E1116" s="134"/>
      <c r="F1116" s="134"/>
      <c r="G1116" s="134"/>
      <c r="H1116" s="134"/>
    </row>
    <row r="1117" spans="1:8" ht="15.5" x14ac:dyDescent="0.35">
      <c r="A1117" s="134"/>
      <c r="B1117" s="134"/>
      <c r="C1117" s="134"/>
      <c r="D1117" s="134"/>
      <c r="E1117" s="134"/>
      <c r="F1117" s="134"/>
      <c r="G1117" s="134"/>
      <c r="H1117" s="134"/>
    </row>
    <row r="1118" spans="1:8" ht="15.5" x14ac:dyDescent="0.35">
      <c r="A1118" s="134"/>
      <c r="B1118" s="134"/>
      <c r="C1118" s="134"/>
      <c r="D1118" s="134"/>
      <c r="E1118" s="134"/>
      <c r="F1118" s="134"/>
      <c r="G1118" s="134"/>
      <c r="H1118" s="134"/>
    </row>
    <row r="1119" spans="1:8" ht="15.5" x14ac:dyDescent="0.35">
      <c r="A1119" s="134"/>
      <c r="B1119" s="134"/>
      <c r="C1119" s="134"/>
      <c r="D1119" s="134"/>
      <c r="E1119" s="134"/>
      <c r="F1119" s="134"/>
      <c r="G1119" s="134"/>
      <c r="H1119" s="134"/>
    </row>
    <row r="1120" spans="1:8" ht="15.5" x14ac:dyDescent="0.35">
      <c r="A1120" s="134"/>
      <c r="B1120" s="134"/>
      <c r="C1120" s="134"/>
      <c r="D1120" s="134"/>
      <c r="E1120" s="134"/>
      <c r="F1120" s="134"/>
      <c r="G1120" s="134"/>
      <c r="H1120" s="134"/>
    </row>
    <row r="1121" spans="1:8" ht="15.5" x14ac:dyDescent="0.35">
      <c r="A1121" s="134"/>
      <c r="B1121" s="134"/>
      <c r="C1121" s="134"/>
      <c r="D1121" s="134"/>
      <c r="E1121" s="134"/>
      <c r="F1121" s="134"/>
      <c r="G1121" s="134"/>
      <c r="H1121" s="134"/>
    </row>
    <row r="1122" spans="1:8" ht="15.5" x14ac:dyDescent="0.35">
      <c r="A1122" s="134"/>
      <c r="B1122" s="134"/>
      <c r="C1122" s="134"/>
      <c r="D1122" s="134"/>
      <c r="E1122" s="134"/>
      <c r="F1122" s="134"/>
      <c r="G1122" s="134"/>
      <c r="H1122" s="134"/>
    </row>
    <row r="1123" spans="1:8" ht="15.5" x14ac:dyDescent="0.35">
      <c r="A1123" s="134"/>
      <c r="B1123" s="134"/>
      <c r="C1123" s="134"/>
      <c r="D1123" s="134"/>
      <c r="E1123" s="134"/>
      <c r="F1123" s="134"/>
      <c r="G1123" s="134"/>
      <c r="H1123" s="134"/>
    </row>
    <row r="1124" spans="1:8" ht="15.5" x14ac:dyDescent="0.35">
      <c r="A1124" s="134"/>
      <c r="B1124" s="134"/>
      <c r="C1124" s="134"/>
      <c r="D1124" s="134"/>
      <c r="E1124" s="134"/>
      <c r="F1124" s="134"/>
      <c r="G1124" s="134"/>
      <c r="H1124" s="134"/>
    </row>
    <row r="1125" spans="1:8" ht="15.5" x14ac:dyDescent="0.35">
      <c r="A1125" s="134"/>
      <c r="B1125" s="134"/>
      <c r="C1125" s="134"/>
      <c r="D1125" s="134"/>
      <c r="E1125" s="134"/>
      <c r="F1125" s="134"/>
      <c r="G1125" s="134"/>
      <c r="H1125" s="134"/>
    </row>
    <row r="1126" spans="1:8" ht="15.5" x14ac:dyDescent="0.35">
      <c r="A1126" s="134"/>
      <c r="B1126" s="134"/>
      <c r="C1126" s="134"/>
      <c r="D1126" s="134"/>
      <c r="E1126" s="134"/>
      <c r="F1126" s="134"/>
      <c r="G1126" s="134"/>
      <c r="H1126" s="134"/>
    </row>
    <row r="1127" spans="1:8" ht="15.5" x14ac:dyDescent="0.35">
      <c r="A1127" s="134"/>
      <c r="B1127" s="134"/>
      <c r="C1127" s="134"/>
      <c r="D1127" s="134"/>
      <c r="E1127" s="134"/>
      <c r="F1127" s="134"/>
      <c r="G1127" s="134"/>
      <c r="H1127" s="134"/>
    </row>
    <row r="1128" spans="1:8" ht="15.5" x14ac:dyDescent="0.35">
      <c r="A1128" s="134"/>
      <c r="B1128" s="134"/>
      <c r="C1128" s="134"/>
      <c r="D1128" s="134"/>
      <c r="E1128" s="134"/>
      <c r="F1128" s="134"/>
      <c r="G1128" s="134"/>
      <c r="H1128" s="134"/>
    </row>
    <row r="1129" spans="1:8" ht="15.5" x14ac:dyDescent="0.35">
      <c r="A1129" s="134"/>
      <c r="B1129" s="134"/>
      <c r="C1129" s="134"/>
      <c r="D1129" s="134"/>
      <c r="E1129" s="134"/>
      <c r="F1129" s="134"/>
      <c r="G1129" s="134"/>
      <c r="H1129" s="134"/>
    </row>
    <row r="1130" spans="1:8" ht="15.5" x14ac:dyDescent="0.35">
      <c r="A1130" s="134"/>
      <c r="B1130" s="134"/>
      <c r="C1130" s="134"/>
      <c r="D1130" s="134"/>
      <c r="E1130" s="134"/>
      <c r="F1130" s="134"/>
      <c r="G1130" s="134"/>
      <c r="H1130" s="134"/>
    </row>
    <row r="1131" spans="1:8" ht="15.5" x14ac:dyDescent="0.35">
      <c r="A1131" s="134"/>
      <c r="B1131" s="134"/>
      <c r="C1131" s="134"/>
      <c r="D1131" s="134"/>
      <c r="E1131" s="134"/>
      <c r="F1131" s="134"/>
      <c r="G1131" s="134"/>
      <c r="H1131" s="134"/>
    </row>
    <row r="1132" spans="1:8" ht="15.5" x14ac:dyDescent="0.35">
      <c r="A1132" s="134"/>
      <c r="B1132" s="134"/>
      <c r="C1132" s="134"/>
      <c r="D1132" s="134"/>
      <c r="E1132" s="134"/>
      <c r="F1132" s="134"/>
      <c r="G1132" s="134"/>
      <c r="H1132" s="134"/>
    </row>
    <row r="1133" spans="1:8" ht="15.5" x14ac:dyDescent="0.35">
      <c r="A1133" s="134"/>
      <c r="B1133" s="134"/>
      <c r="C1133" s="134"/>
      <c r="D1133" s="134"/>
      <c r="E1133" s="134"/>
      <c r="F1133" s="134"/>
      <c r="G1133" s="134"/>
      <c r="H1133" s="134"/>
    </row>
    <row r="1134" spans="1:8" ht="15.5" x14ac:dyDescent="0.35">
      <c r="A1134" s="134"/>
      <c r="B1134" s="134"/>
      <c r="C1134" s="134"/>
      <c r="D1134" s="134"/>
      <c r="E1134" s="134"/>
      <c r="F1134" s="134"/>
      <c r="G1134" s="134"/>
      <c r="H1134" s="134"/>
    </row>
    <row r="1135" spans="1:8" ht="15.5" x14ac:dyDescent="0.35">
      <c r="A1135" s="134"/>
      <c r="B1135" s="134"/>
      <c r="C1135" s="134"/>
      <c r="D1135" s="134"/>
      <c r="E1135" s="134"/>
      <c r="F1135" s="134"/>
      <c r="G1135" s="134"/>
      <c r="H1135" s="134"/>
    </row>
    <row r="1136" spans="1:8" ht="15.5" x14ac:dyDescent="0.35">
      <c r="A1136" s="134"/>
      <c r="B1136" s="134"/>
      <c r="C1136" s="134"/>
      <c r="D1136" s="134"/>
      <c r="E1136" s="134"/>
      <c r="F1136" s="134"/>
      <c r="G1136" s="134"/>
      <c r="H1136" s="134"/>
    </row>
    <row r="1137" spans="1:8" ht="15.5" x14ac:dyDescent="0.35">
      <c r="A1137" s="134"/>
      <c r="B1137" s="134"/>
      <c r="C1137" s="134"/>
      <c r="D1137" s="134"/>
      <c r="E1137" s="134"/>
      <c r="F1137" s="134"/>
      <c r="G1137" s="134"/>
      <c r="H1137" s="134"/>
    </row>
    <row r="1138" spans="1:8" ht="15.5" x14ac:dyDescent="0.35">
      <c r="A1138" s="134"/>
      <c r="B1138" s="134"/>
      <c r="C1138" s="134"/>
      <c r="D1138" s="134"/>
      <c r="E1138" s="134"/>
      <c r="F1138" s="134"/>
      <c r="G1138" s="134"/>
      <c r="H1138" s="134"/>
    </row>
    <row r="1139" spans="1:8" ht="15.5" x14ac:dyDescent="0.35">
      <c r="A1139" s="134"/>
      <c r="B1139" s="134"/>
      <c r="C1139" s="134"/>
      <c r="D1139" s="134"/>
      <c r="E1139" s="134"/>
      <c r="F1139" s="134"/>
      <c r="G1139" s="134"/>
      <c r="H1139" s="134"/>
    </row>
    <row r="1140" spans="1:8" ht="15.5" x14ac:dyDescent="0.35">
      <c r="A1140" s="134"/>
      <c r="B1140" s="134"/>
      <c r="C1140" s="134"/>
      <c r="D1140" s="134"/>
      <c r="E1140" s="134"/>
      <c r="F1140" s="134"/>
      <c r="G1140" s="134"/>
      <c r="H1140" s="134"/>
    </row>
    <row r="1141" spans="1:8" ht="15.5" x14ac:dyDescent="0.35">
      <c r="A1141" s="134"/>
      <c r="B1141" s="134"/>
      <c r="C1141" s="134"/>
      <c r="D1141" s="134"/>
      <c r="E1141" s="134"/>
      <c r="F1141" s="134"/>
      <c r="G1141" s="134"/>
      <c r="H1141" s="134"/>
    </row>
    <row r="1142" spans="1:8" ht="15.5" x14ac:dyDescent="0.35">
      <c r="A1142" s="134"/>
      <c r="B1142" s="134"/>
      <c r="C1142" s="134"/>
      <c r="D1142" s="134"/>
      <c r="E1142" s="134"/>
      <c r="F1142" s="134"/>
      <c r="G1142" s="134"/>
      <c r="H1142" s="134"/>
    </row>
    <row r="1143" spans="1:8" ht="15.5" x14ac:dyDescent="0.35">
      <c r="A1143" s="134"/>
      <c r="B1143" s="134"/>
      <c r="C1143" s="134"/>
      <c r="D1143" s="134"/>
      <c r="E1143" s="134"/>
      <c r="F1143" s="134"/>
      <c r="G1143" s="134"/>
      <c r="H1143" s="134"/>
    </row>
    <row r="1144" spans="1:8" ht="15.5" x14ac:dyDescent="0.35">
      <c r="A1144" s="134"/>
      <c r="B1144" s="134"/>
      <c r="C1144" s="134"/>
      <c r="D1144" s="134"/>
      <c r="E1144" s="134"/>
      <c r="F1144" s="134"/>
      <c r="G1144" s="134"/>
      <c r="H1144" s="134"/>
    </row>
    <row r="1145" spans="1:8" ht="15.5" x14ac:dyDescent="0.35">
      <c r="A1145" s="134"/>
      <c r="B1145" s="134"/>
      <c r="C1145" s="134"/>
      <c r="D1145" s="134"/>
      <c r="E1145" s="134"/>
      <c r="F1145" s="134"/>
      <c r="G1145" s="134"/>
      <c r="H1145" s="134"/>
    </row>
  </sheetData>
  <mergeCells count="1">
    <mergeCell ref="C3:E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M1145"/>
  <sheetViews>
    <sheetView topLeftCell="A15" zoomScale="120" zoomScaleNormal="120" workbookViewId="0">
      <selection activeCell="E36" sqref="E36"/>
    </sheetView>
  </sheetViews>
  <sheetFormatPr defaultColWidth="7.07421875" defaultRowHeight="12.5" x14ac:dyDescent="0.25"/>
  <cols>
    <col min="1" max="1" width="7.07421875" style="7" customWidth="1"/>
    <col min="2" max="2" width="9.07421875" style="7" customWidth="1"/>
    <col min="3" max="3" width="13" style="7" customWidth="1"/>
    <col min="4" max="4" width="2.84375" style="7" customWidth="1"/>
    <col min="5" max="5" width="10.3046875" style="7" customWidth="1"/>
    <col min="6" max="6" width="10.4609375" style="7" customWidth="1"/>
    <col min="7" max="7" width="3.3046875" style="7" customWidth="1"/>
    <col min="8" max="8" width="10.69140625" style="7" customWidth="1"/>
    <col min="9" max="9" width="10.53515625" style="7" customWidth="1"/>
    <col min="10" max="10" width="3" style="7" customWidth="1"/>
    <col min="11" max="11" width="11" style="7" customWidth="1"/>
    <col min="12" max="12" width="10.765625" style="7" customWidth="1"/>
    <col min="13" max="16384" width="7.07421875" style="7"/>
  </cols>
  <sheetData>
    <row r="3" spans="1:13" ht="20" x14ac:dyDescent="0.4">
      <c r="D3" s="212"/>
      <c r="E3" s="212"/>
      <c r="F3" s="212"/>
      <c r="G3" s="212"/>
      <c r="H3" s="212"/>
    </row>
    <row r="7" spans="1:13" ht="15.5" x14ac:dyDescent="0.35">
      <c r="A7" s="8" t="s">
        <v>209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15.5" x14ac:dyDescent="0.35">
      <c r="A8" s="8" t="s">
        <v>210</v>
      </c>
      <c r="B8" s="9"/>
      <c r="C8" s="131" t="s">
        <v>294</v>
      </c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5.5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15.5" x14ac:dyDescent="0.35">
      <c r="A10" s="8"/>
      <c r="B10" s="8"/>
      <c r="C10" s="10" t="s">
        <v>211</v>
      </c>
      <c r="D10" s="8"/>
      <c r="E10" s="10" t="s">
        <v>212</v>
      </c>
      <c r="F10" s="10" t="s">
        <v>212</v>
      </c>
      <c r="G10" s="10"/>
      <c r="H10" s="10" t="s">
        <v>228</v>
      </c>
      <c r="I10" s="10" t="s">
        <v>228</v>
      </c>
      <c r="J10" s="10"/>
      <c r="K10" s="10" t="s">
        <v>229</v>
      </c>
      <c r="L10" s="10" t="s">
        <v>230</v>
      </c>
      <c r="M10" s="11"/>
    </row>
    <row r="11" spans="1:13" ht="15.5" x14ac:dyDescent="0.35">
      <c r="A11" s="12" t="s">
        <v>214</v>
      </c>
      <c r="B11" s="12"/>
      <c r="C11" s="13" t="s">
        <v>215</v>
      </c>
      <c r="D11" s="12"/>
      <c r="E11" s="13" t="s">
        <v>216</v>
      </c>
      <c r="F11" s="13" t="s">
        <v>217</v>
      </c>
      <c r="G11" s="13"/>
      <c r="H11" s="13" t="s">
        <v>216</v>
      </c>
      <c r="I11" s="13" t="s">
        <v>217</v>
      </c>
      <c r="J11" s="13"/>
      <c r="K11" s="13" t="s">
        <v>216</v>
      </c>
      <c r="L11" s="13" t="s">
        <v>217</v>
      </c>
      <c r="M11" s="11"/>
    </row>
    <row r="12" spans="1:13" ht="15.5" x14ac:dyDescent="0.35">
      <c r="A12" s="9"/>
      <c r="B12" s="9"/>
      <c r="C12" s="1"/>
      <c r="D12" s="9"/>
      <c r="E12" s="2"/>
      <c r="F12" s="1"/>
      <c r="G12" s="9"/>
      <c r="H12" s="14"/>
      <c r="I12" s="1"/>
      <c r="J12" s="9"/>
      <c r="K12" s="2"/>
      <c r="L12" s="1"/>
      <c r="M12" s="9"/>
    </row>
    <row r="13" spans="1:13" ht="15.5" x14ac:dyDescent="0.35">
      <c r="A13" s="9" t="s">
        <v>218</v>
      </c>
      <c r="B13" s="9"/>
      <c r="C13" s="1">
        <v>0</v>
      </c>
      <c r="D13" s="9"/>
      <c r="E13" s="3">
        <v>0.6</v>
      </c>
      <c r="F13" s="1">
        <f>+C13*E13</f>
        <v>0</v>
      </c>
      <c r="G13" s="9"/>
      <c r="H13" s="3">
        <v>0.1</v>
      </c>
      <c r="I13" s="1">
        <f>+H13*C13</f>
        <v>0</v>
      </c>
      <c r="J13" s="9"/>
      <c r="K13" s="3">
        <f>+E13+H13</f>
        <v>0.7</v>
      </c>
      <c r="L13" s="1">
        <f>+F13+I13</f>
        <v>0</v>
      </c>
      <c r="M13" s="9"/>
    </row>
    <row r="14" spans="1:13" ht="15.5" x14ac:dyDescent="0.35">
      <c r="B14" s="9"/>
      <c r="C14" s="1"/>
      <c r="D14" s="9"/>
      <c r="E14" s="3"/>
      <c r="F14" s="1"/>
      <c r="G14" s="9"/>
      <c r="H14" s="3"/>
      <c r="I14" s="1"/>
      <c r="J14" s="9"/>
      <c r="K14" s="3"/>
      <c r="L14" s="1"/>
      <c r="M14" s="9"/>
    </row>
    <row r="15" spans="1:13" ht="15.5" x14ac:dyDescent="0.35">
      <c r="A15" s="9" t="s">
        <v>219</v>
      </c>
      <c r="B15" s="9"/>
      <c r="C15" s="1">
        <v>0</v>
      </c>
      <c r="D15" s="9"/>
      <c r="E15" s="3">
        <v>0.8</v>
      </c>
      <c r="F15" s="1">
        <f>+C15*E15</f>
        <v>0</v>
      </c>
      <c r="G15" s="9"/>
      <c r="H15" s="3">
        <v>0.1</v>
      </c>
      <c r="I15" s="1">
        <f>+H15*C15</f>
        <v>0</v>
      </c>
      <c r="J15" s="9"/>
      <c r="K15" s="3">
        <f>+E15+H15</f>
        <v>0.9</v>
      </c>
      <c r="L15" s="1">
        <f>+F15+I15</f>
        <v>0</v>
      </c>
      <c r="M15" s="9"/>
    </row>
    <row r="16" spans="1:13" ht="15.5" x14ac:dyDescent="0.35">
      <c r="A16" s="9"/>
      <c r="B16" s="9"/>
      <c r="C16" s="1"/>
      <c r="D16" s="9"/>
      <c r="E16" s="3"/>
      <c r="F16" s="1"/>
      <c r="G16" s="9"/>
      <c r="H16" s="3"/>
      <c r="I16" s="1"/>
      <c r="J16" s="9"/>
      <c r="K16" s="3"/>
      <c r="L16" s="1"/>
      <c r="M16" s="9"/>
    </row>
    <row r="17" spans="1:13" ht="15.5" x14ac:dyDescent="0.35">
      <c r="A17" s="9" t="s">
        <v>295</v>
      </c>
      <c r="B17" s="9"/>
      <c r="C17" s="1">
        <v>0</v>
      </c>
      <c r="D17" s="9"/>
      <c r="E17" s="3">
        <v>0.5</v>
      </c>
      <c r="F17" s="1">
        <f>+C17*E17</f>
        <v>0</v>
      </c>
      <c r="G17" s="9"/>
      <c r="H17" s="3">
        <v>0.2</v>
      </c>
      <c r="I17" s="1">
        <f>+H17*C17</f>
        <v>0</v>
      </c>
      <c r="J17" s="9"/>
      <c r="K17" s="3">
        <f>+E17+H17</f>
        <v>0.7</v>
      </c>
      <c r="L17" s="1">
        <f>+F17+I17</f>
        <v>0</v>
      </c>
      <c r="M17" s="9"/>
    </row>
    <row r="18" spans="1:13" ht="15.5" x14ac:dyDescent="0.35">
      <c r="A18" s="9"/>
      <c r="B18" s="9"/>
      <c r="C18" s="1"/>
      <c r="D18" s="9"/>
      <c r="E18" s="3"/>
      <c r="F18" s="1"/>
      <c r="G18" s="9"/>
      <c r="H18" s="3"/>
      <c r="I18" s="1"/>
      <c r="J18" s="9"/>
      <c r="K18" s="3"/>
      <c r="L18" s="1"/>
      <c r="M18" s="9"/>
    </row>
    <row r="19" spans="1:13" ht="15.5" x14ac:dyDescent="0.35">
      <c r="A19" s="9" t="s">
        <v>296</v>
      </c>
      <c r="B19" s="9"/>
      <c r="C19" s="1">
        <v>0</v>
      </c>
      <c r="D19" s="9"/>
      <c r="E19" s="3">
        <v>0.5</v>
      </c>
      <c r="F19" s="1">
        <f>+C19*E19</f>
        <v>0</v>
      </c>
      <c r="G19" s="9"/>
      <c r="H19" s="3">
        <v>0.2</v>
      </c>
      <c r="I19" s="1">
        <f>+H19*C19</f>
        <v>0</v>
      </c>
      <c r="J19" s="9"/>
      <c r="K19" s="3">
        <f>+E19+H19</f>
        <v>0.7</v>
      </c>
      <c r="L19" s="1">
        <f>+F19+I19</f>
        <v>0</v>
      </c>
      <c r="M19" s="9"/>
    </row>
    <row r="20" spans="1:13" ht="15.5" x14ac:dyDescent="0.35">
      <c r="A20" s="9"/>
      <c r="B20" s="9"/>
      <c r="C20" s="1"/>
      <c r="D20" s="9"/>
      <c r="E20" s="3"/>
      <c r="F20" s="1"/>
      <c r="G20" s="9"/>
      <c r="H20" s="3"/>
      <c r="I20" s="1"/>
      <c r="J20" s="9"/>
      <c r="K20" s="3"/>
      <c r="L20" s="1"/>
      <c r="M20" s="9"/>
    </row>
    <row r="21" spans="1:13" ht="15.5" x14ac:dyDescent="0.35">
      <c r="A21" s="9" t="s">
        <v>297</v>
      </c>
      <c r="B21" s="9"/>
      <c r="C21" s="1">
        <v>0</v>
      </c>
      <c r="D21" s="9"/>
      <c r="E21" s="3">
        <v>0.5</v>
      </c>
      <c r="F21" s="1">
        <f>+C21*E21</f>
        <v>0</v>
      </c>
      <c r="G21" s="9"/>
      <c r="H21" s="3">
        <v>0.2</v>
      </c>
      <c r="I21" s="1">
        <f>+H21*C21</f>
        <v>0</v>
      </c>
      <c r="J21" s="9"/>
      <c r="K21" s="3">
        <f>+E21+H21</f>
        <v>0.7</v>
      </c>
      <c r="L21" s="1">
        <f>+F21+I21</f>
        <v>0</v>
      </c>
      <c r="M21" s="9"/>
    </row>
    <row r="22" spans="1:13" ht="15.5" x14ac:dyDescent="0.35">
      <c r="A22" s="9"/>
      <c r="B22" s="9"/>
      <c r="C22" s="1"/>
      <c r="D22" s="9"/>
      <c r="E22" s="3"/>
      <c r="F22" s="1"/>
      <c r="G22" s="9"/>
      <c r="H22" s="3"/>
      <c r="I22" s="1"/>
      <c r="J22" s="9"/>
      <c r="K22" s="3"/>
      <c r="L22" s="1"/>
      <c r="M22" s="9"/>
    </row>
    <row r="23" spans="1:13" ht="15.5" x14ac:dyDescent="0.35">
      <c r="A23" s="9" t="s">
        <v>298</v>
      </c>
      <c r="B23" s="9"/>
      <c r="C23" s="1">
        <v>0</v>
      </c>
      <c r="D23" s="9"/>
      <c r="E23" s="3">
        <v>0.5</v>
      </c>
      <c r="F23" s="1">
        <f>+C23*E23</f>
        <v>0</v>
      </c>
      <c r="G23" s="9"/>
      <c r="H23" s="3">
        <v>0.2</v>
      </c>
      <c r="I23" s="1">
        <f>+H23*C23</f>
        <v>0</v>
      </c>
      <c r="J23" s="9"/>
      <c r="K23" s="3">
        <f>+E23+H23</f>
        <v>0.7</v>
      </c>
      <c r="L23" s="1">
        <f>+F23+I23</f>
        <v>0</v>
      </c>
      <c r="M23" s="9"/>
    </row>
    <row r="24" spans="1:13" ht="15.5" x14ac:dyDescent="0.35">
      <c r="A24" s="9"/>
      <c r="B24" s="9"/>
      <c r="C24" s="1"/>
      <c r="D24" s="9"/>
      <c r="E24" s="2"/>
      <c r="F24" s="1"/>
      <c r="G24" s="9"/>
      <c r="H24" s="2"/>
      <c r="I24" s="1"/>
      <c r="J24" s="9"/>
      <c r="K24" s="2"/>
      <c r="L24" s="1"/>
      <c r="M24" s="9"/>
    </row>
    <row r="25" spans="1:13" ht="15.5" x14ac:dyDescent="0.35">
      <c r="A25" s="9" t="s">
        <v>220</v>
      </c>
      <c r="B25" s="9"/>
      <c r="C25" s="1"/>
      <c r="D25" s="9"/>
      <c r="E25" s="2"/>
      <c r="F25" s="1"/>
      <c r="G25" s="9"/>
      <c r="H25" s="2"/>
      <c r="I25" s="1"/>
      <c r="J25" s="9"/>
      <c r="K25" s="2"/>
      <c r="L25" s="1"/>
      <c r="M25" s="9"/>
    </row>
    <row r="26" spans="1:13" ht="15.5" x14ac:dyDescent="0.35">
      <c r="A26" s="9"/>
      <c r="B26" s="9"/>
      <c r="C26" s="4"/>
      <c r="D26" s="15"/>
      <c r="E26" s="5"/>
      <c r="F26" s="4"/>
      <c r="G26" s="15"/>
      <c r="H26" s="5"/>
      <c r="I26" s="4"/>
      <c r="J26" s="15"/>
      <c r="K26" s="5"/>
      <c r="L26" s="4"/>
      <c r="M26" s="9"/>
    </row>
    <row r="27" spans="1:13" ht="15.5" x14ac:dyDescent="0.35">
      <c r="A27" s="9"/>
      <c r="B27" s="16" t="s">
        <v>41</v>
      </c>
      <c r="C27" s="1">
        <f>SUM(C13:C26)</f>
        <v>0</v>
      </c>
      <c r="D27" s="9"/>
      <c r="E27" s="2"/>
      <c r="F27" s="1">
        <f>SUM(F13:F26)</f>
        <v>0</v>
      </c>
      <c r="G27" s="9"/>
      <c r="H27" s="9"/>
      <c r="I27" s="1">
        <f>SUM(I13:I26)</f>
        <v>0</v>
      </c>
      <c r="J27" s="9"/>
      <c r="K27" s="2"/>
      <c r="L27" s="1">
        <f>SUM(L13:L26)</f>
        <v>0</v>
      </c>
      <c r="M27" s="9"/>
    </row>
    <row r="28" spans="1:13" ht="15.5" x14ac:dyDescent="0.35">
      <c r="A28" s="17" t="s">
        <v>231</v>
      </c>
      <c r="B28" s="16"/>
      <c r="C28" s="1"/>
      <c r="D28" s="9"/>
      <c r="E28" s="2"/>
      <c r="F28" s="1"/>
      <c r="G28" s="9"/>
      <c r="H28" s="9"/>
      <c r="I28" s="1"/>
      <c r="J28" s="9"/>
      <c r="K28" s="2"/>
      <c r="L28" s="1"/>
      <c r="M28" s="9"/>
    </row>
    <row r="29" spans="1:13" ht="15.5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5.5" x14ac:dyDescent="0.35">
      <c r="B30" s="8" t="s">
        <v>223</v>
      </c>
      <c r="C30" s="9"/>
      <c r="D30" s="9"/>
      <c r="E30" s="9"/>
      <c r="F30" s="8" t="s">
        <v>227</v>
      </c>
      <c r="G30" s="9"/>
      <c r="H30" s="9"/>
      <c r="I30" s="9"/>
      <c r="J30" s="9"/>
      <c r="L30" s="1"/>
      <c r="M30" s="9"/>
    </row>
    <row r="31" spans="1:13" ht="15.5" x14ac:dyDescent="0.35">
      <c r="B31" s="9"/>
      <c r="C31" s="9" t="s">
        <v>224</v>
      </c>
      <c r="D31" s="9"/>
      <c r="E31" s="1">
        <f>+F15</f>
        <v>0</v>
      </c>
      <c r="F31" s="9"/>
      <c r="G31" s="9"/>
      <c r="H31" s="9"/>
      <c r="I31" s="9"/>
      <c r="J31" s="9"/>
      <c r="K31" s="16" t="s">
        <v>221</v>
      </c>
      <c r="L31" s="1">
        <v>0</v>
      </c>
      <c r="M31" s="9"/>
    </row>
    <row r="32" spans="1:13" ht="15.5" x14ac:dyDescent="0.35">
      <c r="B32" s="9"/>
      <c r="C32" s="9" t="s">
        <v>226</v>
      </c>
      <c r="D32" s="9"/>
      <c r="E32" s="18">
        <f>+F27-F15</f>
        <v>0</v>
      </c>
      <c r="F32" s="9"/>
      <c r="G32" s="9"/>
      <c r="H32" s="9"/>
      <c r="I32" s="9"/>
      <c r="J32" s="9"/>
      <c r="K32" s="16" t="s">
        <v>222</v>
      </c>
      <c r="L32" s="1">
        <f>+E33+E35</f>
        <v>0</v>
      </c>
      <c r="M32" s="9"/>
    </row>
    <row r="33" spans="1:13" ht="15.5" x14ac:dyDescent="0.35">
      <c r="B33" s="9"/>
      <c r="D33" s="16" t="s">
        <v>41</v>
      </c>
      <c r="E33" s="1">
        <f>+E31+E32</f>
        <v>0</v>
      </c>
      <c r="F33" s="9"/>
      <c r="G33" s="9"/>
      <c r="H33" s="9"/>
      <c r="I33" s="9"/>
      <c r="J33" s="9"/>
      <c r="K33" s="16"/>
      <c r="L33" s="1"/>
      <c r="M33" s="9"/>
    </row>
    <row r="34" spans="1:13" ht="16" thickBot="1" x14ac:dyDescent="0.4">
      <c r="B34" s="9"/>
      <c r="C34" s="9"/>
      <c r="D34" s="9"/>
      <c r="E34" s="9"/>
      <c r="F34" s="9"/>
      <c r="G34" s="9"/>
      <c r="H34" s="9"/>
      <c r="I34" s="9"/>
      <c r="J34" s="9"/>
      <c r="K34" s="16" t="s">
        <v>225</v>
      </c>
      <c r="L34" s="6">
        <f>+L27-L31-L32</f>
        <v>0</v>
      </c>
      <c r="M34" s="9"/>
    </row>
    <row r="35" spans="1:13" ht="16" thickTop="1" x14ac:dyDescent="0.35">
      <c r="B35" s="8" t="s">
        <v>232</v>
      </c>
      <c r="C35" s="9"/>
      <c r="D35" s="9"/>
      <c r="E35" s="19">
        <f>I27</f>
        <v>0</v>
      </c>
      <c r="F35" s="9"/>
      <c r="G35" s="9"/>
      <c r="H35" s="9"/>
      <c r="I35" s="9"/>
      <c r="J35" s="9"/>
      <c r="K35" s="16"/>
      <c r="L35" s="1"/>
      <c r="M35" s="9"/>
    </row>
    <row r="36" spans="1:13" ht="15.5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1"/>
      <c r="M36" s="9"/>
    </row>
    <row r="37" spans="1:13" ht="15.5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.5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.5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.5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.5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.5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.5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.5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.5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.5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.5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.5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.5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.5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.5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.5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.5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.5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.5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.5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.5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.5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.5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.5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.5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.5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.5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.5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.5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.5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.5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.5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.5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.5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.5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.5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.5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.5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.5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.5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.5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.5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.5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.5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.5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.5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.5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.5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.5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.5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.5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.5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.5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.5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.5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.5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.5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.5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.5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.5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.5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.5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.5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.5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.5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.5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.5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.5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.5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.5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.5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.5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.5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.5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.5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.5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.5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.5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.5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.5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.5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.5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.5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.5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.5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.5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.5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.5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.5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.5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.5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.5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.5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.5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.5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.5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.5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.5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.5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.5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.5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.5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.5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.5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.5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.5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.5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.5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.5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.5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.5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.5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.5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.5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.5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.5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.5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.5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.5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.5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.5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.5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.5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.5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.5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.5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.5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.5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.5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.5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.5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.5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.5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.5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.5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.5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.5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.5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.5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.5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.5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.5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.5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.5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.5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.5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.5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.5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.5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.5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.5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.5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.5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.5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.5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.5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.5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.5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.5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.5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.5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.5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.5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.5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.5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.5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.5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.5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.5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.5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.5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.5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.5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.5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.5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.5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.5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.5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.5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.5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.5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.5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.5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.5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.5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.5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.5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.5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.5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.5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.5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.5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.5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.5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.5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.5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.5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.5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.5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15.5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15.5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5.5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15.5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 ht="15.5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15.5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5.5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5.5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15.5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5.5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5.5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5.5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 ht="15.5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15.5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15.5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ht="15.5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 ht="15.5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 ht="15.5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ht="15.5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 ht="15.5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 ht="15.5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 ht="15.5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15.5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15.5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 ht="15.5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 ht="15.5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15.5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 ht="15.5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 ht="15.5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 ht="15.5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 ht="15.5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 ht="15.5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 ht="15.5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ht="15.5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15.5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 ht="15.5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15.5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5.5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15.5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15.5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15.5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15.5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15.5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15.5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5.5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5.5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15.5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15.5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5.5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5.5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5.5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15.5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 ht="15.5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 ht="15.5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 ht="15.5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ht="15.5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 ht="15.5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 ht="15.5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15.5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15.5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 ht="15.5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ht="15.5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ht="15.5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 ht="15.5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 ht="15.5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 ht="15.5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 ht="15.5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15.5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ht="15.5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5.5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 ht="15.5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 ht="15.5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 ht="15.5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15.5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15.5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 ht="15.5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15.5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15.5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15.5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 ht="15.5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 ht="15.5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15.5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ht="15.5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 ht="15.5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 ht="15.5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15.5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 ht="15.5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 ht="15.5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 ht="15.5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5.5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 ht="15.5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 ht="15.5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ht="15.5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 ht="15.5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 ht="15.5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ht="15.5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15.5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15.5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 ht="15.5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15.5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 ht="15.5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 ht="15.5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 ht="15.5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ht="15.5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 ht="15.5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 ht="15.5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 ht="15.5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15.5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 ht="15.5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5.5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 ht="15.5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 ht="15.5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 ht="15.5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15.5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ht="15.5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5.5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 ht="15.5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15.5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 ht="15.5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 ht="15.5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ht="15.5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 ht="15.5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 ht="15.5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 ht="15.5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 ht="15.5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15.5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 ht="15.5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 ht="15.5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15.5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5.5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5.5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15.5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15.5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5.5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5.5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5.5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15.5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15.5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15.5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15.5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15.5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5.5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15.5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15.5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15.5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15.5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15.5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15.5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13" ht="15.5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13" ht="15.5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3" ht="15.5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15.5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1:13" ht="15.5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15.5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ht="15.5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13" ht="15.5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15.5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13" ht="15.5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13" ht="15.5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13" ht="15.5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13" ht="15.5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5.5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13" ht="15.5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ht="15.5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13" ht="15.5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13" ht="15.5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15.5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5.5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15.5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13" ht="15.5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15.5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ht="15.5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13" ht="15.5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15.5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13" ht="15.5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ht="15.5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15.5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3" ht="15.5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13" ht="15.5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ht="15.5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15.5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15.5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15.5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15.5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15.5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15.5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15.5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15.5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15.5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15.5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15.5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15.5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15.5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5.5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15.5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15.5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13" ht="15.5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ht="15.5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13" ht="15.5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5.5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1:13" ht="15.5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1:13" ht="15.5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13" ht="15.5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15.5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13" ht="15.5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13" ht="15.5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13" ht="15.5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13" ht="15.5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15.5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3" ht="15.5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5.5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ht="15.5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3" ht="15.5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ht="15.5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3" ht="15.5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3" ht="15.5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3" ht="15.5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3" ht="15.5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3" ht="15.5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3" ht="15.5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3" ht="15.5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3" ht="15.5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15.5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ht="15.5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</row>
    <row r="461" spans="1:13" ht="15.5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5.5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</row>
    <row r="463" spans="1:13" ht="15.5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15.5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</row>
    <row r="465" spans="1:13" ht="15.5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15.5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</row>
    <row r="467" spans="1:13" ht="15.5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5.5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</row>
    <row r="469" spans="1:13" ht="15.5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</row>
    <row r="470" spans="1:13" ht="15.5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</row>
    <row r="471" spans="1:13" ht="15.5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</row>
    <row r="472" spans="1:13" ht="15.5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</row>
    <row r="473" spans="1:13" ht="15.5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</row>
    <row r="474" spans="1:13" ht="15.5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pans="1:13" ht="15.5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</row>
    <row r="476" spans="1:13" ht="15.5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</row>
    <row r="477" spans="1:13" ht="15.5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</row>
    <row r="478" spans="1:13" ht="15.5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</row>
    <row r="479" spans="1:13" ht="15.5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</row>
    <row r="480" spans="1:13" ht="15.5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3" ht="15.5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</row>
    <row r="482" spans="1:13" ht="15.5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5.5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</row>
    <row r="484" spans="1:13" ht="15.5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</row>
    <row r="485" spans="1:13" ht="15.5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</row>
    <row r="486" spans="1:13" ht="15.5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</row>
    <row r="487" spans="1:13" ht="15.5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</row>
    <row r="488" spans="1:13" ht="15.5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</row>
    <row r="489" spans="1:13" ht="15.5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</row>
    <row r="490" spans="1:13" ht="15.5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</row>
    <row r="491" spans="1:13" ht="15.5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</row>
    <row r="492" spans="1:13" ht="15.5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</row>
    <row r="493" spans="1:13" ht="15.5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5.5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ht="15.5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</row>
    <row r="496" spans="1:13" ht="15.5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ht="15.5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</row>
    <row r="498" spans="1:13" ht="15.5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</row>
    <row r="499" spans="1:13" ht="15.5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5.5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</row>
    <row r="501" spans="1:13" ht="15.5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ht="15.5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</row>
    <row r="503" spans="1:13" ht="15.5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</row>
    <row r="504" spans="1:13" ht="15.5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</row>
    <row r="505" spans="1:13" ht="15.5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</row>
    <row r="506" spans="1:13" ht="15.5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</row>
    <row r="507" spans="1:13" ht="15.5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</row>
    <row r="508" spans="1:13" ht="15.5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ht="15.5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</row>
    <row r="510" spans="1:13" ht="15.5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</row>
    <row r="511" spans="1:13" ht="15.5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</row>
    <row r="512" spans="1:13" ht="15.5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ht="15.5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5.5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5.5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5.5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5.5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5.5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5.5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5.5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5.5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5.5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5.5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5.5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5.5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5.5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5.5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5.5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5.5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5.5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5.5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5.5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5.5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5.5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5.5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5.5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5.5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5.5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5.5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5.5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5.5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5.5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5.5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5.5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5.5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5.5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5.5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5.5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5.5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5.5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5.5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5.5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5.5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5.5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5.5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5.5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5.5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5.5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5.5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15.5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</row>
    <row r="561" spans="1:13" ht="15.5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</row>
    <row r="562" spans="1:13" ht="15.5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15.5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</row>
    <row r="564" spans="1:13" ht="15.5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</row>
    <row r="565" spans="1:13" ht="15.5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15.5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</row>
    <row r="567" spans="1:13" ht="15.5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15.5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15.5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</row>
    <row r="570" spans="1:13" ht="15.5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15.5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5.5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</row>
    <row r="573" spans="1:13" ht="15.5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15.5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</row>
    <row r="575" spans="1:13" ht="15.5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</row>
    <row r="576" spans="1:13" ht="15.5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ht="15.5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5.5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15.5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</row>
    <row r="580" spans="1:13" ht="15.5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15.5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15.5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15.5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15.5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15.5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15.5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15.5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15.5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</row>
    <row r="589" spans="1:13" ht="15.5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15.5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</row>
    <row r="591" spans="1:13" ht="15.5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</row>
    <row r="592" spans="1:13" ht="15.5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</row>
    <row r="593" spans="1:13" ht="15.5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</row>
    <row r="594" spans="1:13" ht="15.5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</row>
    <row r="595" spans="1:13" ht="15.5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</row>
    <row r="596" spans="1:13" ht="15.5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</row>
    <row r="597" spans="1:13" ht="15.5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5.5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</row>
    <row r="599" spans="1:13" ht="15.5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</row>
    <row r="600" spans="1:13" ht="15.5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</row>
    <row r="601" spans="1:13" ht="15.5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15.5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</row>
    <row r="603" spans="1:13" ht="15.5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5.5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</row>
    <row r="605" spans="1:13" ht="15.5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15.5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</row>
    <row r="607" spans="1:13" ht="15.5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</row>
    <row r="608" spans="1:13" ht="15.5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</row>
    <row r="609" spans="1:13" ht="15.5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</row>
    <row r="610" spans="1:13" ht="15.5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</row>
    <row r="611" spans="1:13" ht="15.5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</row>
    <row r="612" spans="1:13" ht="15.5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</row>
    <row r="613" spans="1:13" ht="15.5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</row>
    <row r="614" spans="1:13" ht="15.5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15.5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</row>
    <row r="616" spans="1:13" ht="15.5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15.5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</row>
    <row r="618" spans="1:13" ht="15.5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</row>
    <row r="619" spans="1:13" ht="15.5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</row>
    <row r="620" spans="1:13" ht="15.5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</row>
    <row r="621" spans="1:13" ht="15.5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15.5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</row>
    <row r="623" spans="1:13" ht="15.5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15.5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</row>
    <row r="625" spans="1:13" ht="15.5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</row>
    <row r="626" spans="1:13" ht="15.5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ht="15.5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15.5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15.5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</row>
    <row r="630" spans="1:13" ht="15.5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ht="15.5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15.5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15.5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</row>
    <row r="634" spans="1:13" ht="15.5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</row>
    <row r="635" spans="1:13" ht="15.5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15.5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15.5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</row>
    <row r="638" spans="1:13" ht="15.5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</row>
    <row r="639" spans="1:13" ht="15.5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15.5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</row>
    <row r="641" spans="1:13" ht="15.5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15.5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</row>
    <row r="643" spans="1:13" ht="15.5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15.5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</row>
    <row r="645" spans="1:13" ht="15.5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15.5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3" ht="15.5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15.5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15.5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</row>
    <row r="650" spans="1:13" ht="15.5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15.5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</row>
    <row r="652" spans="1:13" ht="15.5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15.5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15.5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3" ht="15.5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</row>
    <row r="656" spans="1:13" ht="15.5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</row>
    <row r="657" spans="1:13" ht="15.5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</row>
    <row r="658" spans="1:13" ht="15.5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</row>
    <row r="659" spans="1:13" ht="15.5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</row>
    <row r="660" spans="1:13" ht="15.5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</row>
    <row r="661" spans="1:13" ht="15.5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</row>
    <row r="662" spans="1:13" ht="15.5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</row>
    <row r="663" spans="1:13" ht="15.5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</row>
    <row r="664" spans="1:13" ht="15.5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</row>
    <row r="665" spans="1:13" ht="15.5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</row>
    <row r="666" spans="1:13" ht="15.5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</row>
    <row r="667" spans="1:13" ht="15.5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</row>
    <row r="668" spans="1:13" ht="15.5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</row>
    <row r="669" spans="1:13" ht="15.5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</row>
    <row r="670" spans="1:13" ht="15.5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</row>
    <row r="671" spans="1:13" ht="15.5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</row>
    <row r="672" spans="1:13" ht="15.5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</row>
    <row r="673" spans="1:13" ht="15.5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</row>
    <row r="674" spans="1:13" ht="15.5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</row>
    <row r="675" spans="1:13" ht="15.5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</row>
    <row r="676" spans="1:13" ht="15.5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</row>
    <row r="677" spans="1:13" ht="15.5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</row>
    <row r="678" spans="1:13" ht="15.5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</row>
    <row r="679" spans="1:13" ht="15.5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15.5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15.5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</row>
    <row r="682" spans="1:13" ht="15.5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</row>
    <row r="683" spans="1:13" ht="15.5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</row>
    <row r="684" spans="1:13" ht="15.5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</row>
    <row r="685" spans="1:13" ht="15.5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ht="15.5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</row>
    <row r="687" spans="1:13" ht="15.5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</row>
    <row r="688" spans="1:13" ht="15.5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</row>
    <row r="689" spans="1:13" ht="15.5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</row>
    <row r="690" spans="1:13" ht="15.5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</row>
    <row r="691" spans="1:13" ht="15.5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</row>
    <row r="692" spans="1:13" ht="15.5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</row>
    <row r="693" spans="1:13" ht="15.5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</row>
    <row r="694" spans="1:13" ht="15.5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</row>
    <row r="695" spans="1:13" ht="15.5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</row>
    <row r="696" spans="1:13" ht="15.5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3" ht="15.5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</row>
    <row r="698" spans="1:13" ht="15.5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15.5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15.5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</row>
    <row r="701" spans="1:13" ht="15.5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</row>
    <row r="702" spans="1:13" ht="15.5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</row>
    <row r="703" spans="1:13" ht="15.5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</row>
    <row r="704" spans="1:13" ht="15.5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</row>
    <row r="705" spans="1:13" ht="15.5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</row>
    <row r="706" spans="1:13" ht="15.5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</row>
    <row r="707" spans="1:13" ht="15.5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</row>
    <row r="708" spans="1:13" ht="15.5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</row>
    <row r="709" spans="1:13" ht="15.5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</row>
    <row r="710" spans="1:13" ht="15.5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</row>
    <row r="711" spans="1:13" ht="15.5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15.5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3" ht="15.5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</row>
    <row r="714" spans="1:13" ht="15.5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</row>
    <row r="715" spans="1:13" ht="15.5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</row>
    <row r="716" spans="1:13" ht="15.5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15.5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</row>
    <row r="718" spans="1:13" ht="15.5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</row>
    <row r="719" spans="1:13" ht="15.5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</row>
    <row r="720" spans="1:13" ht="15.5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</row>
    <row r="721" spans="1:13" ht="15.5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</row>
    <row r="722" spans="1:13" ht="15.5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</row>
    <row r="723" spans="1:13" ht="15.5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</row>
    <row r="724" spans="1:13" ht="15.5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</row>
    <row r="725" spans="1:13" ht="15.5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</row>
    <row r="726" spans="1:13" ht="15.5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</row>
    <row r="727" spans="1:13" ht="15.5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</row>
    <row r="728" spans="1:13" ht="15.5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15.5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15.5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15.5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15.5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</row>
    <row r="733" spans="1:13" ht="15.5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</row>
    <row r="734" spans="1:13" ht="15.5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</row>
    <row r="735" spans="1:13" ht="15.5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</row>
    <row r="736" spans="1:13" ht="15.5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</row>
    <row r="737" spans="1:13" ht="15.5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</row>
    <row r="738" spans="1:13" ht="15.5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</row>
    <row r="739" spans="1:13" ht="15.5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</row>
    <row r="740" spans="1:13" ht="15.5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</row>
    <row r="741" spans="1:13" ht="15.5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15.5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</row>
    <row r="743" spans="1:13" ht="15.5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</row>
    <row r="744" spans="1:13" ht="15.5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ht="15.5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</row>
    <row r="746" spans="1:13" ht="15.5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ht="15.5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</row>
    <row r="748" spans="1:13" ht="15.5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</row>
    <row r="749" spans="1:13" ht="15.5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</row>
    <row r="750" spans="1:13" ht="15.5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</row>
    <row r="751" spans="1:13" ht="15.5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</row>
    <row r="752" spans="1:13" ht="15.5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</row>
    <row r="753" spans="1:13" ht="15.5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</row>
    <row r="754" spans="1:13" ht="15.5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</row>
    <row r="755" spans="1:13" ht="15.5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</row>
    <row r="756" spans="1:13" ht="15.5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</row>
    <row r="757" spans="1:13" ht="15.5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</row>
    <row r="758" spans="1:13" ht="15.5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</row>
    <row r="759" spans="1:13" ht="15.5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</row>
    <row r="760" spans="1:13" ht="15.5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</row>
    <row r="761" spans="1:13" ht="15.5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</row>
    <row r="762" spans="1:13" ht="15.5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ht="15.5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</row>
    <row r="764" spans="1:13" ht="15.5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</row>
    <row r="765" spans="1:13" ht="15.5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</row>
    <row r="766" spans="1:13" ht="15.5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</row>
    <row r="767" spans="1:13" ht="15.5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</row>
    <row r="768" spans="1:13" ht="15.5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</row>
    <row r="769" spans="1:13" ht="15.5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</row>
    <row r="770" spans="1:13" ht="15.5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</row>
    <row r="771" spans="1:13" ht="15.5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</row>
    <row r="772" spans="1:13" ht="15.5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</row>
    <row r="773" spans="1:13" ht="15.5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</row>
    <row r="774" spans="1:13" ht="15.5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5.5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5.5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  <row r="777" spans="1:13" ht="15.5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</row>
    <row r="778" spans="1:13" ht="15.5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ht="15.5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</row>
    <row r="780" spans="1:13" ht="15.5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</row>
    <row r="781" spans="1:13" ht="15.5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</row>
    <row r="782" spans="1:13" ht="15.5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</row>
    <row r="783" spans="1:13" ht="15.5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</row>
    <row r="784" spans="1:13" ht="15.5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</row>
    <row r="785" spans="1:13" ht="15.5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3" ht="15.5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3" ht="15.5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</row>
    <row r="788" spans="1:13" ht="15.5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</row>
    <row r="789" spans="1:13" ht="15.5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</row>
    <row r="790" spans="1:13" ht="15.5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</row>
    <row r="791" spans="1:13" ht="15.5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</row>
    <row r="792" spans="1:13" ht="15.5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</row>
    <row r="793" spans="1:13" ht="15.5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</row>
    <row r="794" spans="1:13" ht="15.5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</row>
    <row r="795" spans="1:13" ht="15.5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</row>
    <row r="796" spans="1:13" ht="15.5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</row>
    <row r="797" spans="1:13" ht="15.5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</row>
    <row r="798" spans="1:13" ht="15.5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</row>
    <row r="799" spans="1:13" ht="15.5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</row>
    <row r="800" spans="1:13" ht="15.5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</row>
    <row r="801" spans="1:13" ht="15.5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</row>
    <row r="802" spans="1:13" ht="15.5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</row>
    <row r="803" spans="1:13" ht="15.5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ht="15.5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</row>
    <row r="805" spans="1:13" ht="15.5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</row>
    <row r="806" spans="1:13" ht="15.5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</row>
    <row r="807" spans="1:13" ht="15.5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</row>
    <row r="808" spans="1:13" ht="15.5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</row>
    <row r="809" spans="1:13" ht="15.5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</row>
    <row r="810" spans="1:13" ht="15.5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</row>
    <row r="811" spans="1:13" ht="15.5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3" ht="15.5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</row>
    <row r="813" spans="1:13" ht="15.5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</row>
    <row r="814" spans="1:13" ht="15.5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</row>
    <row r="815" spans="1:13" ht="15.5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</row>
    <row r="816" spans="1:13" ht="15.5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</row>
    <row r="817" spans="1:13" ht="15.5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</row>
    <row r="818" spans="1:13" ht="15.5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</row>
    <row r="819" spans="1:13" ht="15.5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</row>
    <row r="820" spans="1:13" ht="15.5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</row>
    <row r="821" spans="1:13" ht="15.5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</row>
    <row r="822" spans="1:13" ht="15.5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</row>
    <row r="823" spans="1:13" ht="15.5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</row>
    <row r="824" spans="1:13" ht="15.5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</row>
    <row r="825" spans="1:13" ht="15.5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</row>
    <row r="826" spans="1:13" ht="15.5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</row>
    <row r="827" spans="1:13" ht="15.5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</row>
    <row r="828" spans="1:13" ht="15.5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</row>
    <row r="829" spans="1:13" ht="15.5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</row>
    <row r="830" spans="1:13" ht="15.5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</row>
    <row r="831" spans="1:13" ht="15.5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</row>
    <row r="832" spans="1:13" ht="15.5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</row>
    <row r="833" spans="1:13" ht="15.5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</row>
    <row r="834" spans="1:13" ht="15.5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</row>
    <row r="835" spans="1:13" ht="15.5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</row>
    <row r="836" spans="1:13" ht="15.5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</row>
    <row r="837" spans="1:13" ht="15.5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</row>
    <row r="838" spans="1:13" ht="15.5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</row>
    <row r="839" spans="1:13" ht="15.5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</row>
    <row r="840" spans="1:13" ht="15.5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</row>
    <row r="841" spans="1:13" ht="15.5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</row>
    <row r="842" spans="1:13" ht="15.5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</row>
    <row r="843" spans="1:13" ht="15.5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</row>
    <row r="844" spans="1:13" ht="15.5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</row>
    <row r="845" spans="1:13" ht="15.5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</row>
    <row r="846" spans="1:13" ht="15.5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</row>
    <row r="847" spans="1:13" ht="15.5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</row>
    <row r="848" spans="1:13" ht="15.5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</row>
    <row r="849" spans="1:13" ht="15.5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</row>
    <row r="850" spans="1:13" ht="15.5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</row>
    <row r="851" spans="1:13" ht="15.5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</row>
    <row r="852" spans="1:13" ht="15.5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</row>
    <row r="853" spans="1:13" ht="15.5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</row>
    <row r="854" spans="1:13" ht="15.5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</row>
    <row r="855" spans="1:13" ht="15.5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</row>
    <row r="856" spans="1:13" ht="15.5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</row>
    <row r="857" spans="1:13" ht="15.5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</row>
    <row r="858" spans="1:13" ht="15.5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</row>
    <row r="859" spans="1:13" ht="15.5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</row>
    <row r="860" spans="1:13" ht="15.5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</row>
    <row r="861" spans="1:13" ht="15.5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</row>
    <row r="862" spans="1:13" ht="15.5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</row>
    <row r="863" spans="1:13" ht="15.5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</row>
    <row r="864" spans="1:13" ht="15.5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</row>
    <row r="865" spans="1:13" ht="15.5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</row>
    <row r="866" spans="1:13" ht="15.5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</row>
    <row r="867" spans="1:13" ht="15.5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</row>
    <row r="868" spans="1:13" ht="15.5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</row>
    <row r="869" spans="1:13" ht="15.5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</row>
    <row r="870" spans="1:13" ht="15.5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</row>
    <row r="871" spans="1:13" ht="15.5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</row>
    <row r="872" spans="1:13" ht="15.5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</row>
    <row r="873" spans="1:13" ht="15.5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</row>
    <row r="874" spans="1:13" ht="15.5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</row>
    <row r="875" spans="1:13" ht="15.5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</row>
    <row r="876" spans="1:13" ht="15.5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</row>
    <row r="877" spans="1:13" ht="15.5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</row>
    <row r="878" spans="1:13" ht="15.5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</row>
    <row r="879" spans="1:13" ht="15.5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3" ht="15.5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</row>
    <row r="881" spans="1:13" ht="15.5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</row>
    <row r="882" spans="1:13" ht="15.5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</row>
    <row r="883" spans="1:13" ht="15.5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</row>
    <row r="884" spans="1:13" ht="15.5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</row>
    <row r="885" spans="1:13" ht="15.5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</row>
    <row r="886" spans="1:13" ht="15.5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</row>
    <row r="887" spans="1:13" ht="15.5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</row>
    <row r="888" spans="1:13" ht="15.5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</row>
    <row r="889" spans="1:13" ht="15.5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</row>
    <row r="890" spans="1:13" ht="15.5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</row>
    <row r="891" spans="1:13" ht="15.5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</row>
    <row r="892" spans="1:13" ht="15.5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</row>
    <row r="893" spans="1:13" ht="15.5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</row>
    <row r="894" spans="1:13" ht="15.5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</row>
    <row r="895" spans="1:13" ht="15.5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3" ht="15.5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</row>
    <row r="897" spans="1:13" ht="15.5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</row>
    <row r="898" spans="1:13" ht="15.5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</row>
    <row r="899" spans="1:13" ht="15.5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</row>
    <row r="900" spans="1:13" ht="15.5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</row>
    <row r="901" spans="1:13" ht="15.5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</row>
    <row r="902" spans="1:13" ht="15.5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</row>
    <row r="903" spans="1:13" ht="15.5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</row>
    <row r="904" spans="1:13" ht="15.5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</row>
    <row r="905" spans="1:13" ht="15.5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</row>
    <row r="906" spans="1:13" ht="15.5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</row>
    <row r="907" spans="1:13" ht="15.5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</row>
    <row r="908" spans="1:13" ht="15.5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</row>
    <row r="909" spans="1:13" ht="15.5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</row>
    <row r="910" spans="1:13" ht="15.5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</row>
    <row r="911" spans="1:13" ht="15.5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3" ht="15.5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</row>
    <row r="913" spans="1:13" ht="15.5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</row>
    <row r="914" spans="1:13" ht="15.5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</row>
    <row r="915" spans="1:13" ht="15.5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</row>
    <row r="916" spans="1:13" ht="15.5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</row>
    <row r="917" spans="1:13" ht="15.5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</row>
    <row r="918" spans="1:13" ht="15.5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</row>
    <row r="919" spans="1:13" ht="15.5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</row>
    <row r="920" spans="1:13" ht="15.5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</row>
    <row r="921" spans="1:13" ht="15.5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</row>
    <row r="922" spans="1:13" ht="15.5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3" ht="15.5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</row>
    <row r="924" spans="1:13" ht="15.5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</row>
    <row r="925" spans="1:13" ht="15.5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</row>
    <row r="926" spans="1:13" ht="15.5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</row>
    <row r="927" spans="1:13" ht="15.5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</row>
    <row r="928" spans="1:13" ht="15.5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</row>
    <row r="929" spans="1:13" ht="15.5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</row>
    <row r="930" spans="1:13" ht="15.5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</row>
    <row r="931" spans="1:13" ht="15.5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</row>
    <row r="932" spans="1:13" ht="15.5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</row>
    <row r="933" spans="1:13" ht="15.5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</row>
    <row r="934" spans="1:13" ht="15.5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</row>
    <row r="935" spans="1:13" ht="15.5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</row>
    <row r="936" spans="1:13" ht="15.5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</row>
    <row r="937" spans="1:13" ht="15.5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</row>
    <row r="938" spans="1:13" ht="15.5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</row>
    <row r="939" spans="1:13" ht="15.5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</row>
    <row r="940" spans="1:13" ht="15.5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</row>
    <row r="941" spans="1:13" ht="15.5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</row>
    <row r="942" spans="1:13" ht="15.5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</row>
    <row r="943" spans="1:13" ht="15.5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</row>
    <row r="944" spans="1:13" ht="15.5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</row>
    <row r="945" spans="1:13" ht="15.5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3" ht="15.5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</row>
    <row r="947" spans="1:13" ht="15.5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</row>
    <row r="948" spans="1:13" ht="15.5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</row>
    <row r="949" spans="1:13" ht="15.5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</row>
    <row r="950" spans="1:13" ht="15.5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</row>
    <row r="951" spans="1:13" ht="15.5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</row>
    <row r="952" spans="1:13" ht="15.5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</row>
    <row r="953" spans="1:13" ht="15.5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</row>
    <row r="954" spans="1:13" ht="15.5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</row>
    <row r="955" spans="1:13" ht="15.5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</row>
    <row r="956" spans="1:13" ht="15.5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</row>
    <row r="957" spans="1:13" ht="15.5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</row>
    <row r="958" spans="1:13" ht="15.5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</row>
    <row r="959" spans="1:13" ht="15.5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</row>
    <row r="960" spans="1:13" ht="15.5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</row>
    <row r="961" spans="1:13" ht="15.5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ht="15.5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</row>
    <row r="963" spans="1:13" ht="15.5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</row>
    <row r="964" spans="1:13" ht="15.5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</row>
    <row r="965" spans="1:13" ht="15.5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</row>
    <row r="966" spans="1:13" ht="15.5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</row>
    <row r="967" spans="1:13" ht="15.5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</row>
    <row r="968" spans="1:13" ht="15.5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</row>
    <row r="969" spans="1:13" ht="15.5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</row>
    <row r="970" spans="1:13" ht="15.5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</row>
    <row r="971" spans="1:13" ht="15.5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</row>
    <row r="972" spans="1:13" ht="15.5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</row>
    <row r="973" spans="1:13" ht="15.5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</row>
    <row r="974" spans="1:13" ht="15.5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</row>
    <row r="975" spans="1:13" ht="15.5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</row>
    <row r="976" spans="1:13" ht="15.5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</row>
    <row r="977" spans="1:13" ht="15.5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ht="15.5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</row>
    <row r="979" spans="1:13" ht="15.5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</row>
    <row r="980" spans="1:13" ht="15.5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</row>
    <row r="981" spans="1:13" ht="15.5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</row>
    <row r="982" spans="1:13" ht="15.5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</row>
    <row r="983" spans="1:13" ht="15.5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</row>
    <row r="984" spans="1:13" ht="15.5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</row>
    <row r="985" spans="1:13" ht="15.5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</row>
    <row r="986" spans="1:13" ht="15.5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</row>
    <row r="987" spans="1:13" ht="15.5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</row>
    <row r="988" spans="1:13" ht="15.5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</row>
    <row r="989" spans="1:13" ht="15.5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</row>
    <row r="990" spans="1:13" ht="15.5" x14ac:dyDescent="0.3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</row>
    <row r="991" spans="1:13" ht="15.5" x14ac:dyDescent="0.3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</row>
    <row r="992" spans="1:13" ht="15.5" x14ac:dyDescent="0.3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</row>
    <row r="993" spans="1:13" ht="15.5" x14ac:dyDescent="0.3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</row>
    <row r="994" spans="1:13" ht="15.5" x14ac:dyDescent="0.3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</row>
    <row r="995" spans="1:13" ht="15.5" x14ac:dyDescent="0.3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</row>
    <row r="996" spans="1:13" ht="15.5" x14ac:dyDescent="0.3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</row>
    <row r="997" spans="1:13" ht="15.5" x14ac:dyDescent="0.3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</row>
    <row r="998" spans="1:13" ht="15.5" x14ac:dyDescent="0.3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</row>
    <row r="999" spans="1:13" ht="15.5" x14ac:dyDescent="0.3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</row>
    <row r="1000" spans="1:13" ht="15.5" x14ac:dyDescent="0.3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</row>
    <row r="1001" spans="1:13" ht="15.5" x14ac:dyDescent="0.3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</row>
    <row r="1002" spans="1:13" ht="15.5" x14ac:dyDescent="0.3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</row>
    <row r="1003" spans="1:13" ht="15.5" x14ac:dyDescent="0.35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</row>
    <row r="1004" spans="1:13" ht="15.5" x14ac:dyDescent="0.35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</row>
    <row r="1005" spans="1:13" ht="15.5" x14ac:dyDescent="0.35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</row>
    <row r="1006" spans="1:13" ht="15.5" x14ac:dyDescent="0.35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</row>
    <row r="1007" spans="1:13" ht="15.5" x14ac:dyDescent="0.35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</row>
    <row r="1008" spans="1:13" ht="15.5" x14ac:dyDescent="0.35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</row>
    <row r="1009" spans="1:13" ht="15.5" x14ac:dyDescent="0.35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</row>
    <row r="1010" spans="1:13" ht="15.5" x14ac:dyDescent="0.35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</row>
    <row r="1011" spans="1:13" ht="15.5" x14ac:dyDescent="0.35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</row>
    <row r="1012" spans="1:13" ht="15.5" x14ac:dyDescent="0.35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</row>
    <row r="1013" spans="1:13" ht="15.5" x14ac:dyDescent="0.35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</row>
    <row r="1014" spans="1:13" ht="15.5" x14ac:dyDescent="0.35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</row>
    <row r="1015" spans="1:13" ht="15.5" x14ac:dyDescent="0.35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</row>
    <row r="1016" spans="1:13" ht="15.5" x14ac:dyDescent="0.35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</row>
    <row r="1017" spans="1:13" ht="15.5" x14ac:dyDescent="0.35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</row>
    <row r="1018" spans="1:13" ht="15.5" x14ac:dyDescent="0.35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</row>
    <row r="1019" spans="1:13" ht="15.5" x14ac:dyDescent="0.35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</row>
    <row r="1020" spans="1:13" ht="15.5" x14ac:dyDescent="0.35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</row>
    <row r="1021" spans="1:13" ht="15.5" x14ac:dyDescent="0.35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</row>
    <row r="1022" spans="1:13" ht="15.5" x14ac:dyDescent="0.35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</row>
    <row r="1023" spans="1:13" ht="15.5" x14ac:dyDescent="0.35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</row>
    <row r="1024" spans="1:13" ht="15.5" x14ac:dyDescent="0.35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</row>
    <row r="1025" spans="1:13" ht="15.5" x14ac:dyDescent="0.35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</row>
    <row r="1026" spans="1:13" ht="15.5" x14ac:dyDescent="0.35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</row>
    <row r="1027" spans="1:13" ht="15.5" x14ac:dyDescent="0.35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</row>
    <row r="1028" spans="1:13" ht="15.5" x14ac:dyDescent="0.35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</row>
    <row r="1029" spans="1:13" ht="15.5" x14ac:dyDescent="0.35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</row>
    <row r="1030" spans="1:13" ht="15.5" x14ac:dyDescent="0.35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</row>
    <row r="1031" spans="1:13" ht="15.5" x14ac:dyDescent="0.35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</row>
    <row r="1032" spans="1:13" ht="15.5" x14ac:dyDescent="0.35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</row>
    <row r="1033" spans="1:13" ht="15.5" x14ac:dyDescent="0.35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</row>
    <row r="1034" spans="1:13" ht="15.5" x14ac:dyDescent="0.35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</row>
    <row r="1035" spans="1:13" ht="15.5" x14ac:dyDescent="0.35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</row>
    <row r="1036" spans="1:13" ht="15.5" x14ac:dyDescent="0.35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</row>
    <row r="1037" spans="1:13" ht="15.5" x14ac:dyDescent="0.35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</row>
    <row r="1038" spans="1:13" ht="15.5" x14ac:dyDescent="0.35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</row>
    <row r="1039" spans="1:13" ht="15.5" x14ac:dyDescent="0.35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</row>
    <row r="1040" spans="1:13" ht="15.5" x14ac:dyDescent="0.35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</row>
    <row r="1041" spans="1:13" ht="15.5" x14ac:dyDescent="0.35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</row>
    <row r="1042" spans="1:13" ht="15.5" x14ac:dyDescent="0.35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</row>
    <row r="1043" spans="1:13" ht="15.5" x14ac:dyDescent="0.35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</row>
    <row r="1044" spans="1:13" ht="15.5" x14ac:dyDescent="0.35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</row>
    <row r="1045" spans="1:13" ht="15.5" x14ac:dyDescent="0.35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</row>
    <row r="1046" spans="1:13" ht="15.5" x14ac:dyDescent="0.35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</row>
    <row r="1047" spans="1:13" ht="15.5" x14ac:dyDescent="0.35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</row>
    <row r="1048" spans="1:13" ht="15.5" x14ac:dyDescent="0.35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</row>
    <row r="1049" spans="1:13" ht="15.5" x14ac:dyDescent="0.35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</row>
    <row r="1050" spans="1:13" ht="15.5" x14ac:dyDescent="0.35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</row>
    <row r="1051" spans="1:13" ht="15.5" x14ac:dyDescent="0.35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</row>
    <row r="1052" spans="1:13" ht="15.5" x14ac:dyDescent="0.35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</row>
    <row r="1053" spans="1:13" ht="15.5" x14ac:dyDescent="0.35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</row>
    <row r="1054" spans="1:13" ht="15.5" x14ac:dyDescent="0.35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</row>
    <row r="1055" spans="1:13" ht="15.5" x14ac:dyDescent="0.35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</row>
    <row r="1056" spans="1:13" ht="15.5" x14ac:dyDescent="0.35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</row>
    <row r="1057" spans="1:13" ht="15.5" x14ac:dyDescent="0.35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</row>
    <row r="1058" spans="1:13" ht="15.5" x14ac:dyDescent="0.35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</row>
    <row r="1059" spans="1:13" ht="15.5" x14ac:dyDescent="0.35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</row>
    <row r="1060" spans="1:13" ht="15.5" x14ac:dyDescent="0.35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</row>
    <row r="1061" spans="1:13" ht="15.5" x14ac:dyDescent="0.35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</row>
    <row r="1062" spans="1:13" ht="15.5" x14ac:dyDescent="0.35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</row>
    <row r="1063" spans="1:13" ht="15.5" x14ac:dyDescent="0.35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</row>
    <row r="1064" spans="1:13" ht="15.5" x14ac:dyDescent="0.35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</row>
    <row r="1065" spans="1:13" ht="15.5" x14ac:dyDescent="0.35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</row>
    <row r="1066" spans="1:13" ht="15.5" x14ac:dyDescent="0.35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</row>
    <row r="1067" spans="1:13" ht="15.5" x14ac:dyDescent="0.35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</row>
    <row r="1068" spans="1:13" ht="15.5" x14ac:dyDescent="0.35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</row>
    <row r="1069" spans="1:13" ht="15.5" x14ac:dyDescent="0.35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</row>
    <row r="1070" spans="1:13" ht="15.5" x14ac:dyDescent="0.35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</row>
    <row r="1071" spans="1:13" ht="15.5" x14ac:dyDescent="0.35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</row>
    <row r="1072" spans="1:13" ht="15.5" x14ac:dyDescent="0.35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</row>
    <row r="1073" spans="1:13" ht="15.5" x14ac:dyDescent="0.35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</row>
    <row r="1074" spans="1:13" ht="15.5" x14ac:dyDescent="0.35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</row>
    <row r="1075" spans="1:13" ht="15.5" x14ac:dyDescent="0.35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</row>
    <row r="1076" spans="1:13" ht="15.5" x14ac:dyDescent="0.35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</row>
    <row r="1077" spans="1:13" ht="15.5" x14ac:dyDescent="0.35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3" ht="15.5" x14ac:dyDescent="0.35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</row>
    <row r="1079" spans="1:13" ht="15.5" x14ac:dyDescent="0.35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</row>
    <row r="1080" spans="1:13" ht="15.5" x14ac:dyDescent="0.35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</row>
    <row r="1081" spans="1:13" ht="15.5" x14ac:dyDescent="0.35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</row>
    <row r="1082" spans="1:13" ht="15.5" x14ac:dyDescent="0.35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</row>
    <row r="1083" spans="1:13" ht="15.5" x14ac:dyDescent="0.35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</row>
    <row r="1084" spans="1:13" ht="15.5" x14ac:dyDescent="0.35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</row>
    <row r="1085" spans="1:13" ht="15.5" x14ac:dyDescent="0.35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</row>
    <row r="1086" spans="1:13" ht="15.5" x14ac:dyDescent="0.35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</row>
    <row r="1087" spans="1:13" ht="15.5" x14ac:dyDescent="0.35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</row>
    <row r="1088" spans="1:13" ht="15.5" x14ac:dyDescent="0.35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</row>
    <row r="1089" spans="1:13" ht="15.5" x14ac:dyDescent="0.35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</row>
    <row r="1090" spans="1:13" ht="15.5" x14ac:dyDescent="0.35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</row>
    <row r="1091" spans="1:13" ht="15.5" x14ac:dyDescent="0.35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</row>
    <row r="1092" spans="1:13" ht="15.5" x14ac:dyDescent="0.35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</row>
    <row r="1093" spans="1:13" ht="15.5" x14ac:dyDescent="0.35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</row>
    <row r="1094" spans="1:13" ht="15.5" x14ac:dyDescent="0.35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</row>
    <row r="1095" spans="1:13" ht="15.5" x14ac:dyDescent="0.35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</row>
    <row r="1096" spans="1:13" ht="15.5" x14ac:dyDescent="0.35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</row>
    <row r="1097" spans="1:13" ht="15.5" x14ac:dyDescent="0.35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</row>
    <row r="1098" spans="1:13" ht="15.5" x14ac:dyDescent="0.35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</row>
    <row r="1099" spans="1:13" ht="15.5" x14ac:dyDescent="0.35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</row>
    <row r="1100" spans="1:13" ht="15.5" x14ac:dyDescent="0.35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</row>
    <row r="1101" spans="1:13" ht="15.5" x14ac:dyDescent="0.35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</row>
    <row r="1102" spans="1:13" ht="15.5" x14ac:dyDescent="0.35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</row>
    <row r="1103" spans="1:13" ht="15.5" x14ac:dyDescent="0.35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</row>
    <row r="1104" spans="1:13" ht="15.5" x14ac:dyDescent="0.35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</row>
    <row r="1105" spans="1:13" ht="15.5" x14ac:dyDescent="0.35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</row>
    <row r="1106" spans="1:13" ht="15.5" x14ac:dyDescent="0.35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</row>
    <row r="1107" spans="1:13" ht="15.5" x14ac:dyDescent="0.35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</row>
    <row r="1108" spans="1:13" ht="15.5" x14ac:dyDescent="0.35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</row>
    <row r="1109" spans="1:13" ht="15.5" x14ac:dyDescent="0.35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</row>
    <row r="1110" spans="1:13" ht="15.5" x14ac:dyDescent="0.35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</row>
    <row r="1111" spans="1:13" ht="15.5" x14ac:dyDescent="0.35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</row>
    <row r="1112" spans="1:13" ht="15.5" x14ac:dyDescent="0.35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</row>
    <row r="1113" spans="1:13" ht="15.5" x14ac:dyDescent="0.35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</row>
    <row r="1114" spans="1:13" ht="15.5" x14ac:dyDescent="0.35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</row>
    <row r="1115" spans="1:13" ht="15.5" x14ac:dyDescent="0.35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</row>
    <row r="1116" spans="1:13" ht="15.5" x14ac:dyDescent="0.35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</row>
    <row r="1117" spans="1:13" ht="15.5" x14ac:dyDescent="0.35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</row>
    <row r="1118" spans="1:13" ht="15.5" x14ac:dyDescent="0.35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</row>
    <row r="1119" spans="1:13" ht="15.5" x14ac:dyDescent="0.35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</row>
    <row r="1120" spans="1:13" ht="15.5" x14ac:dyDescent="0.35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</row>
    <row r="1121" spans="1:13" ht="15.5" x14ac:dyDescent="0.35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</row>
    <row r="1122" spans="1:13" ht="15.5" x14ac:dyDescent="0.35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</row>
    <row r="1123" spans="1:13" ht="15.5" x14ac:dyDescent="0.35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</row>
    <row r="1124" spans="1:13" ht="15.5" x14ac:dyDescent="0.35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</row>
    <row r="1125" spans="1:13" ht="15.5" x14ac:dyDescent="0.35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</row>
    <row r="1126" spans="1:13" ht="15.5" x14ac:dyDescent="0.35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</row>
    <row r="1127" spans="1:13" ht="15.5" x14ac:dyDescent="0.35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</row>
    <row r="1128" spans="1:13" ht="15.5" x14ac:dyDescent="0.35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</row>
    <row r="1129" spans="1:13" ht="15.5" x14ac:dyDescent="0.35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</row>
    <row r="1130" spans="1:13" ht="15.5" x14ac:dyDescent="0.35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</row>
    <row r="1131" spans="1:13" ht="15.5" x14ac:dyDescent="0.35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</row>
    <row r="1132" spans="1:13" ht="15.5" x14ac:dyDescent="0.35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</row>
    <row r="1133" spans="1:13" ht="15.5" x14ac:dyDescent="0.35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</row>
    <row r="1134" spans="1:13" ht="15.5" x14ac:dyDescent="0.35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</row>
    <row r="1135" spans="1:13" ht="15.5" x14ac:dyDescent="0.35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</row>
    <row r="1136" spans="1:13" ht="15.5" x14ac:dyDescent="0.35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</row>
    <row r="1137" spans="1:13" ht="15.5" x14ac:dyDescent="0.35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</row>
    <row r="1138" spans="1:13" ht="15.5" x14ac:dyDescent="0.35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</row>
    <row r="1139" spans="1:13" ht="15.5" x14ac:dyDescent="0.35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</row>
    <row r="1140" spans="1:13" ht="15.5" x14ac:dyDescent="0.35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</row>
    <row r="1141" spans="1:13" ht="15.5" x14ac:dyDescent="0.35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</row>
    <row r="1142" spans="1:13" ht="15.5" x14ac:dyDescent="0.35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</row>
    <row r="1143" spans="1:13" ht="15.5" x14ac:dyDescent="0.35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</row>
    <row r="1144" spans="1:13" ht="15.5" x14ac:dyDescent="0.35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</row>
    <row r="1145" spans="1:13" ht="15.5" x14ac:dyDescent="0.35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</row>
  </sheetData>
  <mergeCells count="1">
    <mergeCell ref="D3:H3"/>
  </mergeCells>
  <phoneticPr fontId="1" type="noConversion"/>
  <pageMargins left="0.25" right="0.25" top="0.3" bottom="0.5" header="0.5" footer="0.25"/>
  <pageSetup orientation="landscape" r:id="rId1"/>
  <headerFooter alignWithMargins="0">
    <oddHeader>&amp;C&amp;"Times New Roman,Bold"&amp;18Collateral Analysis with Gap Lender</oddHeader>
    <oddFooter>&amp;C&amp;"Times New Roman,Regular"Small Business Development Center
Central Lakes College, 501 W. College Drive, Brainerd, MN   56401
1-800-933-0346 * (218) 855-8142 * Fax: (218) 855-8141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IV406"/>
  <sheetViews>
    <sheetView tabSelected="1" zoomScale="114" zoomScaleNormal="144" workbookViewId="0">
      <selection activeCell="D1" sqref="D1"/>
    </sheetView>
  </sheetViews>
  <sheetFormatPr defaultColWidth="8.84375" defaultRowHeight="15.5" x14ac:dyDescent="0.35"/>
  <cols>
    <col min="1" max="1" width="27.765625" style="64" customWidth="1"/>
    <col min="2" max="2" width="8" style="64" customWidth="1"/>
    <col min="3" max="3" width="9.765625" style="64" customWidth="1"/>
    <col min="4" max="4" width="8.69140625" style="64" customWidth="1"/>
    <col min="5" max="11" width="8.765625" style="64" customWidth="1"/>
    <col min="12" max="12" width="9.69140625" style="64" customWidth="1"/>
    <col min="13" max="15" width="8.765625" style="64" customWidth="1"/>
    <col min="16" max="16" width="9.765625" style="64" customWidth="1"/>
    <col min="17" max="17" width="8" style="64" customWidth="1"/>
    <col min="18" max="18" width="10.765625" style="64" customWidth="1"/>
    <col min="19" max="19" width="9.53515625" style="64" customWidth="1"/>
    <col min="20" max="211" width="8.84375" style="64" customWidth="1"/>
    <col min="212" max="212" width="9.765625" style="64" customWidth="1"/>
    <col min="213" max="238" width="8.84375" style="64" customWidth="1"/>
    <col min="239" max="16384" width="8.84375" style="64"/>
  </cols>
  <sheetData>
    <row r="1" spans="1:19" s="60" customFormat="1" ht="18" x14ac:dyDescent="0.4">
      <c r="A1" s="87" t="s">
        <v>0</v>
      </c>
      <c r="B1" s="59"/>
      <c r="C1" s="88"/>
      <c r="D1" s="88"/>
      <c r="E1" s="89" t="s">
        <v>1</v>
      </c>
      <c r="F1" s="88"/>
      <c r="G1" s="88"/>
      <c r="H1" s="88"/>
      <c r="I1" s="89" t="s">
        <v>2</v>
      </c>
      <c r="J1" s="59"/>
      <c r="K1" s="88"/>
      <c r="L1" s="88"/>
      <c r="M1" s="89" t="s">
        <v>3</v>
      </c>
      <c r="N1" s="88"/>
      <c r="O1" s="89"/>
      <c r="P1" s="89" t="s">
        <v>4</v>
      </c>
      <c r="Q1" s="59"/>
      <c r="R1" s="88"/>
      <c r="S1" s="59"/>
    </row>
    <row r="2" spans="1:19" s="62" customFormat="1" ht="18" thickBot="1" x14ac:dyDescent="0.4">
      <c r="A2" s="90"/>
      <c r="B2" s="61"/>
      <c r="C2" s="91"/>
      <c r="D2" s="90"/>
      <c r="E2" s="91"/>
      <c r="F2" s="91"/>
      <c r="G2" s="90"/>
      <c r="H2" s="91"/>
      <c r="I2" s="91"/>
      <c r="J2" s="90"/>
      <c r="K2" s="91"/>
      <c r="L2" s="91"/>
      <c r="M2" s="90"/>
      <c r="N2" s="91"/>
      <c r="O2" s="92"/>
      <c r="P2" s="93">
        <f ca="1">TODAY()</f>
        <v>46003</v>
      </c>
      <c r="Q2" s="61"/>
      <c r="R2" s="91"/>
      <c r="S2" s="61"/>
    </row>
    <row r="4" spans="1:19" x14ac:dyDescent="0.35">
      <c r="A4" s="63" t="s">
        <v>5</v>
      </c>
      <c r="E4" s="72" t="s">
        <v>8</v>
      </c>
      <c r="F4" s="72" t="s">
        <v>9</v>
      </c>
    </row>
    <row r="5" spans="1:19" x14ac:dyDescent="0.35">
      <c r="E5" s="64">
        <v>2026</v>
      </c>
      <c r="F5" s="64">
        <f>E5+1</f>
        <v>2027</v>
      </c>
    </row>
    <row r="6" spans="1:19" x14ac:dyDescent="0.35">
      <c r="A6" s="65" t="s">
        <v>6</v>
      </c>
      <c r="B6" s="66">
        <v>1</v>
      </c>
      <c r="G6" s="213" t="s">
        <v>7</v>
      </c>
      <c r="H6" s="213"/>
      <c r="I6" s="213"/>
      <c r="J6" s="213"/>
      <c r="K6" s="213"/>
      <c r="L6" s="213"/>
      <c r="M6" s="213"/>
    </row>
    <row r="7" spans="1:19" x14ac:dyDescent="0.35">
      <c r="A7" s="65" t="s">
        <v>10</v>
      </c>
      <c r="B7" s="76">
        <v>7.6499999999999999E-2</v>
      </c>
      <c r="G7" s="122"/>
      <c r="H7" s="123"/>
      <c r="I7" s="124" t="s">
        <v>11</v>
      </c>
      <c r="J7" s="124" t="s">
        <v>12</v>
      </c>
      <c r="K7" s="124" t="s">
        <v>13</v>
      </c>
      <c r="L7" s="122"/>
      <c r="M7" s="123" t="s">
        <v>14</v>
      </c>
    </row>
    <row r="8" spans="1:19" x14ac:dyDescent="0.35">
      <c r="A8" s="65" t="s">
        <v>15</v>
      </c>
      <c r="B8" s="76">
        <v>3.3500000000000002E-2</v>
      </c>
      <c r="C8" s="65" t="s">
        <v>16</v>
      </c>
      <c r="G8" s="125"/>
      <c r="H8" s="125" t="s">
        <v>17</v>
      </c>
      <c r="I8" s="126" t="s">
        <v>18</v>
      </c>
      <c r="J8" s="126" t="s">
        <v>19</v>
      </c>
      <c r="K8" s="126" t="s">
        <v>20</v>
      </c>
      <c r="L8" s="127"/>
      <c r="M8" s="128" t="s">
        <v>21</v>
      </c>
      <c r="N8" s="70"/>
      <c r="O8" s="70"/>
    </row>
    <row r="9" spans="1:19" x14ac:dyDescent="0.35">
      <c r="A9" s="71" t="s">
        <v>22</v>
      </c>
      <c r="B9" s="76">
        <v>0.01</v>
      </c>
      <c r="C9" s="65" t="s">
        <v>23</v>
      </c>
      <c r="E9" s="64">
        <v>39</v>
      </c>
      <c r="G9" s="65" t="s">
        <v>24</v>
      </c>
      <c r="H9" s="153">
        <f>'Sources and uses'!K24</f>
        <v>0</v>
      </c>
      <c r="I9" s="196">
        <v>0.08</v>
      </c>
      <c r="J9" s="123">
        <v>20</v>
      </c>
      <c r="K9" s="123" t="str">
        <f>'Sources and uses'!F24</f>
        <v>Bank</v>
      </c>
      <c r="L9" s="123"/>
      <c r="M9" s="151">
        <f>PMT(I9/12,B117*12,-H9)</f>
        <v>0</v>
      </c>
    </row>
    <row r="10" spans="1:19" x14ac:dyDescent="0.35">
      <c r="A10" s="65" t="s">
        <v>25</v>
      </c>
      <c r="B10" s="76">
        <f>SUM(B7:B9)</f>
        <v>0.12</v>
      </c>
      <c r="C10" s="65" t="s">
        <v>26</v>
      </c>
      <c r="E10" s="64">
        <v>7</v>
      </c>
      <c r="G10" s="65" t="s">
        <v>27</v>
      </c>
      <c r="H10" s="153">
        <f>'Sources and uses'!K25</f>
        <v>0</v>
      </c>
      <c r="I10" s="196">
        <v>0.08</v>
      </c>
      <c r="J10" s="123">
        <v>5</v>
      </c>
      <c r="K10" s="123" t="str">
        <f>'Sources and uses'!F25</f>
        <v>Gap</v>
      </c>
      <c r="L10" s="123"/>
      <c r="M10" s="151">
        <f>PMT(I10/12,B118*12,-H10)</f>
        <v>0</v>
      </c>
    </row>
    <row r="11" spans="1:19" x14ac:dyDescent="0.35">
      <c r="A11" s="65" t="s">
        <v>28</v>
      </c>
      <c r="B11" s="66">
        <v>1</v>
      </c>
      <c r="G11" s="65" t="s">
        <v>29</v>
      </c>
      <c r="H11" s="153">
        <f>'Sources and uses'!K26</f>
        <v>0</v>
      </c>
      <c r="I11" s="196">
        <v>9.9999999999999995E-7</v>
      </c>
      <c r="J11" s="123">
        <v>9.9999999999999995E-7</v>
      </c>
      <c r="K11" s="123" t="str">
        <f>'Sources and uses'!F26</f>
        <v>Other</v>
      </c>
      <c r="L11" s="123"/>
      <c r="M11" s="151">
        <f>PMT(I11/12,B119*12,-H11)</f>
        <v>0</v>
      </c>
    </row>
    <row r="12" spans="1:19" x14ac:dyDescent="0.35">
      <c r="A12" s="65"/>
      <c r="B12" s="66"/>
      <c r="G12" s="65" t="s">
        <v>30</v>
      </c>
      <c r="H12" s="153">
        <f>'Sources and uses'!K27</f>
        <v>0</v>
      </c>
      <c r="I12" s="196">
        <v>9.9999999999999995E-7</v>
      </c>
      <c r="J12" s="123">
        <v>9.9999999999999995E-7</v>
      </c>
      <c r="K12" s="123" t="str">
        <f>'Sources and uses'!F27</f>
        <v>Other</v>
      </c>
      <c r="L12" s="123"/>
      <c r="M12" s="151">
        <f>PMT(I12/12,B120*12,-H12)</f>
        <v>0</v>
      </c>
    </row>
    <row r="13" spans="1:19" x14ac:dyDescent="0.35">
      <c r="A13" s="65"/>
      <c r="B13" s="66"/>
      <c r="G13" s="65" t="s">
        <v>31</v>
      </c>
      <c r="H13" s="153">
        <v>0</v>
      </c>
      <c r="I13" s="196">
        <v>1E-8</v>
      </c>
      <c r="J13" s="123">
        <v>9.9999999999999995E-7</v>
      </c>
      <c r="K13" s="123"/>
      <c r="L13" s="123"/>
      <c r="M13" s="151">
        <f>PMT(I13/12,B121*12,-H13)</f>
        <v>0</v>
      </c>
    </row>
    <row r="14" spans="1:19" x14ac:dyDescent="0.35">
      <c r="G14" s="122" t="s">
        <v>32</v>
      </c>
      <c r="H14" s="153">
        <v>0</v>
      </c>
      <c r="I14" s="196">
        <v>1.0000000000000001E-9</v>
      </c>
      <c r="J14" s="123">
        <v>0</v>
      </c>
      <c r="K14" s="123"/>
      <c r="L14" s="123"/>
      <c r="M14" s="152"/>
    </row>
    <row r="15" spans="1:19" x14ac:dyDescent="0.35">
      <c r="A15" s="65" t="s">
        <v>33</v>
      </c>
      <c r="B15" s="65" t="s">
        <v>34</v>
      </c>
      <c r="E15" s="120"/>
    </row>
    <row r="16" spans="1:19" x14ac:dyDescent="0.35">
      <c r="B16" s="67" t="s">
        <v>35</v>
      </c>
      <c r="C16" s="158">
        <v>0</v>
      </c>
      <c r="E16" s="71"/>
      <c r="F16" s="182"/>
      <c r="K16" s="65"/>
    </row>
    <row r="17" spans="1:20" x14ac:dyDescent="0.35">
      <c r="B17" s="67" t="s">
        <v>36</v>
      </c>
      <c r="C17" s="76">
        <v>0</v>
      </c>
      <c r="E17" s="71"/>
      <c r="F17" s="183"/>
      <c r="K17" s="65"/>
      <c r="P17" s="72"/>
    </row>
    <row r="18" spans="1:20" x14ac:dyDescent="0.35">
      <c r="B18" s="67" t="s">
        <v>37</v>
      </c>
      <c r="C18" s="76">
        <v>0</v>
      </c>
      <c r="D18" s="94"/>
      <c r="E18" s="181"/>
      <c r="F18" s="184"/>
      <c r="G18" s="94"/>
      <c r="H18" s="94"/>
      <c r="I18" s="94"/>
      <c r="J18" s="94"/>
      <c r="K18" s="95"/>
      <c r="L18" s="94"/>
      <c r="M18" s="94"/>
      <c r="N18" s="94"/>
      <c r="O18" s="94"/>
      <c r="P18" s="94"/>
    </row>
    <row r="19" spans="1:20" x14ac:dyDescent="0.35">
      <c r="B19" s="67" t="s">
        <v>38</v>
      </c>
      <c r="C19" s="76">
        <v>0</v>
      </c>
      <c r="D19" s="94"/>
      <c r="E19" s="94"/>
      <c r="F19" s="184"/>
      <c r="G19" s="94"/>
      <c r="H19" s="94"/>
      <c r="I19" s="94"/>
      <c r="J19" s="94"/>
      <c r="K19" s="95"/>
      <c r="L19" s="94"/>
      <c r="M19" s="94"/>
      <c r="N19" s="94"/>
      <c r="O19" s="94"/>
      <c r="P19" s="94"/>
    </row>
    <row r="20" spans="1:20" x14ac:dyDescent="0.35">
      <c r="B20" s="96" t="s">
        <v>39</v>
      </c>
      <c r="C20" s="76">
        <v>0</v>
      </c>
      <c r="D20" s="94"/>
      <c r="E20" s="94"/>
      <c r="F20" s="94"/>
      <c r="G20" s="94"/>
      <c r="H20" s="94"/>
      <c r="I20" s="94"/>
      <c r="J20" s="94"/>
      <c r="K20" s="95"/>
      <c r="L20" s="94"/>
      <c r="M20" s="94"/>
      <c r="N20" s="94"/>
      <c r="O20" s="94"/>
      <c r="P20" s="94"/>
    </row>
    <row r="21" spans="1:20" x14ac:dyDescent="0.35">
      <c r="K21" s="65"/>
    </row>
    <row r="22" spans="1:20" x14ac:dyDescent="0.35">
      <c r="A22" s="97" t="s">
        <v>40</v>
      </c>
      <c r="B22" s="65"/>
      <c r="C22" s="94"/>
      <c r="D22" s="116">
        <f>34900+2740+90+270+365+365+365+365+365+365+365+365+365+365+365+365+365+365+365+365+365+365365+365+240+365+365+365</f>
        <v>411270</v>
      </c>
      <c r="E22" s="116">
        <f t="shared" ref="E22:O22" si="0">D22+30</f>
        <v>411300</v>
      </c>
      <c r="F22" s="116">
        <f t="shared" si="0"/>
        <v>411330</v>
      </c>
      <c r="G22" s="116">
        <f t="shared" si="0"/>
        <v>411360</v>
      </c>
      <c r="H22" s="116">
        <f t="shared" si="0"/>
        <v>411390</v>
      </c>
      <c r="I22" s="116">
        <f t="shared" si="0"/>
        <v>411420</v>
      </c>
      <c r="J22" s="116">
        <f t="shared" si="0"/>
        <v>411450</v>
      </c>
      <c r="K22" s="116">
        <f t="shared" si="0"/>
        <v>411480</v>
      </c>
      <c r="L22" s="116">
        <f t="shared" si="0"/>
        <v>411510</v>
      </c>
      <c r="M22" s="116">
        <f t="shared" si="0"/>
        <v>411540</v>
      </c>
      <c r="N22" s="116">
        <f>M22+30+2</f>
        <v>411572</v>
      </c>
      <c r="O22" s="116">
        <f t="shared" si="0"/>
        <v>411602</v>
      </c>
      <c r="P22" s="115" t="s">
        <v>41</v>
      </c>
      <c r="Q22" s="117"/>
      <c r="R22" s="185">
        <f>F5</f>
        <v>2027</v>
      </c>
    </row>
    <row r="23" spans="1:20" x14ac:dyDescent="0.35">
      <c r="A23" s="97"/>
      <c r="B23" s="65"/>
      <c r="C23" s="94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9"/>
      <c r="Q23" s="190"/>
      <c r="R23" s="191"/>
      <c r="S23" s="192"/>
      <c r="T23" s="192"/>
    </row>
    <row r="24" spans="1:20" x14ac:dyDescent="0.35">
      <c r="A24" s="95"/>
      <c r="C24" s="94"/>
      <c r="D24" s="192" t="s">
        <v>42</v>
      </c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3"/>
      <c r="Q24" s="192"/>
      <c r="R24" s="193"/>
      <c r="S24" s="192"/>
      <c r="T24" s="192"/>
    </row>
    <row r="25" spans="1:20" x14ac:dyDescent="0.35">
      <c r="A25" s="98" t="s">
        <v>43</v>
      </c>
      <c r="B25" s="65" t="s">
        <v>44</v>
      </c>
      <c r="C25" s="146" t="s">
        <v>45</v>
      </c>
      <c r="D25" s="147" t="s">
        <v>45</v>
      </c>
      <c r="E25" s="147" t="s">
        <v>45</v>
      </c>
      <c r="F25" s="147" t="s">
        <v>45</v>
      </c>
      <c r="G25" s="147" t="s">
        <v>45</v>
      </c>
      <c r="H25" s="147" t="s">
        <v>45</v>
      </c>
      <c r="I25" s="147" t="s">
        <v>45</v>
      </c>
      <c r="J25" s="147" t="s">
        <v>45</v>
      </c>
      <c r="K25" s="147" t="s">
        <v>45</v>
      </c>
      <c r="L25" s="147" t="s">
        <v>45</v>
      </c>
      <c r="M25" s="147" t="s">
        <v>45</v>
      </c>
      <c r="N25" s="147" t="s">
        <v>45</v>
      </c>
      <c r="O25" s="147" t="s">
        <v>45</v>
      </c>
      <c r="P25" s="148"/>
      <c r="Q25" s="123"/>
      <c r="R25" s="149">
        <v>0.05</v>
      </c>
      <c r="S25" s="123"/>
    </row>
    <row r="26" spans="1:20" x14ac:dyDescent="0.35">
      <c r="A26" s="64">
        <f>A16</f>
        <v>0</v>
      </c>
      <c r="B26" s="75">
        <f>C16</f>
        <v>0</v>
      </c>
      <c r="C26" s="123"/>
      <c r="D26" s="150">
        <v>0</v>
      </c>
      <c r="E26" s="150">
        <v>0</v>
      </c>
      <c r="F26" s="150">
        <v>0</v>
      </c>
      <c r="G26" s="150">
        <v>0</v>
      </c>
      <c r="H26" s="150">
        <v>0</v>
      </c>
      <c r="I26" s="150">
        <v>0</v>
      </c>
      <c r="J26" s="150">
        <v>0</v>
      </c>
      <c r="K26" s="150">
        <v>0</v>
      </c>
      <c r="L26" s="150">
        <v>0</v>
      </c>
      <c r="M26" s="150">
        <v>0</v>
      </c>
      <c r="N26" s="150">
        <v>0</v>
      </c>
      <c r="O26" s="150">
        <v>0</v>
      </c>
      <c r="P26" s="151">
        <f t="shared" ref="P26:P33" si="1">SUM(D26:O26)</f>
        <v>0</v>
      </c>
      <c r="Q26" s="152"/>
      <c r="R26" s="151">
        <f>+P26*(1+$R$25)</f>
        <v>0</v>
      </c>
      <c r="S26" s="123"/>
    </row>
    <row r="27" spans="1:20" x14ac:dyDescent="0.35">
      <c r="A27" s="64">
        <f>A17</f>
        <v>0</v>
      </c>
      <c r="B27" s="75">
        <f>C17</f>
        <v>0</v>
      </c>
      <c r="C27" s="123"/>
      <c r="D27" s="153">
        <v>0</v>
      </c>
      <c r="E27" s="151">
        <f t="shared" ref="E27:O27" si="2">$D$27</f>
        <v>0</v>
      </c>
      <c r="F27" s="151">
        <f t="shared" si="2"/>
        <v>0</v>
      </c>
      <c r="G27" s="151">
        <f t="shared" si="2"/>
        <v>0</v>
      </c>
      <c r="H27" s="151">
        <f t="shared" si="2"/>
        <v>0</v>
      </c>
      <c r="I27" s="151">
        <f t="shared" si="2"/>
        <v>0</v>
      </c>
      <c r="J27" s="151">
        <f t="shared" si="2"/>
        <v>0</v>
      </c>
      <c r="K27" s="151">
        <f t="shared" si="2"/>
        <v>0</v>
      </c>
      <c r="L27" s="151">
        <f t="shared" si="2"/>
        <v>0</v>
      </c>
      <c r="M27" s="151">
        <f t="shared" si="2"/>
        <v>0</v>
      </c>
      <c r="N27" s="151">
        <f t="shared" si="2"/>
        <v>0</v>
      </c>
      <c r="O27" s="151">
        <f t="shared" si="2"/>
        <v>0</v>
      </c>
      <c r="P27" s="151">
        <f t="shared" si="1"/>
        <v>0</v>
      </c>
      <c r="Q27" s="152"/>
      <c r="R27" s="151">
        <f>+P27*(1+$R$25)</f>
        <v>0</v>
      </c>
      <c r="S27" s="123"/>
    </row>
    <row r="28" spans="1:20" x14ac:dyDescent="0.35">
      <c r="A28" s="64">
        <f>A18</f>
        <v>0</v>
      </c>
      <c r="B28" s="75">
        <f>C18</f>
        <v>0</v>
      </c>
      <c r="C28" s="123"/>
      <c r="D28" s="153">
        <v>0</v>
      </c>
      <c r="E28" s="151">
        <f t="shared" ref="E28:O28" si="3">$D$28</f>
        <v>0</v>
      </c>
      <c r="F28" s="151">
        <f t="shared" si="3"/>
        <v>0</v>
      </c>
      <c r="G28" s="151">
        <f t="shared" si="3"/>
        <v>0</v>
      </c>
      <c r="H28" s="151">
        <f t="shared" si="3"/>
        <v>0</v>
      </c>
      <c r="I28" s="151">
        <f t="shared" si="3"/>
        <v>0</v>
      </c>
      <c r="J28" s="151">
        <f t="shared" si="3"/>
        <v>0</v>
      </c>
      <c r="K28" s="151">
        <f t="shared" si="3"/>
        <v>0</v>
      </c>
      <c r="L28" s="151">
        <f t="shared" si="3"/>
        <v>0</v>
      </c>
      <c r="M28" s="151">
        <f t="shared" si="3"/>
        <v>0</v>
      </c>
      <c r="N28" s="151">
        <f t="shared" si="3"/>
        <v>0</v>
      </c>
      <c r="O28" s="151">
        <f t="shared" si="3"/>
        <v>0</v>
      </c>
      <c r="P28" s="151">
        <f t="shared" si="1"/>
        <v>0</v>
      </c>
      <c r="Q28" s="152"/>
      <c r="R28" s="151">
        <f>+P28*(1+$R$25)</f>
        <v>0</v>
      </c>
      <c r="S28" s="123"/>
    </row>
    <row r="29" spans="1:20" x14ac:dyDescent="0.35">
      <c r="A29" s="64">
        <f>A19</f>
        <v>0</v>
      </c>
      <c r="B29" s="75">
        <f>C19</f>
        <v>0</v>
      </c>
      <c r="C29" s="123"/>
      <c r="D29" s="153">
        <v>0</v>
      </c>
      <c r="E29" s="151">
        <f t="shared" ref="E29:O29" si="4">$D$29</f>
        <v>0</v>
      </c>
      <c r="F29" s="151">
        <f t="shared" si="4"/>
        <v>0</v>
      </c>
      <c r="G29" s="151">
        <f t="shared" si="4"/>
        <v>0</v>
      </c>
      <c r="H29" s="151">
        <f t="shared" si="4"/>
        <v>0</v>
      </c>
      <c r="I29" s="151">
        <f t="shared" si="4"/>
        <v>0</v>
      </c>
      <c r="J29" s="151">
        <f t="shared" si="4"/>
        <v>0</v>
      </c>
      <c r="K29" s="151">
        <f t="shared" si="4"/>
        <v>0</v>
      </c>
      <c r="L29" s="151">
        <f t="shared" si="4"/>
        <v>0</v>
      </c>
      <c r="M29" s="151">
        <f t="shared" si="4"/>
        <v>0</v>
      </c>
      <c r="N29" s="151">
        <f t="shared" si="4"/>
        <v>0</v>
      </c>
      <c r="O29" s="151">
        <f t="shared" si="4"/>
        <v>0</v>
      </c>
      <c r="P29" s="151">
        <f t="shared" si="1"/>
        <v>0</v>
      </c>
      <c r="Q29" s="152"/>
      <c r="R29" s="151">
        <f>+P29*(1+$R$25)</f>
        <v>0</v>
      </c>
      <c r="S29" s="123"/>
    </row>
    <row r="30" spans="1:20" x14ac:dyDescent="0.35">
      <c r="A30" s="64">
        <f>A20</f>
        <v>0</v>
      </c>
      <c r="B30" s="75">
        <f>C20</f>
        <v>0</v>
      </c>
      <c r="C30" s="123"/>
      <c r="D30" s="154">
        <v>0</v>
      </c>
      <c r="E30" s="155">
        <f t="shared" ref="E30:O30" si="5">$D$30</f>
        <v>0</v>
      </c>
      <c r="F30" s="155">
        <f t="shared" si="5"/>
        <v>0</v>
      </c>
      <c r="G30" s="155">
        <f t="shared" si="5"/>
        <v>0</v>
      </c>
      <c r="H30" s="155">
        <f t="shared" si="5"/>
        <v>0</v>
      </c>
      <c r="I30" s="155">
        <f t="shared" si="5"/>
        <v>0</v>
      </c>
      <c r="J30" s="155">
        <f t="shared" si="5"/>
        <v>0</v>
      </c>
      <c r="K30" s="155">
        <f t="shared" si="5"/>
        <v>0</v>
      </c>
      <c r="L30" s="155">
        <f t="shared" si="5"/>
        <v>0</v>
      </c>
      <c r="M30" s="155">
        <f t="shared" si="5"/>
        <v>0</v>
      </c>
      <c r="N30" s="155">
        <f t="shared" si="5"/>
        <v>0</v>
      </c>
      <c r="O30" s="155">
        <f t="shared" si="5"/>
        <v>0</v>
      </c>
      <c r="P30" s="155">
        <f t="shared" si="1"/>
        <v>0</v>
      </c>
      <c r="Q30" s="156"/>
      <c r="R30" s="155">
        <f>+P30*(1+$R$25)</f>
        <v>0</v>
      </c>
      <c r="S30" s="123"/>
    </row>
    <row r="31" spans="1:20" x14ac:dyDescent="0.35">
      <c r="A31" s="95" t="s">
        <v>46</v>
      </c>
      <c r="C31" s="148"/>
      <c r="D31" s="151">
        <f t="shared" ref="D31:O31" si="6">SUM(D26:D30)</f>
        <v>0</v>
      </c>
      <c r="E31" s="151">
        <f t="shared" si="6"/>
        <v>0</v>
      </c>
      <c r="F31" s="151">
        <f t="shared" si="6"/>
        <v>0</v>
      </c>
      <c r="G31" s="151">
        <f t="shared" si="6"/>
        <v>0</v>
      </c>
      <c r="H31" s="151">
        <f t="shared" si="6"/>
        <v>0</v>
      </c>
      <c r="I31" s="151">
        <f t="shared" si="6"/>
        <v>0</v>
      </c>
      <c r="J31" s="151">
        <f t="shared" si="6"/>
        <v>0</v>
      </c>
      <c r="K31" s="151">
        <f t="shared" si="6"/>
        <v>0</v>
      </c>
      <c r="L31" s="151">
        <f t="shared" si="6"/>
        <v>0</v>
      </c>
      <c r="M31" s="151">
        <f t="shared" si="6"/>
        <v>0</v>
      </c>
      <c r="N31" s="151">
        <f t="shared" si="6"/>
        <v>0</v>
      </c>
      <c r="O31" s="151">
        <f t="shared" si="6"/>
        <v>0</v>
      </c>
      <c r="P31" s="151">
        <f t="shared" si="1"/>
        <v>0</v>
      </c>
      <c r="Q31" s="152"/>
      <c r="R31" s="151">
        <f>SUM(R26:R30)</f>
        <v>0</v>
      </c>
      <c r="S31" s="123"/>
    </row>
    <row r="32" spans="1:20" x14ac:dyDescent="0.35">
      <c r="A32" s="95"/>
      <c r="C32" s="148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2"/>
      <c r="R32" s="151"/>
      <c r="S32" s="123"/>
    </row>
    <row r="33" spans="1:19" x14ac:dyDescent="0.35">
      <c r="A33" s="98" t="s">
        <v>47</v>
      </c>
      <c r="C33" s="151">
        <f>'Sources and uses'!K12</f>
        <v>0</v>
      </c>
      <c r="D33" s="151">
        <f t="shared" ref="D33:O33" si="7">($B$26*D26)+($B$27*D27)+($B$28*D28)+($B$29*D29)+($B$30*D30)</f>
        <v>0</v>
      </c>
      <c r="E33" s="151">
        <f t="shared" si="7"/>
        <v>0</v>
      </c>
      <c r="F33" s="151">
        <f t="shared" si="7"/>
        <v>0</v>
      </c>
      <c r="G33" s="151">
        <f t="shared" si="7"/>
        <v>0</v>
      </c>
      <c r="H33" s="151">
        <f t="shared" si="7"/>
        <v>0</v>
      </c>
      <c r="I33" s="151">
        <f t="shared" si="7"/>
        <v>0</v>
      </c>
      <c r="J33" s="151">
        <f t="shared" si="7"/>
        <v>0</v>
      </c>
      <c r="K33" s="151">
        <f t="shared" si="7"/>
        <v>0</v>
      </c>
      <c r="L33" s="151">
        <f t="shared" si="7"/>
        <v>0</v>
      </c>
      <c r="M33" s="151">
        <f t="shared" si="7"/>
        <v>0</v>
      </c>
      <c r="N33" s="151">
        <f t="shared" si="7"/>
        <v>0</v>
      </c>
      <c r="O33" s="151">
        <f t="shared" si="7"/>
        <v>0</v>
      </c>
      <c r="P33" s="151">
        <f t="shared" si="1"/>
        <v>0</v>
      </c>
      <c r="Q33" s="152"/>
      <c r="R33" s="151">
        <f>($B$26*R26)+($B$27*R27)+($B$28*R28)+($B$29*R29)+($B$30*R30)</f>
        <v>0</v>
      </c>
      <c r="S33" s="123"/>
    </row>
    <row r="34" spans="1:19" x14ac:dyDescent="0.35">
      <c r="A34" s="98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2"/>
      <c r="R34" s="151"/>
      <c r="S34" s="123"/>
    </row>
    <row r="35" spans="1:19" x14ac:dyDescent="0.35">
      <c r="A35" s="98" t="s">
        <v>48</v>
      </c>
      <c r="C35" s="151">
        <f>C243</f>
        <v>0</v>
      </c>
      <c r="D35" s="153">
        <f t="shared" ref="D35:O35" si="8">(C35+D31)-(D70+D71)</f>
        <v>0</v>
      </c>
      <c r="E35" s="153">
        <f t="shared" si="8"/>
        <v>0</v>
      </c>
      <c r="F35" s="153">
        <f t="shared" si="8"/>
        <v>0</v>
      </c>
      <c r="G35" s="153">
        <f t="shared" si="8"/>
        <v>0</v>
      </c>
      <c r="H35" s="153">
        <f t="shared" si="8"/>
        <v>0</v>
      </c>
      <c r="I35" s="153">
        <f t="shared" si="8"/>
        <v>0</v>
      </c>
      <c r="J35" s="153">
        <f t="shared" si="8"/>
        <v>0</v>
      </c>
      <c r="K35" s="153">
        <f t="shared" si="8"/>
        <v>0</v>
      </c>
      <c r="L35" s="153">
        <f t="shared" si="8"/>
        <v>0</v>
      </c>
      <c r="M35" s="153">
        <f t="shared" si="8"/>
        <v>0</v>
      </c>
      <c r="N35" s="153">
        <f t="shared" si="8"/>
        <v>0</v>
      </c>
      <c r="O35" s="153">
        <f t="shared" si="8"/>
        <v>0</v>
      </c>
      <c r="P35" s="157" t="s">
        <v>49</v>
      </c>
      <c r="Q35" s="152"/>
      <c r="R35" s="151">
        <f>(O35+R31)-(R70+R71)</f>
        <v>0</v>
      </c>
      <c r="S35" s="123"/>
    </row>
    <row r="36" spans="1:19" x14ac:dyDescent="0.35">
      <c r="A36" s="98"/>
      <c r="C36" s="151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7"/>
      <c r="Q36" s="152"/>
      <c r="R36" s="151"/>
      <c r="S36" s="123"/>
    </row>
    <row r="37" spans="1:19" ht="15" customHeight="1" x14ac:dyDescent="0.35">
      <c r="A37" s="98" t="s">
        <v>50</v>
      </c>
      <c r="C37" s="153">
        <v>0</v>
      </c>
      <c r="D37" s="153">
        <v>0</v>
      </c>
      <c r="E37" s="153">
        <v>0</v>
      </c>
      <c r="F37" s="153">
        <v>0</v>
      </c>
      <c r="G37" s="153">
        <v>0</v>
      </c>
      <c r="H37" s="153">
        <v>0</v>
      </c>
      <c r="I37" s="153">
        <v>0</v>
      </c>
      <c r="J37" s="153">
        <v>0</v>
      </c>
      <c r="K37" s="153">
        <v>0</v>
      </c>
      <c r="L37" s="153">
        <v>0</v>
      </c>
      <c r="M37" s="153">
        <v>0</v>
      </c>
      <c r="N37" s="153">
        <v>0</v>
      </c>
      <c r="O37" s="153">
        <v>0</v>
      </c>
      <c r="P37" s="157" t="s">
        <v>51</v>
      </c>
      <c r="Q37" s="152"/>
      <c r="R37" s="153">
        <v>0</v>
      </c>
      <c r="S37" s="146"/>
    </row>
    <row r="38" spans="1:19" ht="15" customHeight="1" x14ac:dyDescent="0.35">
      <c r="A38" s="98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7"/>
      <c r="Q38" s="152"/>
      <c r="R38" s="153"/>
      <c r="S38" s="146"/>
    </row>
    <row r="39" spans="1:19" x14ac:dyDescent="0.35">
      <c r="A39" s="98" t="s">
        <v>52</v>
      </c>
      <c r="C39" s="151">
        <f>C33+C245</f>
        <v>0</v>
      </c>
      <c r="D39" s="151">
        <f t="shared" ref="D39:O39" si="9">(C39+D33)-((D26*$B$26)+(D27*$B$27)+(D28*$B$28)+(D29*$B$29)+(D30*$B$30))</f>
        <v>0</v>
      </c>
      <c r="E39" s="151">
        <f t="shared" si="9"/>
        <v>0</v>
      </c>
      <c r="F39" s="151">
        <f t="shared" si="9"/>
        <v>0</v>
      </c>
      <c r="G39" s="151">
        <f t="shared" si="9"/>
        <v>0</v>
      </c>
      <c r="H39" s="151">
        <f t="shared" si="9"/>
        <v>0</v>
      </c>
      <c r="I39" s="151">
        <f t="shared" si="9"/>
        <v>0</v>
      </c>
      <c r="J39" s="151">
        <f t="shared" si="9"/>
        <v>0</v>
      </c>
      <c r="K39" s="151">
        <f t="shared" si="9"/>
        <v>0</v>
      </c>
      <c r="L39" s="151">
        <f t="shared" si="9"/>
        <v>0</v>
      </c>
      <c r="M39" s="151">
        <f t="shared" si="9"/>
        <v>0</v>
      </c>
      <c r="N39" s="151">
        <f t="shared" si="9"/>
        <v>0</v>
      </c>
      <c r="O39" s="151">
        <f t="shared" si="9"/>
        <v>0</v>
      </c>
      <c r="P39" s="151">
        <f>SUM(D39:O39)/12</f>
        <v>0</v>
      </c>
      <c r="Q39" s="152"/>
      <c r="R39" s="151">
        <f>(O39+R33)-((R26*$B$26)+(R27*$B$27)+(R28*$B$28)+(R29*$B$29)+(R30*$B$30))</f>
        <v>0</v>
      </c>
      <c r="S39" s="148"/>
    </row>
    <row r="40" spans="1:19" x14ac:dyDescent="0.35">
      <c r="A40" s="98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2"/>
      <c r="R40" s="151"/>
      <c r="S40" s="148"/>
    </row>
    <row r="41" spans="1:19" x14ac:dyDescent="0.35">
      <c r="A41" s="98" t="s">
        <v>53</v>
      </c>
      <c r="C41" s="151">
        <f>J242</f>
        <v>0</v>
      </c>
      <c r="D41" s="151">
        <f t="shared" ref="D41:O41" si="10">C41+D33-D87</f>
        <v>0</v>
      </c>
      <c r="E41" s="151">
        <f t="shared" si="10"/>
        <v>0</v>
      </c>
      <c r="F41" s="151">
        <f t="shared" si="10"/>
        <v>0</v>
      </c>
      <c r="G41" s="151">
        <f t="shared" si="10"/>
        <v>0</v>
      </c>
      <c r="H41" s="151">
        <f t="shared" si="10"/>
        <v>0</v>
      </c>
      <c r="I41" s="151">
        <f t="shared" si="10"/>
        <v>0</v>
      </c>
      <c r="J41" s="151">
        <f t="shared" si="10"/>
        <v>0</v>
      </c>
      <c r="K41" s="151">
        <f t="shared" si="10"/>
        <v>0</v>
      </c>
      <c r="L41" s="151">
        <f t="shared" si="10"/>
        <v>0</v>
      </c>
      <c r="M41" s="151">
        <f t="shared" si="10"/>
        <v>0</v>
      </c>
      <c r="N41" s="151">
        <f t="shared" si="10"/>
        <v>0</v>
      </c>
      <c r="O41" s="151">
        <f t="shared" si="10"/>
        <v>0</v>
      </c>
      <c r="P41" s="151"/>
      <c r="Q41" s="152"/>
      <c r="R41" s="151">
        <f>O41+R33-R87</f>
        <v>0</v>
      </c>
      <c r="S41" s="123"/>
    </row>
    <row r="42" spans="1:19" x14ac:dyDescent="0.35">
      <c r="A42" s="98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2"/>
      <c r="R42" s="151"/>
      <c r="S42" s="123"/>
    </row>
    <row r="43" spans="1:19" x14ac:dyDescent="0.35">
      <c r="A43" s="98" t="s">
        <v>54</v>
      </c>
      <c r="B43" s="64">
        <f>E9</f>
        <v>39</v>
      </c>
      <c r="C43" s="151">
        <v>0</v>
      </c>
      <c r="D43" s="151">
        <f t="shared" ref="D43:O43" si="11">(+D124+C149)/($B$43*12)</f>
        <v>0</v>
      </c>
      <c r="E43" s="151">
        <f t="shared" si="11"/>
        <v>0</v>
      </c>
      <c r="F43" s="151">
        <f t="shared" si="11"/>
        <v>0</v>
      </c>
      <c r="G43" s="151">
        <f t="shared" si="11"/>
        <v>0</v>
      </c>
      <c r="H43" s="151">
        <f t="shared" si="11"/>
        <v>0</v>
      </c>
      <c r="I43" s="151">
        <f t="shared" si="11"/>
        <v>0</v>
      </c>
      <c r="J43" s="151">
        <f t="shared" si="11"/>
        <v>0</v>
      </c>
      <c r="K43" s="151">
        <f t="shared" si="11"/>
        <v>0</v>
      </c>
      <c r="L43" s="151">
        <f t="shared" si="11"/>
        <v>0</v>
      </c>
      <c r="M43" s="151">
        <f t="shared" si="11"/>
        <v>0</v>
      </c>
      <c r="N43" s="151">
        <f t="shared" si="11"/>
        <v>0</v>
      </c>
      <c r="O43" s="151">
        <f t="shared" si="11"/>
        <v>0</v>
      </c>
      <c r="P43" s="151">
        <f>SUM(D43:O43)</f>
        <v>0</v>
      </c>
      <c r="Q43" s="152"/>
      <c r="R43" s="151">
        <f>(+R124+O149)/$B$43</f>
        <v>0</v>
      </c>
      <c r="S43" s="123"/>
    </row>
    <row r="44" spans="1:19" x14ac:dyDescent="0.35">
      <c r="A44" s="65" t="s">
        <v>55</v>
      </c>
      <c r="B44" s="64">
        <f>E10</f>
        <v>7</v>
      </c>
      <c r="C44" s="153">
        <v>0</v>
      </c>
      <c r="D44" s="151">
        <f t="shared" ref="D44:O44" si="12">(+D125+C151)/($B$44*12)</f>
        <v>0</v>
      </c>
      <c r="E44" s="151">
        <f t="shared" si="12"/>
        <v>0</v>
      </c>
      <c r="F44" s="151">
        <f t="shared" si="12"/>
        <v>0</v>
      </c>
      <c r="G44" s="151">
        <f t="shared" si="12"/>
        <v>0</v>
      </c>
      <c r="H44" s="151">
        <f t="shared" si="12"/>
        <v>0</v>
      </c>
      <c r="I44" s="151">
        <f t="shared" si="12"/>
        <v>0</v>
      </c>
      <c r="J44" s="151">
        <f t="shared" si="12"/>
        <v>0</v>
      </c>
      <c r="K44" s="151">
        <f t="shared" si="12"/>
        <v>0</v>
      </c>
      <c r="L44" s="151">
        <f t="shared" si="12"/>
        <v>0</v>
      </c>
      <c r="M44" s="151">
        <f t="shared" si="12"/>
        <v>0</v>
      </c>
      <c r="N44" s="151">
        <f t="shared" si="12"/>
        <v>0</v>
      </c>
      <c r="O44" s="151">
        <f t="shared" si="12"/>
        <v>0</v>
      </c>
      <c r="P44" s="151">
        <f>SUM(D44:O44)</f>
        <v>0</v>
      </c>
      <c r="Q44" s="152"/>
      <c r="R44" s="151">
        <f>(+R125+O151)/($B$44)</f>
        <v>0</v>
      </c>
      <c r="S44" s="123"/>
    </row>
    <row r="45" spans="1:19" x14ac:dyDescent="0.35">
      <c r="A45" s="72" t="s">
        <v>56</v>
      </c>
      <c r="B45" s="64">
        <v>8</v>
      </c>
      <c r="C45" s="153">
        <v>0</v>
      </c>
      <c r="D45" s="151">
        <f>C126/B45/12</f>
        <v>0</v>
      </c>
      <c r="E45" s="151">
        <f>D45</f>
        <v>0</v>
      </c>
      <c r="F45" s="151">
        <f t="shared" ref="F45:O45" si="13">E45</f>
        <v>0</v>
      </c>
      <c r="G45" s="151">
        <f t="shared" si="13"/>
        <v>0</v>
      </c>
      <c r="H45" s="151">
        <f t="shared" si="13"/>
        <v>0</v>
      </c>
      <c r="I45" s="151">
        <f t="shared" si="13"/>
        <v>0</v>
      </c>
      <c r="J45" s="151">
        <f t="shared" si="13"/>
        <v>0</v>
      </c>
      <c r="K45" s="151">
        <f t="shared" si="13"/>
        <v>0</v>
      </c>
      <c r="L45" s="151">
        <f t="shared" si="13"/>
        <v>0</v>
      </c>
      <c r="M45" s="151">
        <f t="shared" si="13"/>
        <v>0</v>
      </c>
      <c r="N45" s="151">
        <f t="shared" si="13"/>
        <v>0</v>
      </c>
      <c r="O45" s="151">
        <f t="shared" si="13"/>
        <v>0</v>
      </c>
      <c r="P45" s="151">
        <f>SUM(D45:O45)</f>
        <v>0</v>
      </c>
      <c r="Q45" s="152"/>
      <c r="R45" s="151">
        <f>P45</f>
        <v>0</v>
      </c>
      <c r="S45" s="123"/>
    </row>
    <row r="46" spans="1:19" x14ac:dyDescent="0.35">
      <c r="A46" s="72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4"/>
      <c r="R46" s="143"/>
    </row>
    <row r="47" spans="1:19" x14ac:dyDescent="0.35">
      <c r="A47" s="72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R47" s="94"/>
    </row>
    <row r="48" spans="1:19" x14ac:dyDescent="0.35">
      <c r="A48" s="72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R48" s="94"/>
    </row>
    <row r="49" spans="1:19" x14ac:dyDescent="0.35">
      <c r="A49" s="72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R49" s="94"/>
    </row>
    <row r="50" spans="1:19" x14ac:dyDescent="0.35">
      <c r="A50" s="72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R50" s="94"/>
    </row>
    <row r="51" spans="1:19" x14ac:dyDescent="0.35">
      <c r="A51" s="72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R51" s="94"/>
    </row>
    <row r="52" spans="1:19" x14ac:dyDescent="0.35">
      <c r="A52" s="72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R52" s="94"/>
    </row>
    <row r="53" spans="1:19" x14ac:dyDescent="0.35">
      <c r="A53" s="72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R53" s="94"/>
    </row>
    <row r="54" spans="1:19" x14ac:dyDescent="0.35">
      <c r="A54" s="72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R54" s="94"/>
    </row>
    <row r="55" spans="1:19" x14ac:dyDescent="0.35">
      <c r="A55" s="72"/>
      <c r="D55" s="94"/>
      <c r="E55" s="85" t="s">
        <v>57</v>
      </c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R55" s="94"/>
    </row>
    <row r="56" spans="1:19" x14ac:dyDescent="0.35">
      <c r="A56" s="72"/>
      <c r="D56" s="94"/>
      <c r="E56" s="85" t="s">
        <v>58</v>
      </c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R56" s="94"/>
    </row>
    <row r="57" spans="1:19" x14ac:dyDescent="0.35">
      <c r="A57" s="72"/>
      <c r="D57" s="94"/>
      <c r="E57" s="63" t="s">
        <v>59</v>
      </c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R57" s="94"/>
    </row>
    <row r="58" spans="1:19" x14ac:dyDescent="0.35">
      <c r="D58" s="94"/>
      <c r="E58" s="63" t="s">
        <v>60</v>
      </c>
      <c r="F58" s="94"/>
      <c r="G58" s="94"/>
      <c r="H58" s="94"/>
      <c r="J58" s="94"/>
      <c r="K58" s="94"/>
      <c r="L58" s="94"/>
      <c r="M58" s="94"/>
      <c r="N58" s="94"/>
      <c r="O58" s="94"/>
      <c r="P58" s="94"/>
      <c r="R58" s="94"/>
    </row>
    <row r="59" spans="1:19" x14ac:dyDescent="0.35">
      <c r="D59" s="94"/>
      <c r="F59" s="94"/>
      <c r="G59" s="94"/>
      <c r="H59" s="94"/>
      <c r="J59" s="94"/>
      <c r="K59" s="94"/>
      <c r="L59" s="94"/>
      <c r="M59" s="94"/>
      <c r="N59" s="94"/>
      <c r="O59" s="94"/>
      <c r="P59" s="94"/>
      <c r="R59" s="94"/>
    </row>
    <row r="62" spans="1:19" ht="18" x14ac:dyDescent="0.4">
      <c r="A62" s="101" t="s">
        <v>61</v>
      </c>
      <c r="C62" s="96" t="s">
        <v>62</v>
      </c>
      <c r="D62" s="96" t="s">
        <v>63</v>
      </c>
      <c r="E62" s="96" t="s">
        <v>64</v>
      </c>
      <c r="F62" s="96" t="s">
        <v>65</v>
      </c>
      <c r="G62" s="96" t="s">
        <v>66</v>
      </c>
      <c r="H62" s="96" t="s">
        <v>67</v>
      </c>
      <c r="I62" s="96" t="s">
        <v>68</v>
      </c>
      <c r="J62" s="96" t="s">
        <v>69</v>
      </c>
      <c r="K62" s="96" t="s">
        <v>70</v>
      </c>
      <c r="L62" s="96" t="s">
        <v>71</v>
      </c>
      <c r="M62" s="96" t="s">
        <v>72</v>
      </c>
      <c r="N62" s="96" t="s">
        <v>73</v>
      </c>
      <c r="O62" s="96" t="s">
        <v>74</v>
      </c>
      <c r="P62" s="96" t="s">
        <v>75</v>
      </c>
      <c r="R62" s="95" t="s">
        <v>76</v>
      </c>
    </row>
    <row r="63" spans="1:19" x14ac:dyDescent="0.35">
      <c r="A63" s="95" t="s">
        <v>77</v>
      </c>
      <c r="C63" s="96">
        <f>E5</f>
        <v>2026</v>
      </c>
      <c r="D63" s="119">
        <f>D22</f>
        <v>411270</v>
      </c>
      <c r="E63" s="119">
        <f>D63+35</f>
        <v>411305</v>
      </c>
      <c r="F63" s="119">
        <f t="shared" ref="F63:O63" si="14">E63+30</f>
        <v>411335</v>
      </c>
      <c r="G63" s="119">
        <f t="shared" si="14"/>
        <v>411365</v>
      </c>
      <c r="H63" s="119">
        <f t="shared" si="14"/>
        <v>411395</v>
      </c>
      <c r="I63" s="119">
        <f t="shared" si="14"/>
        <v>411425</v>
      </c>
      <c r="J63" s="119">
        <f t="shared" si="14"/>
        <v>411455</v>
      </c>
      <c r="K63" s="119">
        <f t="shared" si="14"/>
        <v>411485</v>
      </c>
      <c r="L63" s="119">
        <f t="shared" si="14"/>
        <v>411515</v>
      </c>
      <c r="M63" s="119">
        <f t="shared" si="14"/>
        <v>411545</v>
      </c>
      <c r="N63" s="119">
        <f>M63+30+2</f>
        <v>411577</v>
      </c>
      <c r="O63" s="119">
        <f t="shared" si="14"/>
        <v>411607</v>
      </c>
      <c r="P63" s="119"/>
      <c r="Q63" s="120"/>
      <c r="R63" s="121">
        <f>R22</f>
        <v>2027</v>
      </c>
    </row>
    <row r="64" spans="1:19" x14ac:dyDescent="0.35">
      <c r="A64" s="103"/>
      <c r="B64" s="73"/>
      <c r="C64" s="104" t="s">
        <v>78</v>
      </c>
      <c r="D64" s="104" t="s">
        <v>78</v>
      </c>
      <c r="E64" s="104" t="s">
        <v>78</v>
      </c>
      <c r="F64" s="104" t="s">
        <v>78</v>
      </c>
      <c r="G64" s="104" t="s">
        <v>78</v>
      </c>
      <c r="H64" s="104" t="s">
        <v>78</v>
      </c>
      <c r="I64" s="104" t="s">
        <v>78</v>
      </c>
      <c r="J64" s="104" t="s">
        <v>78</v>
      </c>
      <c r="K64" s="104" t="s">
        <v>78</v>
      </c>
      <c r="L64" s="104" t="s">
        <v>78</v>
      </c>
      <c r="M64" s="104" t="s">
        <v>78</v>
      </c>
      <c r="N64" s="104" t="s">
        <v>78</v>
      </c>
      <c r="O64" s="104" t="s">
        <v>78</v>
      </c>
      <c r="P64" s="104" t="s">
        <v>78</v>
      </c>
      <c r="Q64" s="74"/>
      <c r="R64" s="104" t="s">
        <v>78</v>
      </c>
      <c r="S64" s="73"/>
    </row>
    <row r="65" spans="1:18" x14ac:dyDescent="0.35">
      <c r="A65" s="94"/>
      <c r="C65" s="165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R65" s="96"/>
    </row>
    <row r="66" spans="1:18" x14ac:dyDescent="0.35">
      <c r="A66" s="95" t="s">
        <v>79</v>
      </c>
      <c r="C66" s="143">
        <f>C242</f>
        <v>0</v>
      </c>
      <c r="D66" s="151">
        <f t="shared" ref="D66:O66" si="15">C133</f>
        <v>0</v>
      </c>
      <c r="E66" s="151">
        <f t="shared" si="15"/>
        <v>0</v>
      </c>
      <c r="F66" s="151">
        <f t="shared" si="15"/>
        <v>0</v>
      </c>
      <c r="G66" s="151">
        <f t="shared" si="15"/>
        <v>0</v>
      </c>
      <c r="H66" s="151">
        <f t="shared" si="15"/>
        <v>0</v>
      </c>
      <c r="I66" s="151">
        <f t="shared" si="15"/>
        <v>0</v>
      </c>
      <c r="J66" s="151">
        <f t="shared" si="15"/>
        <v>0</v>
      </c>
      <c r="K66" s="151">
        <f t="shared" si="15"/>
        <v>0</v>
      </c>
      <c r="L66" s="151">
        <f t="shared" si="15"/>
        <v>0</v>
      </c>
      <c r="M66" s="151">
        <f t="shared" si="15"/>
        <v>0</v>
      </c>
      <c r="N66" s="151">
        <f t="shared" si="15"/>
        <v>0</v>
      </c>
      <c r="O66" s="151">
        <f t="shared" si="15"/>
        <v>0</v>
      </c>
      <c r="P66" s="151"/>
      <c r="R66" s="151">
        <f>O133</f>
        <v>0</v>
      </c>
    </row>
    <row r="67" spans="1:18" x14ac:dyDescent="0.35">
      <c r="A67" s="95" t="s">
        <v>80</v>
      </c>
      <c r="C67" s="143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R67" s="151"/>
    </row>
    <row r="68" spans="1:18" x14ac:dyDescent="0.35">
      <c r="A68" s="94"/>
      <c r="C68" s="143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R68" s="151"/>
    </row>
    <row r="69" spans="1:18" x14ac:dyDescent="0.35">
      <c r="A69" s="95" t="s">
        <v>81</v>
      </c>
      <c r="C69" s="143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R69" s="151"/>
    </row>
    <row r="70" spans="1:18" x14ac:dyDescent="0.35">
      <c r="A70" s="95" t="s">
        <v>82</v>
      </c>
      <c r="B70" s="75">
        <f>B6</f>
        <v>1</v>
      </c>
      <c r="C70" s="145" t="s">
        <v>83</v>
      </c>
      <c r="D70" s="151">
        <f t="shared" ref="D70:O70" si="16">D31*$B$70</f>
        <v>0</v>
      </c>
      <c r="E70" s="151">
        <f t="shared" si="16"/>
        <v>0</v>
      </c>
      <c r="F70" s="151">
        <f t="shared" si="16"/>
        <v>0</v>
      </c>
      <c r="G70" s="151">
        <f t="shared" si="16"/>
        <v>0</v>
      </c>
      <c r="H70" s="151">
        <f t="shared" si="16"/>
        <v>0</v>
      </c>
      <c r="I70" s="151">
        <f t="shared" si="16"/>
        <v>0</v>
      </c>
      <c r="J70" s="151">
        <f t="shared" si="16"/>
        <v>0</v>
      </c>
      <c r="K70" s="151">
        <f t="shared" si="16"/>
        <v>0</v>
      </c>
      <c r="L70" s="151">
        <f t="shared" si="16"/>
        <v>0</v>
      </c>
      <c r="M70" s="151">
        <f t="shared" si="16"/>
        <v>0</v>
      </c>
      <c r="N70" s="151">
        <f t="shared" si="16"/>
        <v>0</v>
      </c>
      <c r="O70" s="151">
        <f t="shared" si="16"/>
        <v>0</v>
      </c>
      <c r="P70" s="151">
        <f t="shared" ref="P70:P78" si="17">SUM(D70:O70)</f>
        <v>0</v>
      </c>
      <c r="R70" s="151">
        <f>R31-(R31/12*B6)</f>
        <v>0</v>
      </c>
    </row>
    <row r="71" spans="1:18" x14ac:dyDescent="0.35">
      <c r="A71" s="95" t="s">
        <v>84</v>
      </c>
      <c r="C71" s="145" t="s">
        <v>83</v>
      </c>
      <c r="D71" s="151">
        <f t="shared" ref="D71:O71" si="18">C35</f>
        <v>0</v>
      </c>
      <c r="E71" s="151">
        <f t="shared" si="18"/>
        <v>0</v>
      </c>
      <c r="F71" s="151">
        <f t="shared" si="18"/>
        <v>0</v>
      </c>
      <c r="G71" s="151">
        <f t="shared" si="18"/>
        <v>0</v>
      </c>
      <c r="H71" s="151">
        <f t="shared" si="18"/>
        <v>0</v>
      </c>
      <c r="I71" s="151">
        <f t="shared" si="18"/>
        <v>0</v>
      </c>
      <c r="J71" s="151">
        <f t="shared" si="18"/>
        <v>0</v>
      </c>
      <c r="K71" s="151">
        <f t="shared" si="18"/>
        <v>0</v>
      </c>
      <c r="L71" s="151">
        <f t="shared" si="18"/>
        <v>0</v>
      </c>
      <c r="M71" s="151">
        <f t="shared" si="18"/>
        <v>0</v>
      </c>
      <c r="N71" s="151">
        <f t="shared" si="18"/>
        <v>0</v>
      </c>
      <c r="O71" s="151">
        <f t="shared" si="18"/>
        <v>0</v>
      </c>
      <c r="P71" s="151">
        <f t="shared" si="17"/>
        <v>0</v>
      </c>
      <c r="R71" s="151">
        <f>O35</f>
        <v>0</v>
      </c>
    </row>
    <row r="72" spans="1:18" x14ac:dyDescent="0.35">
      <c r="A72" s="95" t="s">
        <v>85</v>
      </c>
      <c r="B72" s="64">
        <f>H14</f>
        <v>0</v>
      </c>
      <c r="C72" s="143">
        <v>0</v>
      </c>
      <c r="D72" s="151">
        <f>IF(L14=1,H14,0)</f>
        <v>0</v>
      </c>
      <c r="E72" s="151">
        <f>IF(L14=2,H14,0)</f>
        <v>0</v>
      </c>
      <c r="F72" s="151">
        <f>IF(L14=3,H14,0)</f>
        <v>0</v>
      </c>
      <c r="G72" s="151">
        <f>IF(L14=4,H14,0)</f>
        <v>0</v>
      </c>
      <c r="H72" s="151">
        <f>IF(L14=5,H14,0)</f>
        <v>0</v>
      </c>
      <c r="I72" s="151">
        <f>IF(L14=6,H14,0)</f>
        <v>0</v>
      </c>
      <c r="J72" s="151">
        <f>IF(L14=7,H14,0)</f>
        <v>0</v>
      </c>
      <c r="K72" s="151">
        <f>IF(L14=8,H14,0)</f>
        <v>0</v>
      </c>
      <c r="L72" s="151">
        <f>IF(L14=9,H14,0)</f>
        <v>0</v>
      </c>
      <c r="M72" s="151">
        <f>IF(L14=10,H14,0)</f>
        <v>0</v>
      </c>
      <c r="N72" s="151">
        <f>IF(L14=11,H14,0)</f>
        <v>0</v>
      </c>
      <c r="O72" s="151">
        <f>IF(L14=12,H14,0)</f>
        <v>0</v>
      </c>
      <c r="P72" s="151">
        <f t="shared" si="17"/>
        <v>0</v>
      </c>
      <c r="R72" s="151">
        <f>IF(O14=12,K14,0)</f>
        <v>0</v>
      </c>
    </row>
    <row r="73" spans="1:18" x14ac:dyDescent="0.35">
      <c r="A73" s="65" t="s">
        <v>86</v>
      </c>
      <c r="C73" s="143">
        <f>H9</f>
        <v>0</v>
      </c>
      <c r="D73" s="151">
        <f>IF(L9=1,#REF!,0)</f>
        <v>0</v>
      </c>
      <c r="E73" s="151">
        <f>IF(L9=2,#REF!,0)</f>
        <v>0</v>
      </c>
      <c r="F73" s="151">
        <f>IF(L9=3,#REF!,0)</f>
        <v>0</v>
      </c>
      <c r="G73" s="151">
        <f>IF(L9=4,#REF!,0)</f>
        <v>0</v>
      </c>
      <c r="H73" s="151">
        <f>IF(L9=5,#REF!,0)</f>
        <v>0</v>
      </c>
      <c r="I73" s="151">
        <f>IF(L9=6,#REF!,0)</f>
        <v>0</v>
      </c>
      <c r="J73" s="151">
        <f>IF(L9=7,#REF!,0)</f>
        <v>0</v>
      </c>
      <c r="K73" s="151">
        <f>IF(L9=8,#REF!,0)</f>
        <v>0</v>
      </c>
      <c r="L73" s="151">
        <f>IF(L9=9,#REF!,0)</f>
        <v>0</v>
      </c>
      <c r="M73" s="151">
        <f>IF(L9=10,#REF!,0)</f>
        <v>0</v>
      </c>
      <c r="N73" s="151">
        <f>IF(L9=11,#REF!,0)</f>
        <v>0</v>
      </c>
      <c r="O73" s="151">
        <f>IF(L9=12,#REF!,0)</f>
        <v>0</v>
      </c>
      <c r="P73" s="151">
        <f t="shared" si="17"/>
        <v>0</v>
      </c>
      <c r="R73" s="151">
        <f>IF(O9=12,K9,0)</f>
        <v>0</v>
      </c>
    </row>
    <row r="74" spans="1:18" x14ac:dyDescent="0.35">
      <c r="A74" s="65" t="s">
        <v>87</v>
      </c>
      <c r="C74" s="143">
        <f>H10</f>
        <v>0</v>
      </c>
      <c r="D74" s="151">
        <f>IF(L10=1,H9,0)</f>
        <v>0</v>
      </c>
      <c r="E74" s="151">
        <f>IF(L10=2,H9,0)</f>
        <v>0</v>
      </c>
      <c r="F74" s="151">
        <f>IF(L10=3,H9,0)</f>
        <v>0</v>
      </c>
      <c r="G74" s="151">
        <f>IF(L10=4,H9,0)</f>
        <v>0</v>
      </c>
      <c r="H74" s="151">
        <f>IF(L10=5,H9,0)</f>
        <v>0</v>
      </c>
      <c r="I74" s="151">
        <f>IF(L10=6,H9,0)</f>
        <v>0</v>
      </c>
      <c r="J74" s="151">
        <f>IF(L10=7,H9,0)</f>
        <v>0</v>
      </c>
      <c r="K74" s="151">
        <f>IF(L10=8,H9,0)</f>
        <v>0</v>
      </c>
      <c r="L74" s="151">
        <f>IF(L10=9,H9,0)</f>
        <v>0</v>
      </c>
      <c r="M74" s="151">
        <f>IF(L10=10,H9,0)</f>
        <v>0</v>
      </c>
      <c r="N74" s="151">
        <f>IF(L10=11,H9,0)</f>
        <v>0</v>
      </c>
      <c r="O74" s="151">
        <f>IF(L10=12,H9,0)</f>
        <v>0</v>
      </c>
      <c r="P74" s="151">
        <f t="shared" si="17"/>
        <v>0</v>
      </c>
      <c r="R74" s="151">
        <f>IF(O10=12,K10,0)</f>
        <v>0</v>
      </c>
    </row>
    <row r="75" spans="1:18" x14ac:dyDescent="0.35">
      <c r="A75" s="65" t="s">
        <v>88</v>
      </c>
      <c r="C75" s="143">
        <f>H11</f>
        <v>0</v>
      </c>
      <c r="D75" s="151">
        <f>IF(L11=1,H11,0)</f>
        <v>0</v>
      </c>
      <c r="E75" s="151">
        <f>IF(L11=2,H11,0)</f>
        <v>0</v>
      </c>
      <c r="F75" s="151">
        <f>IF(L11=3,H11,0)</f>
        <v>0</v>
      </c>
      <c r="G75" s="151">
        <f>IF(L11=4,H11,0)</f>
        <v>0</v>
      </c>
      <c r="H75" s="151">
        <f>IF(L11=5,H11,0)</f>
        <v>0</v>
      </c>
      <c r="I75" s="151">
        <f>IF(L11=6,H11,0)</f>
        <v>0</v>
      </c>
      <c r="J75" s="151">
        <f>IF(L11=7,H11,0)</f>
        <v>0</v>
      </c>
      <c r="K75" s="151">
        <f>IF(L11=8,H11,0)</f>
        <v>0</v>
      </c>
      <c r="L75" s="151">
        <f>IF(L11=9,H11,0)</f>
        <v>0</v>
      </c>
      <c r="M75" s="151">
        <f>IF(L11=10,H11,0)</f>
        <v>0</v>
      </c>
      <c r="N75" s="151">
        <f>IF(L11=11,H11,0)</f>
        <v>0</v>
      </c>
      <c r="O75" s="151">
        <f>IF(L11=12,H11,0)</f>
        <v>0</v>
      </c>
      <c r="P75" s="151">
        <f t="shared" si="17"/>
        <v>0</v>
      </c>
      <c r="R75" s="151">
        <f>IF(O11=12,K11,0)</f>
        <v>0</v>
      </c>
    </row>
    <row r="76" spans="1:18" x14ac:dyDescent="0.35">
      <c r="A76" s="65" t="s">
        <v>89</v>
      </c>
      <c r="C76" s="143">
        <f>H12</f>
        <v>0</v>
      </c>
      <c r="D76" s="151">
        <f>IF(L12=1,H12,0)</f>
        <v>0</v>
      </c>
      <c r="E76" s="151">
        <f>IF(L12=2,H12,0)</f>
        <v>0</v>
      </c>
      <c r="F76" s="151">
        <f>IF(L12=3,H12,0)</f>
        <v>0</v>
      </c>
      <c r="G76" s="151">
        <f>IF(L12=4,H12,0)</f>
        <v>0</v>
      </c>
      <c r="H76" s="151">
        <f>IF(L12=5,H12,0)</f>
        <v>0</v>
      </c>
      <c r="I76" s="151">
        <f>IF(L12=6,H12,0)</f>
        <v>0</v>
      </c>
      <c r="J76" s="151">
        <f>IF(L12=7,H12,0)</f>
        <v>0</v>
      </c>
      <c r="K76" s="151">
        <f>IF(L12=8,H12,0)</f>
        <v>0</v>
      </c>
      <c r="L76" s="151">
        <f>IF(L12=9,H12,0)</f>
        <v>0</v>
      </c>
      <c r="M76" s="151">
        <f>IF(L12=10,H12,0)</f>
        <v>0</v>
      </c>
      <c r="N76" s="151">
        <f>IF(L12=11,H12,0)</f>
        <v>0</v>
      </c>
      <c r="O76" s="151">
        <f>IF(L12=12,H12,0)</f>
        <v>0</v>
      </c>
      <c r="P76" s="151">
        <f>SUM(D76:O76)</f>
        <v>0</v>
      </c>
      <c r="R76" s="151">
        <f>IF(O12=12,K12,0)</f>
        <v>0</v>
      </c>
    </row>
    <row r="77" spans="1:18" x14ac:dyDescent="0.35">
      <c r="A77" s="65" t="s">
        <v>90</v>
      </c>
      <c r="C77" s="143">
        <f>H13</f>
        <v>0</v>
      </c>
      <c r="D77" s="151">
        <f>IF(L13=1,H13,0)</f>
        <v>0</v>
      </c>
      <c r="E77" s="151">
        <f>IF(L13=2,H13,0)</f>
        <v>0</v>
      </c>
      <c r="F77" s="151">
        <f>IF(L13=3,H13,0)</f>
        <v>0</v>
      </c>
      <c r="G77" s="151">
        <f>IF(L13=4,H13,0)</f>
        <v>0</v>
      </c>
      <c r="H77" s="151">
        <f>IF(L13=5,H13,0)</f>
        <v>0</v>
      </c>
      <c r="I77" s="151">
        <f>IF(L13=6,H13,0)</f>
        <v>0</v>
      </c>
      <c r="J77" s="151">
        <f>IF(L13=7,H13,0)</f>
        <v>0</v>
      </c>
      <c r="K77" s="151">
        <f>IF(L13=8,H13,0)</f>
        <v>0</v>
      </c>
      <c r="L77" s="151">
        <f>IF(L13=9,H13,0)</f>
        <v>0</v>
      </c>
      <c r="M77" s="151">
        <f>IF(L13=10,H13,0)</f>
        <v>0</v>
      </c>
      <c r="N77" s="151">
        <f>IF(L13=11,H13,0)</f>
        <v>0</v>
      </c>
      <c r="O77" s="151">
        <f>IF(L13=12,H13,0)</f>
        <v>0</v>
      </c>
      <c r="P77" s="151">
        <f>SUM(D77:O77)</f>
        <v>0</v>
      </c>
      <c r="R77" s="151">
        <f>IF(O13=12,K13,0)</f>
        <v>0</v>
      </c>
    </row>
    <row r="78" spans="1:18" x14ac:dyDescent="0.35">
      <c r="A78" s="95" t="s">
        <v>91</v>
      </c>
      <c r="C78" s="143">
        <f>'Sources and uses'!K28</f>
        <v>0</v>
      </c>
      <c r="D78" s="151">
        <v>0</v>
      </c>
      <c r="E78" s="151">
        <v>0</v>
      </c>
      <c r="F78" s="151">
        <v>0</v>
      </c>
      <c r="G78" s="151">
        <v>0</v>
      </c>
      <c r="H78" s="151">
        <v>0</v>
      </c>
      <c r="I78" s="151">
        <v>0</v>
      </c>
      <c r="J78" s="151">
        <v>0</v>
      </c>
      <c r="K78" s="151">
        <v>0</v>
      </c>
      <c r="L78" s="151">
        <v>0</v>
      </c>
      <c r="M78" s="151">
        <v>0</v>
      </c>
      <c r="N78" s="151">
        <v>0</v>
      </c>
      <c r="O78" s="151">
        <v>0</v>
      </c>
      <c r="P78" s="151">
        <f t="shared" si="17"/>
        <v>0</v>
      </c>
      <c r="R78" s="151">
        <v>0</v>
      </c>
    </row>
    <row r="79" spans="1:18" x14ac:dyDescent="0.35">
      <c r="A79" s="95"/>
      <c r="C79" s="143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R79" s="151"/>
    </row>
    <row r="80" spans="1:18" x14ac:dyDescent="0.35">
      <c r="A80" s="95" t="s">
        <v>92</v>
      </c>
      <c r="C80" s="143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R80" s="151"/>
    </row>
    <row r="81" spans="1:19" x14ac:dyDescent="0.35">
      <c r="A81" s="95" t="s">
        <v>93</v>
      </c>
      <c r="C81" s="143">
        <f t="shared" ref="C81:O81" si="19">SUM(C70:C78)</f>
        <v>0</v>
      </c>
      <c r="D81" s="151">
        <f t="shared" si="19"/>
        <v>0</v>
      </c>
      <c r="E81" s="151">
        <f t="shared" si="19"/>
        <v>0</v>
      </c>
      <c r="F81" s="151">
        <f t="shared" si="19"/>
        <v>0</v>
      </c>
      <c r="G81" s="151">
        <f t="shared" si="19"/>
        <v>0</v>
      </c>
      <c r="H81" s="151">
        <f t="shared" si="19"/>
        <v>0</v>
      </c>
      <c r="I81" s="151">
        <f t="shared" si="19"/>
        <v>0</v>
      </c>
      <c r="J81" s="151">
        <f t="shared" si="19"/>
        <v>0</v>
      </c>
      <c r="K81" s="151">
        <f t="shared" si="19"/>
        <v>0</v>
      </c>
      <c r="L81" s="151">
        <f t="shared" si="19"/>
        <v>0</v>
      </c>
      <c r="M81" s="151">
        <f t="shared" si="19"/>
        <v>0</v>
      </c>
      <c r="N81" s="151">
        <f t="shared" si="19"/>
        <v>0</v>
      </c>
      <c r="O81" s="151">
        <f t="shared" si="19"/>
        <v>0</v>
      </c>
      <c r="P81" s="151">
        <f>SUM(D81:O81)</f>
        <v>0</v>
      </c>
      <c r="R81" s="151">
        <f>SUM(R70:R78)</f>
        <v>0</v>
      </c>
    </row>
    <row r="82" spans="1:19" x14ac:dyDescent="0.35">
      <c r="A82" s="95"/>
      <c r="C82" s="143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R82" s="151"/>
    </row>
    <row r="83" spans="1:19" x14ac:dyDescent="0.35">
      <c r="A83" s="95" t="s">
        <v>94</v>
      </c>
      <c r="C83" s="143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R83" s="151"/>
    </row>
    <row r="84" spans="1:19" x14ac:dyDescent="0.35">
      <c r="A84" s="95" t="s">
        <v>95</v>
      </c>
      <c r="C84" s="143">
        <f t="shared" ref="C84:O84" si="20">C66+C81</f>
        <v>0</v>
      </c>
      <c r="D84" s="151">
        <f t="shared" si="20"/>
        <v>0</v>
      </c>
      <c r="E84" s="151">
        <f t="shared" si="20"/>
        <v>0</v>
      </c>
      <c r="F84" s="151">
        <f t="shared" si="20"/>
        <v>0</v>
      </c>
      <c r="G84" s="151">
        <f t="shared" si="20"/>
        <v>0</v>
      </c>
      <c r="H84" s="151">
        <f t="shared" si="20"/>
        <v>0</v>
      </c>
      <c r="I84" s="151">
        <f t="shared" si="20"/>
        <v>0</v>
      </c>
      <c r="J84" s="151">
        <f t="shared" si="20"/>
        <v>0</v>
      </c>
      <c r="K84" s="151">
        <f t="shared" si="20"/>
        <v>0</v>
      </c>
      <c r="L84" s="151">
        <f t="shared" si="20"/>
        <v>0</v>
      </c>
      <c r="M84" s="151">
        <f t="shared" si="20"/>
        <v>0</v>
      </c>
      <c r="N84" s="151">
        <f t="shared" si="20"/>
        <v>0</v>
      </c>
      <c r="O84" s="151">
        <f t="shared" si="20"/>
        <v>0</v>
      </c>
      <c r="P84" s="151"/>
      <c r="R84" s="151">
        <f>R66+R81</f>
        <v>0</v>
      </c>
    </row>
    <row r="85" spans="1:19" x14ac:dyDescent="0.35">
      <c r="A85" s="95"/>
      <c r="C85" s="143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R85" s="94"/>
    </row>
    <row r="86" spans="1:19" x14ac:dyDescent="0.35">
      <c r="A86" s="95" t="s">
        <v>96</v>
      </c>
      <c r="C86" s="143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66"/>
      <c r="R86" s="99">
        <v>0.02</v>
      </c>
      <c r="S86" s="66"/>
    </row>
    <row r="87" spans="1:19" x14ac:dyDescent="0.35">
      <c r="A87" s="95" t="s">
        <v>97</v>
      </c>
      <c r="B87" s="75">
        <f>B11</f>
        <v>1</v>
      </c>
      <c r="C87" s="143">
        <f>C33</f>
        <v>0</v>
      </c>
      <c r="D87" s="151">
        <f t="shared" ref="D87:O87" si="21">C41+(D33*$B$87)</f>
        <v>0</v>
      </c>
      <c r="E87" s="151">
        <f t="shared" si="21"/>
        <v>0</v>
      </c>
      <c r="F87" s="151">
        <f t="shared" si="21"/>
        <v>0</v>
      </c>
      <c r="G87" s="151">
        <f t="shared" si="21"/>
        <v>0</v>
      </c>
      <c r="H87" s="151">
        <f t="shared" si="21"/>
        <v>0</v>
      </c>
      <c r="I87" s="151">
        <f t="shared" si="21"/>
        <v>0</v>
      </c>
      <c r="J87" s="151">
        <f t="shared" si="21"/>
        <v>0</v>
      </c>
      <c r="K87" s="151">
        <f t="shared" si="21"/>
        <v>0</v>
      </c>
      <c r="L87" s="151">
        <f t="shared" si="21"/>
        <v>0</v>
      </c>
      <c r="M87" s="151">
        <f t="shared" si="21"/>
        <v>0</v>
      </c>
      <c r="N87" s="151">
        <f t="shared" si="21"/>
        <v>0</v>
      </c>
      <c r="O87" s="151">
        <f t="shared" si="21"/>
        <v>0</v>
      </c>
      <c r="P87" s="151">
        <f t="shared" ref="P87:P115" si="22">SUM(D87:O87)</f>
        <v>0</v>
      </c>
      <c r="Q87" s="76" t="e">
        <f t="shared" ref="Q87:Q115" si="23">P87/$P$31</f>
        <v>#DIV/0!</v>
      </c>
      <c r="R87" s="151">
        <f>O41+(R33*1)</f>
        <v>0</v>
      </c>
      <c r="S87" s="76" t="e">
        <f t="shared" ref="S87:S115" si="24">R87/$R$31</f>
        <v>#DIV/0!</v>
      </c>
    </row>
    <row r="88" spans="1:19" x14ac:dyDescent="0.35">
      <c r="A88" s="95" t="s">
        <v>98</v>
      </c>
      <c r="C88" s="159">
        <v>0</v>
      </c>
      <c r="D88" s="151">
        <v>0</v>
      </c>
      <c r="E88" s="151">
        <f t="shared" ref="E88:O88" si="25">D88</f>
        <v>0</v>
      </c>
      <c r="F88" s="151">
        <f t="shared" si="25"/>
        <v>0</v>
      </c>
      <c r="G88" s="151">
        <f t="shared" si="25"/>
        <v>0</v>
      </c>
      <c r="H88" s="151">
        <f t="shared" si="25"/>
        <v>0</v>
      </c>
      <c r="I88" s="151">
        <f t="shared" si="25"/>
        <v>0</v>
      </c>
      <c r="J88" s="151">
        <f t="shared" si="25"/>
        <v>0</v>
      </c>
      <c r="K88" s="151">
        <f t="shared" si="25"/>
        <v>0</v>
      </c>
      <c r="L88" s="151">
        <f t="shared" si="25"/>
        <v>0</v>
      </c>
      <c r="M88" s="151">
        <f t="shared" si="25"/>
        <v>0</v>
      </c>
      <c r="N88" s="151">
        <f t="shared" si="25"/>
        <v>0</v>
      </c>
      <c r="O88" s="151">
        <f t="shared" si="25"/>
        <v>0</v>
      </c>
      <c r="P88" s="151">
        <f t="shared" si="22"/>
        <v>0</v>
      </c>
      <c r="Q88" s="76" t="e">
        <f t="shared" si="23"/>
        <v>#DIV/0!</v>
      </c>
      <c r="R88" s="151">
        <f>P88*(1+$R$86)</f>
        <v>0</v>
      </c>
      <c r="S88" s="76" t="e">
        <f t="shared" si="24"/>
        <v>#DIV/0!</v>
      </c>
    </row>
    <row r="89" spans="1:19" x14ac:dyDescent="0.35">
      <c r="A89" s="95" t="s">
        <v>99</v>
      </c>
      <c r="C89" s="143">
        <v>0</v>
      </c>
      <c r="D89" s="151">
        <v>0</v>
      </c>
      <c r="E89" s="151">
        <f t="shared" ref="E89:O89" si="26">D89</f>
        <v>0</v>
      </c>
      <c r="F89" s="151">
        <f t="shared" si="26"/>
        <v>0</v>
      </c>
      <c r="G89" s="151">
        <f t="shared" si="26"/>
        <v>0</v>
      </c>
      <c r="H89" s="151">
        <f t="shared" si="26"/>
        <v>0</v>
      </c>
      <c r="I89" s="151">
        <f t="shared" si="26"/>
        <v>0</v>
      </c>
      <c r="J89" s="151">
        <f t="shared" si="26"/>
        <v>0</v>
      </c>
      <c r="K89" s="151">
        <f t="shared" si="26"/>
        <v>0</v>
      </c>
      <c r="L89" s="151">
        <f t="shared" si="26"/>
        <v>0</v>
      </c>
      <c r="M89" s="151">
        <f t="shared" si="26"/>
        <v>0</v>
      </c>
      <c r="N89" s="151">
        <f t="shared" si="26"/>
        <v>0</v>
      </c>
      <c r="O89" s="151">
        <f t="shared" si="26"/>
        <v>0</v>
      </c>
      <c r="P89" s="151">
        <f t="shared" si="22"/>
        <v>0</v>
      </c>
      <c r="Q89" s="76" t="e">
        <f t="shared" si="23"/>
        <v>#DIV/0!</v>
      </c>
      <c r="R89" s="151">
        <f>P89*(1+$R$86)</f>
        <v>0</v>
      </c>
      <c r="S89" s="76" t="e">
        <f t="shared" si="24"/>
        <v>#DIV/0!</v>
      </c>
    </row>
    <row r="90" spans="1:19" x14ac:dyDescent="0.35">
      <c r="A90" s="95" t="s">
        <v>100</v>
      </c>
      <c r="B90" s="66">
        <f>B10</f>
        <v>0.12</v>
      </c>
      <c r="C90" s="143">
        <v>0</v>
      </c>
      <c r="D90" s="151">
        <f t="shared" ref="D90:O90" si="27">(D88+D89)*$B$90</f>
        <v>0</v>
      </c>
      <c r="E90" s="151">
        <f t="shared" si="27"/>
        <v>0</v>
      </c>
      <c r="F90" s="151">
        <f t="shared" si="27"/>
        <v>0</v>
      </c>
      <c r="G90" s="151">
        <f t="shared" si="27"/>
        <v>0</v>
      </c>
      <c r="H90" s="151">
        <f t="shared" si="27"/>
        <v>0</v>
      </c>
      <c r="I90" s="151">
        <f t="shared" si="27"/>
        <v>0</v>
      </c>
      <c r="J90" s="151">
        <f t="shared" si="27"/>
        <v>0</v>
      </c>
      <c r="K90" s="151">
        <f t="shared" si="27"/>
        <v>0</v>
      </c>
      <c r="L90" s="151">
        <f t="shared" si="27"/>
        <v>0</v>
      </c>
      <c r="M90" s="151">
        <f t="shared" si="27"/>
        <v>0</v>
      </c>
      <c r="N90" s="151">
        <f t="shared" si="27"/>
        <v>0</v>
      </c>
      <c r="O90" s="151">
        <f t="shared" si="27"/>
        <v>0</v>
      </c>
      <c r="P90" s="151">
        <f t="shared" si="22"/>
        <v>0</v>
      </c>
      <c r="Q90" s="76" t="e">
        <f t="shared" si="23"/>
        <v>#DIV/0!</v>
      </c>
      <c r="R90" s="151">
        <f>(R88+R89)*$B$90</f>
        <v>0</v>
      </c>
      <c r="S90" s="76" t="e">
        <f t="shared" si="24"/>
        <v>#DIV/0!</v>
      </c>
    </row>
    <row r="91" spans="1:19" x14ac:dyDescent="0.35">
      <c r="A91" s="95" t="s">
        <v>312</v>
      </c>
      <c r="C91" s="143">
        <v>0</v>
      </c>
      <c r="D91" s="151">
        <v>0</v>
      </c>
      <c r="E91" s="151">
        <f t="shared" ref="E91:O91" si="28">D91</f>
        <v>0</v>
      </c>
      <c r="F91" s="151">
        <f t="shared" si="28"/>
        <v>0</v>
      </c>
      <c r="G91" s="151">
        <f t="shared" si="28"/>
        <v>0</v>
      </c>
      <c r="H91" s="151">
        <f t="shared" si="28"/>
        <v>0</v>
      </c>
      <c r="I91" s="151">
        <f t="shared" si="28"/>
        <v>0</v>
      </c>
      <c r="J91" s="151">
        <f t="shared" si="28"/>
        <v>0</v>
      </c>
      <c r="K91" s="151">
        <f t="shared" si="28"/>
        <v>0</v>
      </c>
      <c r="L91" s="151">
        <f t="shared" si="28"/>
        <v>0</v>
      </c>
      <c r="M91" s="151">
        <f t="shared" si="28"/>
        <v>0</v>
      </c>
      <c r="N91" s="151">
        <f t="shared" si="28"/>
        <v>0</v>
      </c>
      <c r="O91" s="151">
        <f t="shared" si="28"/>
        <v>0</v>
      </c>
      <c r="P91" s="151">
        <f t="shared" si="22"/>
        <v>0</v>
      </c>
      <c r="Q91" s="76" t="e">
        <f t="shared" si="23"/>
        <v>#DIV/0!</v>
      </c>
      <c r="R91" s="151">
        <f t="shared" ref="R91:R101" si="29">P91*(1+$R$86)</f>
        <v>0</v>
      </c>
      <c r="S91" s="76" t="e">
        <f t="shared" si="24"/>
        <v>#DIV/0!</v>
      </c>
    </row>
    <row r="92" spans="1:19" x14ac:dyDescent="0.35">
      <c r="A92" s="95" t="s">
        <v>101</v>
      </c>
      <c r="B92" s="199">
        <v>0.02</v>
      </c>
      <c r="C92" s="143">
        <v>0</v>
      </c>
      <c r="D92" s="151">
        <f>$B92*D$31</f>
        <v>0</v>
      </c>
      <c r="E92" s="151">
        <f t="shared" ref="E92:O92" si="30">$B92*E$31</f>
        <v>0</v>
      </c>
      <c r="F92" s="151">
        <f t="shared" si="30"/>
        <v>0</v>
      </c>
      <c r="G92" s="151">
        <f t="shared" si="30"/>
        <v>0</v>
      </c>
      <c r="H92" s="151">
        <f t="shared" si="30"/>
        <v>0</v>
      </c>
      <c r="I92" s="151">
        <f t="shared" si="30"/>
        <v>0</v>
      </c>
      <c r="J92" s="151">
        <f t="shared" si="30"/>
        <v>0</v>
      </c>
      <c r="K92" s="151">
        <f t="shared" si="30"/>
        <v>0</v>
      </c>
      <c r="L92" s="151">
        <f t="shared" si="30"/>
        <v>0</v>
      </c>
      <c r="M92" s="151">
        <f t="shared" si="30"/>
        <v>0</v>
      </c>
      <c r="N92" s="151">
        <f t="shared" si="30"/>
        <v>0</v>
      </c>
      <c r="O92" s="151">
        <f t="shared" si="30"/>
        <v>0</v>
      </c>
      <c r="P92" s="151">
        <f t="shared" si="22"/>
        <v>0</v>
      </c>
      <c r="Q92" s="76" t="e">
        <f t="shared" si="23"/>
        <v>#DIV/0!</v>
      </c>
      <c r="R92" s="151">
        <f t="shared" ref="R92" si="31">$B92*R$31</f>
        <v>0</v>
      </c>
      <c r="S92" s="76" t="e">
        <f t="shared" si="24"/>
        <v>#DIV/0!</v>
      </c>
    </row>
    <row r="93" spans="1:19" x14ac:dyDescent="0.35">
      <c r="A93" s="95" t="s">
        <v>102</v>
      </c>
      <c r="C93" s="143">
        <v>0</v>
      </c>
      <c r="D93" s="151">
        <v>0</v>
      </c>
      <c r="E93" s="151">
        <f t="shared" ref="E93:E99" si="32">D93</f>
        <v>0</v>
      </c>
      <c r="F93" s="151">
        <f t="shared" ref="F93:F99" si="33">E93</f>
        <v>0</v>
      </c>
      <c r="G93" s="151">
        <f t="shared" ref="G93:G99" si="34">F93</f>
        <v>0</v>
      </c>
      <c r="H93" s="151">
        <f t="shared" ref="H93:H99" si="35">G93</f>
        <v>0</v>
      </c>
      <c r="I93" s="151">
        <f t="shared" ref="I93:I99" si="36">H93</f>
        <v>0</v>
      </c>
      <c r="J93" s="151">
        <f t="shared" ref="J93:J99" si="37">I93</f>
        <v>0</v>
      </c>
      <c r="K93" s="151">
        <f t="shared" ref="K93:K99" si="38">J93</f>
        <v>0</v>
      </c>
      <c r="L93" s="151">
        <f t="shared" ref="L93:L99" si="39">K93</f>
        <v>0</v>
      </c>
      <c r="M93" s="151">
        <f t="shared" ref="M93:M99" si="40">L93</f>
        <v>0</v>
      </c>
      <c r="N93" s="151">
        <f t="shared" ref="N93:N99" si="41">M93</f>
        <v>0</v>
      </c>
      <c r="O93" s="151">
        <f t="shared" ref="O93:O99" si="42">N93</f>
        <v>0</v>
      </c>
      <c r="P93" s="151">
        <f t="shared" si="22"/>
        <v>0</v>
      </c>
      <c r="Q93" s="76" t="e">
        <f t="shared" si="23"/>
        <v>#DIV/0!</v>
      </c>
      <c r="R93" s="151">
        <f t="shared" si="29"/>
        <v>0</v>
      </c>
      <c r="S93" s="76" t="e">
        <f t="shared" si="24"/>
        <v>#DIV/0!</v>
      </c>
    </row>
    <row r="94" spans="1:19" x14ac:dyDescent="0.35">
      <c r="A94" s="95" t="s">
        <v>103</v>
      </c>
      <c r="C94" s="143">
        <v>0</v>
      </c>
      <c r="D94" s="151">
        <v>0</v>
      </c>
      <c r="E94" s="151">
        <f t="shared" si="32"/>
        <v>0</v>
      </c>
      <c r="F94" s="151">
        <f t="shared" si="33"/>
        <v>0</v>
      </c>
      <c r="G94" s="151">
        <f t="shared" si="34"/>
        <v>0</v>
      </c>
      <c r="H94" s="151">
        <f t="shared" si="35"/>
        <v>0</v>
      </c>
      <c r="I94" s="151">
        <f t="shared" si="36"/>
        <v>0</v>
      </c>
      <c r="J94" s="151">
        <f t="shared" si="37"/>
        <v>0</v>
      </c>
      <c r="K94" s="151">
        <f t="shared" si="38"/>
        <v>0</v>
      </c>
      <c r="L94" s="151">
        <f t="shared" si="39"/>
        <v>0</v>
      </c>
      <c r="M94" s="151">
        <f t="shared" si="40"/>
        <v>0</v>
      </c>
      <c r="N94" s="151">
        <f t="shared" si="41"/>
        <v>0</v>
      </c>
      <c r="O94" s="151">
        <f t="shared" si="42"/>
        <v>0</v>
      </c>
      <c r="P94" s="151">
        <f t="shared" si="22"/>
        <v>0</v>
      </c>
      <c r="Q94" s="76" t="e">
        <f t="shared" si="23"/>
        <v>#DIV/0!</v>
      </c>
      <c r="R94" s="151">
        <f t="shared" si="29"/>
        <v>0</v>
      </c>
      <c r="S94" s="76" t="e">
        <f t="shared" si="24"/>
        <v>#DIV/0!</v>
      </c>
    </row>
    <row r="95" spans="1:19" x14ac:dyDescent="0.35">
      <c r="A95" s="95" t="s">
        <v>308</v>
      </c>
      <c r="C95" s="143">
        <v>0</v>
      </c>
      <c r="D95" s="151">
        <v>0</v>
      </c>
      <c r="E95" s="151">
        <f t="shared" si="32"/>
        <v>0</v>
      </c>
      <c r="F95" s="151">
        <f t="shared" si="33"/>
        <v>0</v>
      </c>
      <c r="G95" s="151">
        <f t="shared" si="34"/>
        <v>0</v>
      </c>
      <c r="H95" s="151">
        <f t="shared" si="35"/>
        <v>0</v>
      </c>
      <c r="I95" s="151">
        <f t="shared" si="36"/>
        <v>0</v>
      </c>
      <c r="J95" s="151">
        <f t="shared" si="37"/>
        <v>0</v>
      </c>
      <c r="K95" s="151">
        <f t="shared" si="38"/>
        <v>0</v>
      </c>
      <c r="L95" s="151">
        <f t="shared" si="39"/>
        <v>0</v>
      </c>
      <c r="M95" s="151">
        <f t="shared" si="40"/>
        <v>0</v>
      </c>
      <c r="N95" s="151">
        <f t="shared" si="41"/>
        <v>0</v>
      </c>
      <c r="O95" s="151">
        <f t="shared" si="42"/>
        <v>0</v>
      </c>
      <c r="P95" s="151">
        <f t="shared" si="22"/>
        <v>0</v>
      </c>
      <c r="Q95" s="76" t="e">
        <f t="shared" si="23"/>
        <v>#DIV/0!</v>
      </c>
      <c r="R95" s="151">
        <f t="shared" si="29"/>
        <v>0</v>
      </c>
      <c r="S95" s="76" t="e">
        <f t="shared" si="24"/>
        <v>#DIV/0!</v>
      </c>
    </row>
    <row r="96" spans="1:19" x14ac:dyDescent="0.35">
      <c r="A96" s="95" t="s">
        <v>104</v>
      </c>
      <c r="C96" s="143">
        <f>'Sources and uses'!K14</f>
        <v>0</v>
      </c>
      <c r="D96" s="151">
        <v>0</v>
      </c>
      <c r="E96" s="151">
        <f t="shared" si="32"/>
        <v>0</v>
      </c>
      <c r="F96" s="151">
        <f t="shared" si="33"/>
        <v>0</v>
      </c>
      <c r="G96" s="151">
        <f t="shared" si="34"/>
        <v>0</v>
      </c>
      <c r="H96" s="151">
        <f t="shared" si="35"/>
        <v>0</v>
      </c>
      <c r="I96" s="151">
        <f t="shared" si="36"/>
        <v>0</v>
      </c>
      <c r="J96" s="151">
        <f t="shared" si="37"/>
        <v>0</v>
      </c>
      <c r="K96" s="151">
        <f t="shared" si="38"/>
        <v>0</v>
      </c>
      <c r="L96" s="151">
        <f t="shared" si="39"/>
        <v>0</v>
      </c>
      <c r="M96" s="151">
        <f t="shared" si="40"/>
        <v>0</v>
      </c>
      <c r="N96" s="151">
        <f t="shared" si="41"/>
        <v>0</v>
      </c>
      <c r="O96" s="151">
        <f t="shared" si="42"/>
        <v>0</v>
      </c>
      <c r="P96" s="151">
        <f t="shared" si="22"/>
        <v>0</v>
      </c>
      <c r="Q96" s="76" t="e">
        <f t="shared" si="23"/>
        <v>#DIV/0!</v>
      </c>
      <c r="R96" s="151">
        <f t="shared" si="29"/>
        <v>0</v>
      </c>
      <c r="S96" s="76" t="e">
        <f t="shared" si="24"/>
        <v>#DIV/0!</v>
      </c>
    </row>
    <row r="97" spans="1:19" x14ac:dyDescent="0.35">
      <c r="A97" s="98" t="s">
        <v>105</v>
      </c>
      <c r="C97" s="143">
        <v>0</v>
      </c>
      <c r="D97" s="151">
        <v>0</v>
      </c>
      <c r="E97" s="151">
        <f t="shared" si="32"/>
        <v>0</v>
      </c>
      <c r="F97" s="151">
        <f t="shared" si="33"/>
        <v>0</v>
      </c>
      <c r="G97" s="151">
        <f t="shared" si="34"/>
        <v>0</v>
      </c>
      <c r="H97" s="151">
        <f t="shared" si="35"/>
        <v>0</v>
      </c>
      <c r="I97" s="151">
        <f t="shared" si="36"/>
        <v>0</v>
      </c>
      <c r="J97" s="151">
        <f t="shared" si="37"/>
        <v>0</v>
      </c>
      <c r="K97" s="151">
        <f t="shared" si="38"/>
        <v>0</v>
      </c>
      <c r="L97" s="151">
        <f t="shared" si="39"/>
        <v>0</v>
      </c>
      <c r="M97" s="151">
        <f t="shared" si="40"/>
        <v>0</v>
      </c>
      <c r="N97" s="151">
        <f t="shared" si="41"/>
        <v>0</v>
      </c>
      <c r="O97" s="151">
        <f t="shared" si="42"/>
        <v>0</v>
      </c>
      <c r="P97" s="151">
        <f t="shared" si="22"/>
        <v>0</v>
      </c>
      <c r="Q97" s="76" t="e">
        <f t="shared" si="23"/>
        <v>#DIV/0!</v>
      </c>
      <c r="R97" s="151">
        <f t="shared" si="29"/>
        <v>0</v>
      </c>
      <c r="S97" s="76" t="e">
        <f t="shared" si="24"/>
        <v>#DIV/0!</v>
      </c>
    </row>
    <row r="98" spans="1:19" x14ac:dyDescent="0.35">
      <c r="A98" s="95" t="s">
        <v>307</v>
      </c>
      <c r="C98" s="143">
        <v>0</v>
      </c>
      <c r="D98" s="151">
        <v>0</v>
      </c>
      <c r="E98" s="151">
        <f t="shared" si="32"/>
        <v>0</v>
      </c>
      <c r="F98" s="151">
        <f t="shared" si="33"/>
        <v>0</v>
      </c>
      <c r="G98" s="151">
        <f t="shared" si="34"/>
        <v>0</v>
      </c>
      <c r="H98" s="151">
        <f t="shared" si="35"/>
        <v>0</v>
      </c>
      <c r="I98" s="151">
        <f t="shared" si="36"/>
        <v>0</v>
      </c>
      <c r="J98" s="151">
        <f t="shared" si="37"/>
        <v>0</v>
      </c>
      <c r="K98" s="151">
        <f t="shared" si="38"/>
        <v>0</v>
      </c>
      <c r="L98" s="151">
        <f t="shared" si="39"/>
        <v>0</v>
      </c>
      <c r="M98" s="151">
        <f t="shared" si="40"/>
        <v>0</v>
      </c>
      <c r="N98" s="151">
        <f t="shared" si="41"/>
        <v>0</v>
      </c>
      <c r="O98" s="151">
        <f t="shared" si="42"/>
        <v>0</v>
      </c>
      <c r="P98" s="151">
        <f t="shared" si="22"/>
        <v>0</v>
      </c>
      <c r="Q98" s="76" t="e">
        <f t="shared" si="23"/>
        <v>#DIV/0!</v>
      </c>
      <c r="R98" s="151">
        <f t="shared" si="29"/>
        <v>0</v>
      </c>
      <c r="S98" s="76" t="e">
        <f t="shared" si="24"/>
        <v>#DIV/0!</v>
      </c>
    </row>
    <row r="99" spans="1:19" x14ac:dyDescent="0.35">
      <c r="A99" s="95" t="s">
        <v>106</v>
      </c>
      <c r="C99" s="143">
        <v>0</v>
      </c>
      <c r="D99" s="151">
        <v>0</v>
      </c>
      <c r="E99" s="151">
        <f t="shared" si="32"/>
        <v>0</v>
      </c>
      <c r="F99" s="151">
        <f t="shared" si="33"/>
        <v>0</v>
      </c>
      <c r="G99" s="151">
        <f t="shared" si="34"/>
        <v>0</v>
      </c>
      <c r="H99" s="151">
        <f t="shared" si="35"/>
        <v>0</v>
      </c>
      <c r="I99" s="151">
        <f t="shared" si="36"/>
        <v>0</v>
      </c>
      <c r="J99" s="151">
        <f t="shared" si="37"/>
        <v>0</v>
      </c>
      <c r="K99" s="151">
        <f t="shared" si="38"/>
        <v>0</v>
      </c>
      <c r="L99" s="151">
        <f t="shared" si="39"/>
        <v>0</v>
      </c>
      <c r="M99" s="151">
        <f t="shared" si="40"/>
        <v>0</v>
      </c>
      <c r="N99" s="151">
        <f t="shared" si="41"/>
        <v>0</v>
      </c>
      <c r="O99" s="151">
        <f t="shared" si="42"/>
        <v>0</v>
      </c>
      <c r="P99" s="151">
        <f t="shared" si="22"/>
        <v>0</v>
      </c>
      <c r="Q99" s="76" t="e">
        <f t="shared" si="23"/>
        <v>#DIV/0!</v>
      </c>
      <c r="R99" s="151">
        <f t="shared" si="29"/>
        <v>0</v>
      </c>
      <c r="S99" s="76" t="e">
        <f t="shared" si="24"/>
        <v>#DIV/0!</v>
      </c>
    </row>
    <row r="100" spans="1:19" x14ac:dyDescent="0.35">
      <c r="A100" s="95" t="s">
        <v>107</v>
      </c>
      <c r="C100" s="143">
        <v>0</v>
      </c>
      <c r="D100" s="151">
        <v>0</v>
      </c>
      <c r="E100" s="151">
        <v>0</v>
      </c>
      <c r="F100" s="151">
        <v>0</v>
      </c>
      <c r="G100" s="151">
        <v>0</v>
      </c>
      <c r="H100" s="151">
        <v>0</v>
      </c>
      <c r="I100" s="151">
        <v>0</v>
      </c>
      <c r="J100" s="151">
        <v>0</v>
      </c>
      <c r="K100" s="151">
        <v>0</v>
      </c>
      <c r="L100" s="151">
        <v>0</v>
      </c>
      <c r="M100" s="151">
        <v>0</v>
      </c>
      <c r="N100" s="151">
        <v>0</v>
      </c>
      <c r="O100" s="151">
        <v>0</v>
      </c>
      <c r="P100" s="151">
        <f t="shared" si="22"/>
        <v>0</v>
      </c>
      <c r="Q100" s="76" t="e">
        <f t="shared" si="23"/>
        <v>#DIV/0!</v>
      </c>
      <c r="R100" s="151">
        <f t="shared" si="29"/>
        <v>0</v>
      </c>
      <c r="S100" s="76" t="e">
        <f t="shared" si="24"/>
        <v>#DIV/0!</v>
      </c>
    </row>
    <row r="101" spans="1:19" x14ac:dyDescent="0.35">
      <c r="A101" s="95" t="s">
        <v>306</v>
      </c>
      <c r="C101" s="143">
        <v>0</v>
      </c>
      <c r="D101" s="151">
        <v>0</v>
      </c>
      <c r="E101" s="151">
        <v>0</v>
      </c>
      <c r="F101" s="151">
        <v>0</v>
      </c>
      <c r="G101" s="151">
        <v>0</v>
      </c>
      <c r="H101" s="151">
        <v>0</v>
      </c>
      <c r="I101" s="151">
        <v>0</v>
      </c>
      <c r="J101" s="151">
        <v>0</v>
      </c>
      <c r="K101" s="151">
        <v>0</v>
      </c>
      <c r="L101" s="151">
        <v>0</v>
      </c>
      <c r="M101" s="151">
        <v>0</v>
      </c>
      <c r="N101" s="151">
        <v>0</v>
      </c>
      <c r="O101" s="151">
        <v>0</v>
      </c>
      <c r="P101" s="151">
        <f t="shared" si="22"/>
        <v>0</v>
      </c>
      <c r="Q101" s="76" t="e">
        <f t="shared" si="23"/>
        <v>#DIV/0!</v>
      </c>
      <c r="R101" s="151">
        <f t="shared" si="29"/>
        <v>0</v>
      </c>
      <c r="S101" s="76" t="e">
        <f t="shared" si="24"/>
        <v>#DIV/0!</v>
      </c>
    </row>
    <row r="102" spans="1:19" x14ac:dyDescent="0.35">
      <c r="A102" s="95" t="s">
        <v>108</v>
      </c>
      <c r="B102" s="66">
        <f>I14</f>
        <v>1.0000000000000001E-9</v>
      </c>
      <c r="C102" s="143">
        <v>0</v>
      </c>
      <c r="D102" s="151">
        <v>0</v>
      </c>
      <c r="E102" s="151">
        <f t="shared" ref="E102:O102" si="43">(+C160*$B$102)/12</f>
        <v>0</v>
      </c>
      <c r="F102" s="151">
        <f t="shared" si="43"/>
        <v>0</v>
      </c>
      <c r="G102" s="151">
        <f t="shared" si="43"/>
        <v>0</v>
      </c>
      <c r="H102" s="151">
        <f t="shared" si="43"/>
        <v>0</v>
      </c>
      <c r="I102" s="151">
        <f t="shared" si="43"/>
        <v>0</v>
      </c>
      <c r="J102" s="151">
        <f t="shared" si="43"/>
        <v>0</v>
      </c>
      <c r="K102" s="151">
        <f t="shared" si="43"/>
        <v>0</v>
      </c>
      <c r="L102" s="151">
        <f t="shared" si="43"/>
        <v>0</v>
      </c>
      <c r="M102" s="151">
        <f t="shared" si="43"/>
        <v>0</v>
      </c>
      <c r="N102" s="151">
        <f t="shared" si="43"/>
        <v>0</v>
      </c>
      <c r="O102" s="151">
        <f t="shared" si="43"/>
        <v>0</v>
      </c>
      <c r="P102" s="151">
        <f t="shared" si="22"/>
        <v>0</v>
      </c>
      <c r="Q102" s="76" t="e">
        <f t="shared" si="23"/>
        <v>#DIV/0!</v>
      </c>
      <c r="R102" s="151">
        <f>(+R160*$B$102)</f>
        <v>0</v>
      </c>
      <c r="S102" s="76" t="e">
        <f t="shared" si="24"/>
        <v>#DIV/0!</v>
      </c>
    </row>
    <row r="103" spans="1:19" x14ac:dyDescent="0.35">
      <c r="A103" s="95" t="s">
        <v>109</v>
      </c>
      <c r="B103" s="66">
        <f>I9</f>
        <v>0.08</v>
      </c>
      <c r="C103" s="143">
        <v>0</v>
      </c>
      <c r="D103" s="151">
        <v>0</v>
      </c>
      <c r="E103" s="151">
        <f t="shared" ref="E103:O107" si="44">((C161+C170)*$B103)/12</f>
        <v>0</v>
      </c>
      <c r="F103" s="151">
        <f t="shared" si="44"/>
        <v>0</v>
      </c>
      <c r="G103" s="151">
        <f t="shared" si="44"/>
        <v>0</v>
      </c>
      <c r="H103" s="151">
        <f t="shared" si="44"/>
        <v>0</v>
      </c>
      <c r="I103" s="151">
        <f t="shared" si="44"/>
        <v>0</v>
      </c>
      <c r="J103" s="151">
        <f t="shared" si="44"/>
        <v>0</v>
      </c>
      <c r="K103" s="151">
        <f t="shared" si="44"/>
        <v>0</v>
      </c>
      <c r="L103" s="151">
        <f t="shared" si="44"/>
        <v>0</v>
      </c>
      <c r="M103" s="151">
        <f t="shared" si="44"/>
        <v>0</v>
      </c>
      <c r="N103" s="151">
        <f t="shared" si="44"/>
        <v>0</v>
      </c>
      <c r="O103" s="151">
        <f t="shared" si="44"/>
        <v>0</v>
      </c>
      <c r="P103" s="151">
        <f t="shared" si="22"/>
        <v>0</v>
      </c>
      <c r="Q103" s="76" t="e">
        <f t="shared" si="23"/>
        <v>#DIV/0!</v>
      </c>
      <c r="R103" s="151">
        <f>((O161+O170)*$B103)*0.85</f>
        <v>0</v>
      </c>
      <c r="S103" s="76" t="e">
        <f t="shared" si="24"/>
        <v>#DIV/0!</v>
      </c>
    </row>
    <row r="104" spans="1:19" x14ac:dyDescent="0.35">
      <c r="A104" s="65" t="s">
        <v>110</v>
      </c>
      <c r="B104" s="66">
        <f>I10</f>
        <v>0.08</v>
      </c>
      <c r="C104" s="143">
        <v>0</v>
      </c>
      <c r="D104" s="151">
        <v>0</v>
      </c>
      <c r="E104" s="151">
        <f t="shared" si="44"/>
        <v>0</v>
      </c>
      <c r="F104" s="151">
        <f t="shared" si="44"/>
        <v>0</v>
      </c>
      <c r="G104" s="151">
        <f t="shared" si="44"/>
        <v>0</v>
      </c>
      <c r="H104" s="151">
        <f t="shared" si="44"/>
        <v>0</v>
      </c>
      <c r="I104" s="151">
        <f t="shared" si="44"/>
        <v>0</v>
      </c>
      <c r="J104" s="151">
        <f t="shared" si="44"/>
        <v>0</v>
      </c>
      <c r="K104" s="151">
        <f t="shared" si="44"/>
        <v>0</v>
      </c>
      <c r="L104" s="151">
        <f t="shared" si="44"/>
        <v>0</v>
      </c>
      <c r="M104" s="151">
        <f t="shared" si="44"/>
        <v>0</v>
      </c>
      <c r="N104" s="151">
        <f t="shared" si="44"/>
        <v>0</v>
      </c>
      <c r="O104" s="151">
        <f t="shared" si="44"/>
        <v>0</v>
      </c>
      <c r="P104" s="151">
        <f t="shared" si="22"/>
        <v>0</v>
      </c>
      <c r="Q104" s="76" t="e">
        <f t="shared" si="23"/>
        <v>#DIV/0!</v>
      </c>
      <c r="R104" s="151">
        <f>((O162+O171)*$B104)*0.85</f>
        <v>0</v>
      </c>
      <c r="S104" s="76" t="e">
        <f t="shared" si="24"/>
        <v>#DIV/0!</v>
      </c>
    </row>
    <row r="105" spans="1:19" x14ac:dyDescent="0.35">
      <c r="A105" s="65" t="s">
        <v>111</v>
      </c>
      <c r="B105" s="66">
        <f>I11</f>
        <v>9.9999999999999995E-7</v>
      </c>
      <c r="C105" s="143">
        <v>0</v>
      </c>
      <c r="D105" s="151">
        <v>0</v>
      </c>
      <c r="E105" s="151">
        <f t="shared" si="44"/>
        <v>0</v>
      </c>
      <c r="F105" s="151">
        <f t="shared" si="44"/>
        <v>0</v>
      </c>
      <c r="G105" s="151">
        <f t="shared" si="44"/>
        <v>0</v>
      </c>
      <c r="H105" s="151">
        <f t="shared" si="44"/>
        <v>0</v>
      </c>
      <c r="I105" s="151">
        <f t="shared" si="44"/>
        <v>0</v>
      </c>
      <c r="J105" s="151">
        <f t="shared" si="44"/>
        <v>0</v>
      </c>
      <c r="K105" s="151">
        <f t="shared" si="44"/>
        <v>0</v>
      </c>
      <c r="L105" s="151">
        <f t="shared" si="44"/>
        <v>0</v>
      </c>
      <c r="M105" s="151">
        <f t="shared" si="44"/>
        <v>0</v>
      </c>
      <c r="N105" s="151">
        <f t="shared" si="44"/>
        <v>0</v>
      </c>
      <c r="O105" s="151">
        <f t="shared" si="44"/>
        <v>0</v>
      </c>
      <c r="P105" s="151">
        <f t="shared" si="22"/>
        <v>0</v>
      </c>
      <c r="Q105" s="76" t="e">
        <f t="shared" si="23"/>
        <v>#DIV/0!</v>
      </c>
      <c r="R105" s="151">
        <f>((O163+O172)*$B105)*0.85</f>
        <v>0</v>
      </c>
      <c r="S105" s="76" t="e">
        <f t="shared" si="24"/>
        <v>#DIV/0!</v>
      </c>
    </row>
    <row r="106" spans="1:19" x14ac:dyDescent="0.35">
      <c r="A106" s="65" t="s">
        <v>112</v>
      </c>
      <c r="B106" s="66">
        <f>I12</f>
        <v>9.9999999999999995E-7</v>
      </c>
      <c r="C106" s="143">
        <v>0</v>
      </c>
      <c r="D106" s="151">
        <v>0</v>
      </c>
      <c r="E106" s="151">
        <f t="shared" si="44"/>
        <v>0</v>
      </c>
      <c r="F106" s="151">
        <f t="shared" si="44"/>
        <v>0</v>
      </c>
      <c r="G106" s="151">
        <f t="shared" si="44"/>
        <v>0</v>
      </c>
      <c r="H106" s="151">
        <f t="shared" si="44"/>
        <v>0</v>
      </c>
      <c r="I106" s="151">
        <f t="shared" si="44"/>
        <v>0</v>
      </c>
      <c r="J106" s="151">
        <f t="shared" si="44"/>
        <v>0</v>
      </c>
      <c r="K106" s="151">
        <f t="shared" si="44"/>
        <v>0</v>
      </c>
      <c r="L106" s="151">
        <f t="shared" si="44"/>
        <v>0</v>
      </c>
      <c r="M106" s="151">
        <f t="shared" si="44"/>
        <v>0</v>
      </c>
      <c r="N106" s="151">
        <f t="shared" si="44"/>
        <v>0</v>
      </c>
      <c r="O106" s="151">
        <f t="shared" si="44"/>
        <v>0</v>
      </c>
      <c r="P106" s="151">
        <f>SUM(D106:O106)</f>
        <v>0</v>
      </c>
      <c r="Q106" s="76" t="e">
        <f t="shared" si="23"/>
        <v>#DIV/0!</v>
      </c>
      <c r="R106" s="151">
        <f>((O164+O173)*$B106)*0.85</f>
        <v>0</v>
      </c>
      <c r="S106" s="76" t="e">
        <f t="shared" si="24"/>
        <v>#DIV/0!</v>
      </c>
    </row>
    <row r="107" spans="1:19" x14ac:dyDescent="0.35">
      <c r="A107" s="65" t="s">
        <v>113</v>
      </c>
      <c r="B107" s="66">
        <f>I13</f>
        <v>1E-8</v>
      </c>
      <c r="C107" s="143">
        <v>0</v>
      </c>
      <c r="D107" s="151">
        <v>0</v>
      </c>
      <c r="E107" s="151">
        <f t="shared" si="44"/>
        <v>0</v>
      </c>
      <c r="F107" s="151">
        <f t="shared" si="44"/>
        <v>0</v>
      </c>
      <c r="G107" s="151">
        <f t="shared" si="44"/>
        <v>0</v>
      </c>
      <c r="H107" s="151">
        <f t="shared" si="44"/>
        <v>0</v>
      </c>
      <c r="I107" s="151">
        <f t="shared" si="44"/>
        <v>0</v>
      </c>
      <c r="J107" s="151">
        <f t="shared" si="44"/>
        <v>0</v>
      </c>
      <c r="K107" s="151">
        <f t="shared" si="44"/>
        <v>0</v>
      </c>
      <c r="L107" s="151">
        <f t="shared" si="44"/>
        <v>0</v>
      </c>
      <c r="M107" s="151">
        <f t="shared" si="44"/>
        <v>0</v>
      </c>
      <c r="N107" s="151">
        <f t="shared" si="44"/>
        <v>0</v>
      </c>
      <c r="O107" s="151">
        <f t="shared" si="44"/>
        <v>0</v>
      </c>
      <c r="P107" s="151">
        <f>SUM(D107:O107)</f>
        <v>0</v>
      </c>
      <c r="Q107" s="76" t="e">
        <f t="shared" si="23"/>
        <v>#DIV/0!</v>
      </c>
      <c r="R107" s="151">
        <f>((O165+O174)*$B107)*0.85</f>
        <v>0</v>
      </c>
      <c r="S107" s="76" t="e">
        <f t="shared" si="24"/>
        <v>#DIV/0!</v>
      </c>
    </row>
    <row r="108" spans="1:19" x14ac:dyDescent="0.35">
      <c r="A108" s="98" t="s">
        <v>310</v>
      </c>
      <c r="C108" s="143">
        <v>0</v>
      </c>
      <c r="D108" s="151">
        <v>0</v>
      </c>
      <c r="E108" s="151">
        <f t="shared" ref="E108:O115" si="45">D108</f>
        <v>0</v>
      </c>
      <c r="F108" s="151">
        <f t="shared" si="45"/>
        <v>0</v>
      </c>
      <c r="G108" s="151">
        <f t="shared" si="45"/>
        <v>0</v>
      </c>
      <c r="H108" s="151">
        <f t="shared" si="45"/>
        <v>0</v>
      </c>
      <c r="I108" s="151">
        <f t="shared" si="45"/>
        <v>0</v>
      </c>
      <c r="J108" s="151">
        <f t="shared" si="45"/>
        <v>0</v>
      </c>
      <c r="K108" s="151">
        <f t="shared" si="45"/>
        <v>0</v>
      </c>
      <c r="L108" s="151">
        <f t="shared" si="45"/>
        <v>0</v>
      </c>
      <c r="M108" s="151">
        <f t="shared" si="45"/>
        <v>0</v>
      </c>
      <c r="N108" s="151">
        <f t="shared" si="45"/>
        <v>0</v>
      </c>
      <c r="O108" s="151">
        <f t="shared" si="45"/>
        <v>0</v>
      </c>
      <c r="P108" s="151">
        <f t="shared" si="22"/>
        <v>0</v>
      </c>
      <c r="Q108" s="76" t="e">
        <f t="shared" si="23"/>
        <v>#DIV/0!</v>
      </c>
      <c r="R108" s="151">
        <f>P108*(1+$R$86)</f>
        <v>0</v>
      </c>
      <c r="S108" s="76" t="e">
        <f t="shared" si="24"/>
        <v>#DIV/0!</v>
      </c>
    </row>
    <row r="109" spans="1:19" x14ac:dyDescent="0.35">
      <c r="A109" s="98" t="s">
        <v>114</v>
      </c>
      <c r="C109" s="143">
        <v>0</v>
      </c>
      <c r="D109" s="151">
        <v>0</v>
      </c>
      <c r="E109" s="151">
        <f t="shared" si="45"/>
        <v>0</v>
      </c>
      <c r="F109" s="151">
        <f t="shared" si="45"/>
        <v>0</v>
      </c>
      <c r="G109" s="151">
        <f t="shared" si="45"/>
        <v>0</v>
      </c>
      <c r="H109" s="151">
        <f t="shared" si="45"/>
        <v>0</v>
      </c>
      <c r="I109" s="151">
        <f t="shared" si="45"/>
        <v>0</v>
      </c>
      <c r="J109" s="151">
        <f t="shared" si="45"/>
        <v>0</v>
      </c>
      <c r="K109" s="151">
        <f t="shared" si="45"/>
        <v>0</v>
      </c>
      <c r="L109" s="151">
        <f t="shared" si="45"/>
        <v>0</v>
      </c>
      <c r="M109" s="151">
        <f t="shared" si="45"/>
        <v>0</v>
      </c>
      <c r="N109" s="151">
        <f t="shared" si="45"/>
        <v>0</v>
      </c>
      <c r="O109" s="151">
        <f t="shared" si="45"/>
        <v>0</v>
      </c>
      <c r="P109" s="151">
        <f t="shared" si="22"/>
        <v>0</v>
      </c>
      <c r="Q109" s="76" t="e">
        <f t="shared" si="23"/>
        <v>#DIV/0!</v>
      </c>
      <c r="R109" s="151">
        <f>P109*(1+$R$86)</f>
        <v>0</v>
      </c>
      <c r="S109" s="76" t="e">
        <f t="shared" si="24"/>
        <v>#DIV/0!</v>
      </c>
    </row>
    <row r="110" spans="1:19" x14ac:dyDescent="0.35">
      <c r="A110" s="98" t="s">
        <v>115</v>
      </c>
      <c r="C110" s="143">
        <v>0</v>
      </c>
      <c r="D110" s="151">
        <v>0</v>
      </c>
      <c r="E110" s="151">
        <f t="shared" si="45"/>
        <v>0</v>
      </c>
      <c r="F110" s="151">
        <f t="shared" si="45"/>
        <v>0</v>
      </c>
      <c r="G110" s="151">
        <f t="shared" si="45"/>
        <v>0</v>
      </c>
      <c r="H110" s="151">
        <f t="shared" si="45"/>
        <v>0</v>
      </c>
      <c r="I110" s="151">
        <f t="shared" si="45"/>
        <v>0</v>
      </c>
      <c r="J110" s="151">
        <f t="shared" si="45"/>
        <v>0</v>
      </c>
      <c r="K110" s="151">
        <f t="shared" si="45"/>
        <v>0</v>
      </c>
      <c r="L110" s="151">
        <f t="shared" si="45"/>
        <v>0</v>
      </c>
      <c r="M110" s="151">
        <f t="shared" si="45"/>
        <v>0</v>
      </c>
      <c r="N110" s="151">
        <f t="shared" si="45"/>
        <v>0</v>
      </c>
      <c r="O110" s="151">
        <f t="shared" si="45"/>
        <v>0</v>
      </c>
      <c r="P110" s="151">
        <f t="shared" si="22"/>
        <v>0</v>
      </c>
      <c r="Q110" s="76" t="e">
        <f t="shared" si="23"/>
        <v>#DIV/0!</v>
      </c>
      <c r="R110" s="151">
        <f>P110*(1+$R$86)</f>
        <v>0</v>
      </c>
      <c r="S110" s="76" t="e">
        <f t="shared" si="24"/>
        <v>#DIV/0!</v>
      </c>
    </row>
    <row r="111" spans="1:19" x14ac:dyDescent="0.35">
      <c r="A111" s="98" t="s">
        <v>116</v>
      </c>
      <c r="C111" s="143">
        <v>0</v>
      </c>
      <c r="D111" s="151">
        <v>0</v>
      </c>
      <c r="E111" s="151">
        <f t="shared" si="45"/>
        <v>0</v>
      </c>
      <c r="F111" s="151">
        <f t="shared" si="45"/>
        <v>0</v>
      </c>
      <c r="G111" s="151">
        <f t="shared" si="45"/>
        <v>0</v>
      </c>
      <c r="H111" s="151">
        <f t="shared" si="45"/>
        <v>0</v>
      </c>
      <c r="I111" s="151">
        <f t="shared" si="45"/>
        <v>0</v>
      </c>
      <c r="J111" s="151">
        <f t="shared" si="45"/>
        <v>0</v>
      </c>
      <c r="K111" s="151">
        <f t="shared" si="45"/>
        <v>0</v>
      </c>
      <c r="L111" s="151">
        <f t="shared" si="45"/>
        <v>0</v>
      </c>
      <c r="M111" s="151">
        <f t="shared" si="45"/>
        <v>0</v>
      </c>
      <c r="N111" s="151">
        <f t="shared" si="45"/>
        <v>0</v>
      </c>
      <c r="O111" s="151">
        <f t="shared" si="45"/>
        <v>0</v>
      </c>
      <c r="P111" s="151">
        <f t="shared" si="22"/>
        <v>0</v>
      </c>
      <c r="Q111" s="76" t="e">
        <f t="shared" si="23"/>
        <v>#DIV/0!</v>
      </c>
      <c r="R111" s="151">
        <f>P111*(1+$R$86)</f>
        <v>0</v>
      </c>
      <c r="S111" s="76" t="e">
        <f t="shared" si="24"/>
        <v>#DIV/0!</v>
      </c>
    </row>
    <row r="112" spans="1:19" x14ac:dyDescent="0.35">
      <c r="A112" s="98" t="s">
        <v>309</v>
      </c>
      <c r="C112" s="143">
        <v>0</v>
      </c>
      <c r="D112" s="151">
        <v>0</v>
      </c>
      <c r="E112" s="151">
        <f t="shared" ref="E112:E114" si="46">D112</f>
        <v>0</v>
      </c>
      <c r="F112" s="151">
        <f t="shared" ref="F112:F114" si="47">E112</f>
        <v>0</v>
      </c>
      <c r="G112" s="151">
        <f t="shared" ref="G112:G114" si="48">F112</f>
        <v>0</v>
      </c>
      <c r="H112" s="151">
        <f t="shared" ref="H112:H114" si="49">G112</f>
        <v>0</v>
      </c>
      <c r="I112" s="151">
        <f t="shared" ref="I112:I114" si="50">H112</f>
        <v>0</v>
      </c>
      <c r="J112" s="151">
        <f t="shared" ref="J112:J114" si="51">I112</f>
        <v>0</v>
      </c>
      <c r="K112" s="151">
        <f t="shared" ref="K112:K114" si="52">J112</f>
        <v>0</v>
      </c>
      <c r="L112" s="151">
        <f t="shared" ref="L112:L114" si="53">K112</f>
        <v>0</v>
      </c>
      <c r="M112" s="151">
        <f t="shared" ref="M112:M114" si="54">L112</f>
        <v>0</v>
      </c>
      <c r="N112" s="151">
        <f t="shared" ref="N112:N114" si="55">M112</f>
        <v>0</v>
      </c>
      <c r="O112" s="151">
        <f t="shared" ref="O112:O114" si="56">N112</f>
        <v>0</v>
      </c>
      <c r="P112" s="151">
        <f t="shared" ref="P112:P114" si="57">SUM(D112:O112)</f>
        <v>0</v>
      </c>
      <c r="Q112" s="76" t="e">
        <f t="shared" ref="Q112:Q114" si="58">P112/$P$31</f>
        <v>#DIV/0!</v>
      </c>
      <c r="R112" s="151">
        <f t="shared" ref="R112:R114" si="59">P112*(1+$R$86)</f>
        <v>0</v>
      </c>
      <c r="S112" s="76" t="e">
        <f t="shared" ref="S112:S114" si="60">R112/$R$31</f>
        <v>#DIV/0!</v>
      </c>
    </row>
    <row r="113" spans="1:256" x14ac:dyDescent="0.35">
      <c r="A113" s="98" t="s">
        <v>309</v>
      </c>
      <c r="C113" s="143">
        <v>0</v>
      </c>
      <c r="D113" s="151">
        <v>0</v>
      </c>
      <c r="E113" s="151">
        <f t="shared" si="46"/>
        <v>0</v>
      </c>
      <c r="F113" s="151">
        <f t="shared" si="47"/>
        <v>0</v>
      </c>
      <c r="G113" s="151">
        <f t="shared" si="48"/>
        <v>0</v>
      </c>
      <c r="H113" s="151">
        <f t="shared" si="49"/>
        <v>0</v>
      </c>
      <c r="I113" s="151">
        <f t="shared" si="50"/>
        <v>0</v>
      </c>
      <c r="J113" s="151">
        <f t="shared" si="51"/>
        <v>0</v>
      </c>
      <c r="K113" s="151">
        <f t="shared" si="52"/>
        <v>0</v>
      </c>
      <c r="L113" s="151">
        <f t="shared" si="53"/>
        <v>0</v>
      </c>
      <c r="M113" s="151">
        <f t="shared" si="54"/>
        <v>0</v>
      </c>
      <c r="N113" s="151">
        <f t="shared" si="55"/>
        <v>0</v>
      </c>
      <c r="O113" s="151">
        <f t="shared" si="56"/>
        <v>0</v>
      </c>
      <c r="P113" s="151">
        <f t="shared" si="57"/>
        <v>0</v>
      </c>
      <c r="Q113" s="76" t="e">
        <f t="shared" si="58"/>
        <v>#DIV/0!</v>
      </c>
      <c r="R113" s="151">
        <f t="shared" si="59"/>
        <v>0</v>
      </c>
      <c r="S113" s="76" t="e">
        <f t="shared" si="60"/>
        <v>#DIV/0!</v>
      </c>
    </row>
    <row r="114" spans="1:256" x14ac:dyDescent="0.35">
      <c r="A114" s="98" t="s">
        <v>309</v>
      </c>
      <c r="C114" s="143">
        <v>0</v>
      </c>
      <c r="D114" s="151">
        <v>0</v>
      </c>
      <c r="E114" s="151">
        <f t="shared" si="46"/>
        <v>0</v>
      </c>
      <c r="F114" s="151">
        <f t="shared" si="47"/>
        <v>0</v>
      </c>
      <c r="G114" s="151">
        <f t="shared" si="48"/>
        <v>0</v>
      </c>
      <c r="H114" s="151">
        <f t="shared" si="49"/>
        <v>0</v>
      </c>
      <c r="I114" s="151">
        <f t="shared" si="50"/>
        <v>0</v>
      </c>
      <c r="J114" s="151">
        <f t="shared" si="51"/>
        <v>0</v>
      </c>
      <c r="K114" s="151">
        <f t="shared" si="52"/>
        <v>0</v>
      </c>
      <c r="L114" s="151">
        <f t="shared" si="53"/>
        <v>0</v>
      </c>
      <c r="M114" s="151">
        <f t="shared" si="54"/>
        <v>0</v>
      </c>
      <c r="N114" s="151">
        <f t="shared" si="55"/>
        <v>0</v>
      </c>
      <c r="O114" s="151">
        <f t="shared" si="56"/>
        <v>0</v>
      </c>
      <c r="P114" s="151">
        <f t="shared" si="57"/>
        <v>0</v>
      </c>
      <c r="Q114" s="76" t="e">
        <f t="shared" si="58"/>
        <v>#DIV/0!</v>
      </c>
      <c r="R114" s="151">
        <f t="shared" si="59"/>
        <v>0</v>
      </c>
      <c r="S114" s="76" t="e">
        <f t="shared" si="60"/>
        <v>#DIV/0!</v>
      </c>
    </row>
    <row r="115" spans="1:256" x14ac:dyDescent="0.35">
      <c r="A115" s="95" t="s">
        <v>117</v>
      </c>
      <c r="C115" s="143">
        <v>0</v>
      </c>
      <c r="D115" s="151">
        <v>0</v>
      </c>
      <c r="E115" s="151">
        <f t="shared" si="45"/>
        <v>0</v>
      </c>
      <c r="F115" s="151">
        <f t="shared" si="45"/>
        <v>0</v>
      </c>
      <c r="G115" s="151">
        <f t="shared" si="45"/>
        <v>0</v>
      </c>
      <c r="H115" s="151">
        <f t="shared" si="45"/>
        <v>0</v>
      </c>
      <c r="I115" s="151">
        <f t="shared" si="45"/>
        <v>0</v>
      </c>
      <c r="J115" s="151">
        <f t="shared" si="45"/>
        <v>0</v>
      </c>
      <c r="K115" s="151">
        <f t="shared" si="45"/>
        <v>0</v>
      </c>
      <c r="L115" s="151">
        <f t="shared" si="45"/>
        <v>0</v>
      </c>
      <c r="M115" s="151">
        <f t="shared" si="45"/>
        <v>0</v>
      </c>
      <c r="N115" s="151">
        <f t="shared" si="45"/>
        <v>0</v>
      </c>
      <c r="O115" s="151">
        <f t="shared" si="45"/>
        <v>0</v>
      </c>
      <c r="P115" s="151">
        <f t="shared" si="22"/>
        <v>0</v>
      </c>
      <c r="Q115" s="76" t="e">
        <f t="shared" si="23"/>
        <v>#DIV/0!</v>
      </c>
      <c r="R115" s="151">
        <f>P115*(1+$R$86)</f>
        <v>0</v>
      </c>
      <c r="S115" s="76" t="e">
        <f t="shared" si="24"/>
        <v>#DIV/0!</v>
      </c>
    </row>
    <row r="116" spans="1:256" s="77" customFormat="1" x14ac:dyDescent="0.35">
      <c r="A116" s="105" t="s">
        <v>118</v>
      </c>
      <c r="C116" s="160">
        <f t="shared" ref="C116:O116" si="61">SUM(C87:C115)</f>
        <v>0</v>
      </c>
      <c r="D116" s="162">
        <f t="shared" si="61"/>
        <v>0</v>
      </c>
      <c r="E116" s="162">
        <f t="shared" si="61"/>
        <v>0</v>
      </c>
      <c r="F116" s="162">
        <f t="shared" si="61"/>
        <v>0</v>
      </c>
      <c r="G116" s="162">
        <f t="shared" si="61"/>
        <v>0</v>
      </c>
      <c r="H116" s="162">
        <f t="shared" si="61"/>
        <v>0</v>
      </c>
      <c r="I116" s="162">
        <f t="shared" si="61"/>
        <v>0</v>
      </c>
      <c r="J116" s="162">
        <f t="shared" si="61"/>
        <v>0</v>
      </c>
      <c r="K116" s="162">
        <f t="shared" si="61"/>
        <v>0</v>
      </c>
      <c r="L116" s="162">
        <f t="shared" si="61"/>
        <v>0</v>
      </c>
      <c r="M116" s="162">
        <f t="shared" si="61"/>
        <v>0</v>
      </c>
      <c r="N116" s="162">
        <f t="shared" si="61"/>
        <v>0</v>
      </c>
      <c r="O116" s="162">
        <f t="shared" si="61"/>
        <v>0</v>
      </c>
      <c r="P116" s="162"/>
      <c r="Q116" s="78"/>
      <c r="R116" s="162">
        <f>SUM(R87:R115)</f>
        <v>0</v>
      </c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4"/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64"/>
      <c r="CW116" s="64"/>
      <c r="CX116" s="64"/>
      <c r="CY116" s="64"/>
      <c r="CZ116" s="64"/>
      <c r="DA116" s="64"/>
      <c r="DB116" s="64"/>
      <c r="DC116" s="64"/>
      <c r="DD116" s="64"/>
      <c r="DE116" s="64"/>
      <c r="DF116" s="64"/>
      <c r="DG116" s="64"/>
      <c r="DH116" s="64"/>
      <c r="DI116" s="64"/>
      <c r="DJ116" s="64"/>
      <c r="DK116" s="64"/>
      <c r="DL116" s="64"/>
      <c r="DM116" s="64"/>
      <c r="DN116" s="64"/>
      <c r="DO116" s="64"/>
      <c r="DP116" s="64"/>
      <c r="DQ116" s="64"/>
      <c r="DR116" s="64"/>
      <c r="DS116" s="64"/>
      <c r="DT116" s="64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64"/>
      <c r="EW116" s="64"/>
      <c r="EX116" s="64"/>
      <c r="EY116" s="64"/>
      <c r="EZ116" s="64"/>
      <c r="FA116" s="64"/>
      <c r="FB116" s="64"/>
      <c r="FC116" s="64"/>
      <c r="FD116" s="64"/>
      <c r="FE116" s="64"/>
      <c r="FF116" s="64"/>
      <c r="FG116" s="64"/>
      <c r="FH116" s="64"/>
      <c r="FI116" s="64"/>
      <c r="FJ116" s="64"/>
      <c r="FK116" s="64"/>
      <c r="FL116" s="64"/>
      <c r="FM116" s="64"/>
      <c r="FN116" s="64"/>
      <c r="FO116" s="64"/>
      <c r="FP116" s="64"/>
      <c r="FQ116" s="64"/>
      <c r="FR116" s="64"/>
      <c r="FS116" s="64"/>
      <c r="FT116" s="64"/>
      <c r="FU116" s="64"/>
      <c r="FV116" s="64"/>
      <c r="FW116" s="64"/>
      <c r="FX116" s="64"/>
      <c r="FY116" s="64"/>
      <c r="FZ116" s="64"/>
      <c r="GA116" s="64"/>
      <c r="GB116" s="64"/>
      <c r="GC116" s="64"/>
      <c r="GD116" s="64"/>
      <c r="GE116" s="64"/>
      <c r="GF116" s="64"/>
      <c r="GG116" s="64"/>
      <c r="GH116" s="64"/>
      <c r="GI116" s="64"/>
      <c r="GJ116" s="64"/>
      <c r="GK116" s="64"/>
      <c r="GL116" s="64"/>
      <c r="GM116" s="64"/>
      <c r="GN116" s="64"/>
      <c r="GO116" s="64"/>
      <c r="GP116" s="64"/>
      <c r="GQ116" s="64"/>
      <c r="GR116" s="64"/>
      <c r="GS116" s="64"/>
      <c r="GT116" s="64"/>
      <c r="GU116" s="64"/>
      <c r="GV116" s="64"/>
      <c r="GW116" s="64"/>
      <c r="GX116" s="64"/>
      <c r="GY116" s="64"/>
      <c r="GZ116" s="64"/>
      <c r="HA116" s="64"/>
      <c r="HB116" s="64"/>
      <c r="HC116" s="64"/>
      <c r="HD116" s="64"/>
      <c r="HE116" s="64"/>
      <c r="HF116" s="64"/>
      <c r="HG116" s="64"/>
      <c r="HH116" s="64"/>
      <c r="HI116" s="64"/>
      <c r="HJ116" s="64"/>
      <c r="HK116" s="64"/>
      <c r="HL116" s="64"/>
      <c r="HM116" s="64"/>
      <c r="HN116" s="64"/>
      <c r="HO116" s="64"/>
      <c r="HP116" s="64"/>
      <c r="HQ116" s="64"/>
      <c r="HR116" s="64"/>
      <c r="HS116" s="64"/>
      <c r="HT116" s="64"/>
      <c r="HU116" s="64"/>
      <c r="HV116" s="64"/>
      <c r="HW116" s="64"/>
      <c r="HX116" s="64"/>
      <c r="HY116" s="64"/>
      <c r="HZ116" s="64"/>
      <c r="IA116" s="64"/>
      <c r="IB116" s="64"/>
      <c r="IC116" s="64"/>
      <c r="ID116" s="64"/>
      <c r="IE116" s="64"/>
      <c r="IF116" s="64"/>
      <c r="IG116" s="64"/>
      <c r="IH116" s="64"/>
      <c r="II116" s="64"/>
      <c r="IJ116" s="64"/>
      <c r="IK116" s="64"/>
      <c r="IL116" s="64"/>
      <c r="IM116" s="64"/>
      <c r="IN116" s="64"/>
      <c r="IO116" s="64"/>
      <c r="IP116" s="64"/>
      <c r="IQ116" s="64"/>
      <c r="IR116" s="64"/>
      <c r="IS116" s="64"/>
      <c r="IT116" s="64"/>
      <c r="IU116" s="64"/>
      <c r="IV116" s="64"/>
    </row>
    <row r="117" spans="1:256" x14ac:dyDescent="0.35">
      <c r="A117" s="95" t="s">
        <v>119</v>
      </c>
      <c r="B117" s="64">
        <f>J9</f>
        <v>20</v>
      </c>
      <c r="C117" s="144"/>
      <c r="D117" s="151">
        <v>0</v>
      </c>
      <c r="E117" s="151">
        <f>$M9-E103</f>
        <v>0</v>
      </c>
      <c r="F117" s="151">
        <f t="shared" ref="F117:O117" si="62">$M9-F103</f>
        <v>0</v>
      </c>
      <c r="G117" s="151">
        <f t="shared" si="62"/>
        <v>0</v>
      </c>
      <c r="H117" s="151">
        <f t="shared" si="62"/>
        <v>0</v>
      </c>
      <c r="I117" s="151">
        <f t="shared" si="62"/>
        <v>0</v>
      </c>
      <c r="J117" s="151">
        <f t="shared" si="62"/>
        <v>0</v>
      </c>
      <c r="K117" s="151">
        <f t="shared" si="62"/>
        <v>0</v>
      </c>
      <c r="L117" s="151">
        <f t="shared" si="62"/>
        <v>0</v>
      </c>
      <c r="M117" s="151">
        <f t="shared" si="62"/>
        <v>0</v>
      </c>
      <c r="N117" s="151">
        <f t="shared" si="62"/>
        <v>0</v>
      </c>
      <c r="O117" s="151">
        <f t="shared" si="62"/>
        <v>0</v>
      </c>
      <c r="P117" s="151">
        <f t="shared" ref="P117:P128" si="63">SUM(D117:O117)</f>
        <v>0</v>
      </c>
      <c r="R117" s="151">
        <f>($M9*12)-R103</f>
        <v>0</v>
      </c>
    </row>
    <row r="118" spans="1:256" x14ac:dyDescent="0.35">
      <c r="A118" s="65" t="s">
        <v>120</v>
      </c>
      <c r="B118" s="64">
        <f>J10</f>
        <v>5</v>
      </c>
      <c r="C118" s="144"/>
      <c r="D118" s="151">
        <v>0</v>
      </c>
      <c r="E118" s="151">
        <f t="shared" ref="E118:O121" si="64">$M10-E104</f>
        <v>0</v>
      </c>
      <c r="F118" s="151">
        <f t="shared" si="64"/>
        <v>0</v>
      </c>
      <c r="G118" s="151">
        <f t="shared" si="64"/>
        <v>0</v>
      </c>
      <c r="H118" s="151">
        <f t="shared" si="64"/>
        <v>0</v>
      </c>
      <c r="I118" s="151">
        <f t="shared" si="64"/>
        <v>0</v>
      </c>
      <c r="J118" s="151">
        <f t="shared" si="64"/>
        <v>0</v>
      </c>
      <c r="K118" s="151">
        <f t="shared" si="64"/>
        <v>0</v>
      </c>
      <c r="L118" s="151">
        <f t="shared" si="64"/>
        <v>0</v>
      </c>
      <c r="M118" s="151">
        <f t="shared" si="64"/>
        <v>0</v>
      </c>
      <c r="N118" s="151">
        <f t="shared" si="64"/>
        <v>0</v>
      </c>
      <c r="O118" s="151">
        <f t="shared" si="64"/>
        <v>0</v>
      </c>
      <c r="P118" s="151">
        <f t="shared" si="63"/>
        <v>0</v>
      </c>
      <c r="R118" s="151">
        <f t="shared" ref="R118:R121" si="65">($M10*12)-R104</f>
        <v>0</v>
      </c>
    </row>
    <row r="119" spans="1:256" x14ac:dyDescent="0.35">
      <c r="A119" s="65" t="s">
        <v>121</v>
      </c>
      <c r="B119" s="64">
        <f>J11</f>
        <v>9.9999999999999995E-7</v>
      </c>
      <c r="C119" s="144"/>
      <c r="D119" s="153">
        <v>0</v>
      </c>
      <c r="E119" s="151">
        <f t="shared" si="64"/>
        <v>0</v>
      </c>
      <c r="F119" s="151">
        <f t="shared" si="64"/>
        <v>0</v>
      </c>
      <c r="G119" s="151">
        <f t="shared" si="64"/>
        <v>0</v>
      </c>
      <c r="H119" s="151">
        <f t="shared" si="64"/>
        <v>0</v>
      </c>
      <c r="I119" s="151">
        <f t="shared" si="64"/>
        <v>0</v>
      </c>
      <c r="J119" s="151">
        <f t="shared" si="64"/>
        <v>0</v>
      </c>
      <c r="K119" s="151">
        <f t="shared" si="64"/>
        <v>0</v>
      </c>
      <c r="L119" s="151">
        <f t="shared" si="64"/>
        <v>0</v>
      </c>
      <c r="M119" s="151">
        <f t="shared" si="64"/>
        <v>0</v>
      </c>
      <c r="N119" s="151">
        <f t="shared" si="64"/>
        <v>0</v>
      </c>
      <c r="O119" s="151">
        <f t="shared" si="64"/>
        <v>0</v>
      </c>
      <c r="P119" s="151">
        <f t="shared" si="63"/>
        <v>0</v>
      </c>
      <c r="R119" s="151">
        <f t="shared" si="65"/>
        <v>0</v>
      </c>
    </row>
    <row r="120" spans="1:256" x14ac:dyDescent="0.35">
      <c r="A120" s="72" t="s">
        <v>122</v>
      </c>
      <c r="B120" s="64">
        <f>J12</f>
        <v>9.9999999999999995E-7</v>
      </c>
      <c r="C120" s="144"/>
      <c r="D120" s="153">
        <v>0</v>
      </c>
      <c r="E120" s="151">
        <f t="shared" si="64"/>
        <v>0</v>
      </c>
      <c r="F120" s="151">
        <f t="shared" si="64"/>
        <v>0</v>
      </c>
      <c r="G120" s="151">
        <f t="shared" si="64"/>
        <v>0</v>
      </c>
      <c r="H120" s="151">
        <f t="shared" si="64"/>
        <v>0</v>
      </c>
      <c r="I120" s="151">
        <f t="shared" si="64"/>
        <v>0</v>
      </c>
      <c r="J120" s="151">
        <f t="shared" si="64"/>
        <v>0</v>
      </c>
      <c r="K120" s="151">
        <f t="shared" si="64"/>
        <v>0</v>
      </c>
      <c r="L120" s="151">
        <f t="shared" si="64"/>
        <v>0</v>
      </c>
      <c r="M120" s="151">
        <f t="shared" si="64"/>
        <v>0</v>
      </c>
      <c r="N120" s="151">
        <f t="shared" si="64"/>
        <v>0</v>
      </c>
      <c r="O120" s="151">
        <f t="shared" si="64"/>
        <v>0</v>
      </c>
      <c r="P120" s="151">
        <f>SUM(D120:O120)</f>
        <v>0</v>
      </c>
      <c r="R120" s="151">
        <f t="shared" si="65"/>
        <v>0</v>
      </c>
    </row>
    <row r="121" spans="1:256" x14ac:dyDescent="0.35">
      <c r="A121" s="72" t="s">
        <v>123</v>
      </c>
      <c r="B121" s="64">
        <f>J13</f>
        <v>9.9999999999999995E-7</v>
      </c>
      <c r="C121" s="144"/>
      <c r="D121" s="153">
        <v>0</v>
      </c>
      <c r="E121" s="151">
        <f t="shared" si="64"/>
        <v>0</v>
      </c>
      <c r="F121" s="151">
        <f t="shared" si="64"/>
        <v>0</v>
      </c>
      <c r="G121" s="151">
        <f t="shared" si="64"/>
        <v>0</v>
      </c>
      <c r="H121" s="151">
        <f t="shared" si="64"/>
        <v>0</v>
      </c>
      <c r="I121" s="151">
        <f t="shared" si="64"/>
        <v>0</v>
      </c>
      <c r="J121" s="151">
        <f t="shared" si="64"/>
        <v>0</v>
      </c>
      <c r="K121" s="151">
        <f t="shared" si="64"/>
        <v>0</v>
      </c>
      <c r="L121" s="151">
        <f t="shared" si="64"/>
        <v>0</v>
      </c>
      <c r="M121" s="151">
        <f t="shared" si="64"/>
        <v>0</v>
      </c>
      <c r="N121" s="151">
        <f t="shared" si="64"/>
        <v>0</v>
      </c>
      <c r="O121" s="151">
        <f t="shared" si="64"/>
        <v>0</v>
      </c>
      <c r="P121" s="151">
        <f>SUM(D121:O121)</f>
        <v>0</v>
      </c>
      <c r="R121" s="151">
        <f t="shared" si="65"/>
        <v>0</v>
      </c>
    </row>
    <row r="122" spans="1:256" x14ac:dyDescent="0.35">
      <c r="A122" s="98" t="s">
        <v>124</v>
      </c>
      <c r="C122" s="143">
        <v>0</v>
      </c>
      <c r="D122" s="151">
        <v>0</v>
      </c>
      <c r="E122" s="151">
        <v>0</v>
      </c>
      <c r="F122" s="151">
        <v>0</v>
      </c>
      <c r="G122" s="151">
        <v>0</v>
      </c>
      <c r="H122" s="151">
        <v>0</v>
      </c>
      <c r="I122" s="151">
        <v>0</v>
      </c>
      <c r="J122" s="151">
        <v>0</v>
      </c>
      <c r="K122" s="151">
        <v>0</v>
      </c>
      <c r="L122" s="151">
        <v>0</v>
      </c>
      <c r="M122" s="151">
        <v>0</v>
      </c>
      <c r="N122" s="151">
        <v>0</v>
      </c>
      <c r="O122" s="151">
        <v>0</v>
      </c>
      <c r="P122" s="151">
        <f t="shared" si="63"/>
        <v>0</v>
      </c>
      <c r="R122" s="151">
        <v>0</v>
      </c>
    </row>
    <row r="123" spans="1:256" x14ac:dyDescent="0.35">
      <c r="A123" s="95" t="s">
        <v>125</v>
      </c>
      <c r="C123" s="143">
        <f>'Sources and uses'!K8</f>
        <v>0</v>
      </c>
      <c r="D123" s="151">
        <v>0</v>
      </c>
      <c r="E123" s="151">
        <v>0</v>
      </c>
      <c r="F123" s="151">
        <v>0</v>
      </c>
      <c r="G123" s="151">
        <v>0</v>
      </c>
      <c r="H123" s="151">
        <v>0</v>
      </c>
      <c r="I123" s="151">
        <v>0</v>
      </c>
      <c r="J123" s="151">
        <v>0</v>
      </c>
      <c r="K123" s="151">
        <v>0</v>
      </c>
      <c r="L123" s="151">
        <v>0</v>
      </c>
      <c r="M123" s="151">
        <v>0</v>
      </c>
      <c r="N123" s="151">
        <v>0</v>
      </c>
      <c r="O123" s="151">
        <v>0</v>
      </c>
      <c r="P123" s="151">
        <f t="shared" si="63"/>
        <v>0</v>
      </c>
      <c r="R123" s="151">
        <v>0</v>
      </c>
    </row>
    <row r="124" spans="1:256" x14ac:dyDescent="0.35">
      <c r="A124" s="65" t="s">
        <v>126</v>
      </c>
      <c r="C124" s="143">
        <f>'Sources and uses'!K9+'Sources and uses'!K11</f>
        <v>0</v>
      </c>
      <c r="D124" s="151">
        <v>0</v>
      </c>
      <c r="E124" s="151">
        <v>0</v>
      </c>
      <c r="F124" s="151">
        <v>0</v>
      </c>
      <c r="G124" s="151">
        <v>0</v>
      </c>
      <c r="H124" s="151">
        <v>0</v>
      </c>
      <c r="I124" s="151">
        <v>0</v>
      </c>
      <c r="J124" s="151">
        <v>0</v>
      </c>
      <c r="K124" s="151">
        <v>0</v>
      </c>
      <c r="L124" s="151">
        <v>0</v>
      </c>
      <c r="M124" s="151">
        <v>0</v>
      </c>
      <c r="N124" s="151">
        <v>0</v>
      </c>
      <c r="O124" s="151">
        <v>0</v>
      </c>
      <c r="P124" s="151">
        <f t="shared" si="63"/>
        <v>0</v>
      </c>
      <c r="R124" s="151">
        <v>0</v>
      </c>
    </row>
    <row r="125" spans="1:256" x14ac:dyDescent="0.35">
      <c r="A125" s="65" t="s">
        <v>127</v>
      </c>
      <c r="C125" s="143">
        <f>'Sources and uses'!K10</f>
        <v>0</v>
      </c>
      <c r="D125" s="151">
        <v>0</v>
      </c>
      <c r="E125" s="151">
        <v>0</v>
      </c>
      <c r="F125" s="151">
        <v>0</v>
      </c>
      <c r="G125" s="151">
        <v>0</v>
      </c>
      <c r="H125" s="151">
        <v>0</v>
      </c>
      <c r="I125" s="151">
        <v>0</v>
      </c>
      <c r="J125" s="151">
        <v>0</v>
      </c>
      <c r="K125" s="151">
        <v>0</v>
      </c>
      <c r="L125" s="151">
        <v>0</v>
      </c>
      <c r="M125" s="151">
        <v>0</v>
      </c>
      <c r="N125" s="151">
        <v>0</v>
      </c>
      <c r="O125" s="151">
        <v>0</v>
      </c>
      <c r="P125" s="151">
        <f t="shared" si="63"/>
        <v>0</v>
      </c>
      <c r="R125" s="151">
        <v>0</v>
      </c>
    </row>
    <row r="126" spans="1:256" x14ac:dyDescent="0.35">
      <c r="A126" s="98" t="s">
        <v>128</v>
      </c>
      <c r="C126" s="143">
        <f>'Sources and uses'!K13</f>
        <v>0</v>
      </c>
      <c r="D126" s="151">
        <v>0</v>
      </c>
      <c r="E126" s="151">
        <v>0</v>
      </c>
      <c r="F126" s="151">
        <v>0</v>
      </c>
      <c r="G126" s="151">
        <v>0</v>
      </c>
      <c r="H126" s="151">
        <v>0</v>
      </c>
      <c r="I126" s="151">
        <v>0</v>
      </c>
      <c r="J126" s="151">
        <v>0</v>
      </c>
      <c r="K126" s="151">
        <v>0</v>
      </c>
      <c r="L126" s="151">
        <v>0</v>
      </c>
      <c r="M126" s="151">
        <v>0</v>
      </c>
      <c r="N126" s="151">
        <v>0</v>
      </c>
      <c r="O126" s="151">
        <v>0</v>
      </c>
      <c r="P126" s="151">
        <f t="shared" si="63"/>
        <v>0</v>
      </c>
      <c r="R126" s="151">
        <v>0</v>
      </c>
    </row>
    <row r="127" spans="1:256" x14ac:dyDescent="0.35">
      <c r="A127" s="95" t="s">
        <v>129</v>
      </c>
      <c r="C127" s="143">
        <v>0</v>
      </c>
      <c r="D127" s="151">
        <v>0</v>
      </c>
      <c r="E127" s="151">
        <v>0</v>
      </c>
      <c r="F127" s="151">
        <v>0</v>
      </c>
      <c r="G127" s="151">
        <v>0</v>
      </c>
      <c r="H127" s="151">
        <v>0</v>
      </c>
      <c r="I127" s="151">
        <v>0</v>
      </c>
      <c r="J127" s="151">
        <v>0</v>
      </c>
      <c r="K127" s="151">
        <v>0</v>
      </c>
      <c r="L127" s="151">
        <v>0</v>
      </c>
      <c r="M127" s="151">
        <v>0</v>
      </c>
      <c r="N127" s="151">
        <v>0</v>
      </c>
      <c r="O127" s="151">
        <v>0</v>
      </c>
      <c r="P127" s="151">
        <f t="shared" si="63"/>
        <v>0</v>
      </c>
      <c r="R127" s="151">
        <v>0</v>
      </c>
    </row>
    <row r="128" spans="1:256" x14ac:dyDescent="0.35">
      <c r="A128" s="95" t="s">
        <v>130</v>
      </c>
      <c r="C128" s="143">
        <v>0</v>
      </c>
      <c r="D128" s="151">
        <v>0</v>
      </c>
      <c r="E128" s="151">
        <v>0</v>
      </c>
      <c r="F128" s="151">
        <f t="shared" ref="F128:O128" si="66">E128</f>
        <v>0</v>
      </c>
      <c r="G128" s="151">
        <f t="shared" si="66"/>
        <v>0</v>
      </c>
      <c r="H128" s="151">
        <f t="shared" si="66"/>
        <v>0</v>
      </c>
      <c r="I128" s="151">
        <f t="shared" si="66"/>
        <v>0</v>
      </c>
      <c r="J128" s="151">
        <f t="shared" si="66"/>
        <v>0</v>
      </c>
      <c r="K128" s="151">
        <f t="shared" si="66"/>
        <v>0</v>
      </c>
      <c r="L128" s="151">
        <f t="shared" si="66"/>
        <v>0</v>
      </c>
      <c r="M128" s="151">
        <f t="shared" si="66"/>
        <v>0</v>
      </c>
      <c r="N128" s="151">
        <f t="shared" si="66"/>
        <v>0</v>
      </c>
      <c r="O128" s="151">
        <f t="shared" si="66"/>
        <v>0</v>
      </c>
      <c r="P128" s="151">
        <f t="shared" si="63"/>
        <v>0</v>
      </c>
      <c r="R128" s="151">
        <v>0</v>
      </c>
    </row>
    <row r="129" spans="1:19" x14ac:dyDescent="0.35">
      <c r="A129" s="94"/>
      <c r="C129" s="143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R129" s="94"/>
    </row>
    <row r="130" spans="1:19" x14ac:dyDescent="0.35">
      <c r="A130" s="95" t="s">
        <v>131</v>
      </c>
      <c r="C130" s="143"/>
      <c r="D130" s="151"/>
      <c r="E130" s="151"/>
      <c r="F130" s="151"/>
      <c r="G130" s="151"/>
      <c r="H130" s="151"/>
      <c r="I130" s="151"/>
      <c r="J130" s="151"/>
      <c r="K130" s="151"/>
      <c r="L130" s="151"/>
      <c r="M130" s="151"/>
      <c r="N130" s="151"/>
      <c r="O130" s="151"/>
      <c r="P130" s="151"/>
      <c r="R130" s="94"/>
    </row>
    <row r="131" spans="1:19" x14ac:dyDescent="0.35">
      <c r="A131" s="95" t="s">
        <v>132</v>
      </c>
      <c r="C131" s="143">
        <f>C116+SUM(C122:C129)</f>
        <v>0</v>
      </c>
      <c r="D131" s="151">
        <f t="shared" ref="D131:O131" si="67">SUM(D116:D129)</f>
        <v>0</v>
      </c>
      <c r="E131" s="151">
        <f t="shared" si="67"/>
        <v>0</v>
      </c>
      <c r="F131" s="151">
        <f t="shared" si="67"/>
        <v>0</v>
      </c>
      <c r="G131" s="151">
        <f t="shared" si="67"/>
        <v>0</v>
      </c>
      <c r="H131" s="151">
        <f t="shared" si="67"/>
        <v>0</v>
      </c>
      <c r="I131" s="151">
        <f t="shared" si="67"/>
        <v>0</v>
      </c>
      <c r="J131" s="151">
        <f t="shared" si="67"/>
        <v>0</v>
      </c>
      <c r="K131" s="151">
        <f t="shared" si="67"/>
        <v>0</v>
      </c>
      <c r="L131" s="151">
        <f t="shared" si="67"/>
        <v>0</v>
      </c>
      <c r="M131" s="151">
        <f t="shared" si="67"/>
        <v>0</v>
      </c>
      <c r="N131" s="151">
        <f t="shared" si="67"/>
        <v>0</v>
      </c>
      <c r="O131" s="151">
        <f t="shared" si="67"/>
        <v>0</v>
      </c>
      <c r="P131" s="151"/>
      <c r="R131" s="94">
        <f>SUM(R116:R129)</f>
        <v>0</v>
      </c>
    </row>
    <row r="132" spans="1:19" x14ac:dyDescent="0.35">
      <c r="A132" s="95"/>
      <c r="C132" s="143"/>
      <c r="D132" s="151"/>
      <c r="E132" s="151"/>
      <c r="F132" s="151"/>
      <c r="G132" s="151"/>
      <c r="H132" s="151"/>
      <c r="I132" s="151"/>
      <c r="J132" s="151"/>
      <c r="K132" s="151"/>
      <c r="L132" s="151"/>
      <c r="M132" s="151"/>
      <c r="N132" s="151"/>
      <c r="O132" s="151"/>
      <c r="P132" s="151"/>
      <c r="R132" s="94"/>
    </row>
    <row r="133" spans="1:19" ht="16" thickBot="1" x14ac:dyDescent="0.4">
      <c r="A133" s="170" t="s">
        <v>133</v>
      </c>
      <c r="C133" s="166">
        <f>C84-C131</f>
        <v>0</v>
      </c>
      <c r="D133" s="167">
        <f t="shared" ref="D133:O133" si="68">D84-D131</f>
        <v>0</v>
      </c>
      <c r="E133" s="167">
        <f t="shared" si="68"/>
        <v>0</v>
      </c>
      <c r="F133" s="167">
        <f t="shared" si="68"/>
        <v>0</v>
      </c>
      <c r="G133" s="167">
        <f t="shared" si="68"/>
        <v>0</v>
      </c>
      <c r="H133" s="167">
        <f t="shared" si="68"/>
        <v>0</v>
      </c>
      <c r="I133" s="167">
        <f t="shared" si="68"/>
        <v>0</v>
      </c>
      <c r="J133" s="167">
        <f t="shared" si="68"/>
        <v>0</v>
      </c>
      <c r="K133" s="167">
        <f t="shared" si="68"/>
        <v>0</v>
      </c>
      <c r="L133" s="167">
        <f t="shared" si="68"/>
        <v>0</v>
      </c>
      <c r="M133" s="167">
        <f t="shared" si="68"/>
        <v>0</v>
      </c>
      <c r="N133" s="167">
        <f t="shared" si="68"/>
        <v>0</v>
      </c>
      <c r="O133" s="167">
        <f t="shared" si="68"/>
        <v>0</v>
      </c>
      <c r="P133" s="168"/>
      <c r="Q133" s="169"/>
      <c r="R133" s="166">
        <f>R84-R131</f>
        <v>0</v>
      </c>
    </row>
    <row r="134" spans="1:19" ht="16.5" thickTop="1" thickBot="1" x14ac:dyDescent="0.4">
      <c r="A134" s="106"/>
      <c r="B134" s="79"/>
      <c r="C134" s="161"/>
      <c r="D134" s="164"/>
      <c r="E134" s="164"/>
      <c r="F134" s="164"/>
      <c r="G134" s="164"/>
      <c r="H134" s="164"/>
      <c r="I134" s="164"/>
      <c r="J134" s="164"/>
      <c r="K134" s="164"/>
      <c r="L134" s="164"/>
      <c r="M134" s="164"/>
      <c r="N134" s="200" t="s">
        <v>311</v>
      </c>
      <c r="O134" s="167">
        <f>+O133-C133</f>
        <v>0</v>
      </c>
      <c r="P134" s="164"/>
      <c r="Q134" s="79"/>
      <c r="R134" s="167">
        <f>+R133-O133</f>
        <v>0</v>
      </c>
      <c r="S134" s="79"/>
    </row>
    <row r="135" spans="1:19" ht="18" x14ac:dyDescent="0.4">
      <c r="A135" s="108" t="s">
        <v>134</v>
      </c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R135" s="95"/>
    </row>
    <row r="136" spans="1:19" x14ac:dyDescent="0.35">
      <c r="B136" s="94"/>
      <c r="C136" s="64">
        <f>E5</f>
        <v>2026</v>
      </c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R136" s="102"/>
    </row>
    <row r="137" spans="1:19" x14ac:dyDescent="0.35">
      <c r="A137" s="109" t="s">
        <v>77</v>
      </c>
      <c r="B137" s="69"/>
      <c r="C137" s="109" t="s">
        <v>62</v>
      </c>
      <c r="D137" s="171">
        <f>D63</f>
        <v>411270</v>
      </c>
      <c r="E137" s="171">
        <f>D137+35</f>
        <v>411305</v>
      </c>
      <c r="F137" s="171">
        <f t="shared" ref="F137:O137" si="69">E137+30</f>
        <v>411335</v>
      </c>
      <c r="G137" s="171">
        <f t="shared" si="69"/>
        <v>411365</v>
      </c>
      <c r="H137" s="171">
        <f t="shared" si="69"/>
        <v>411395</v>
      </c>
      <c r="I137" s="171">
        <f t="shared" si="69"/>
        <v>411425</v>
      </c>
      <c r="J137" s="171">
        <f t="shared" si="69"/>
        <v>411455</v>
      </c>
      <c r="K137" s="171">
        <f t="shared" si="69"/>
        <v>411485</v>
      </c>
      <c r="L137" s="171">
        <f t="shared" si="69"/>
        <v>411515</v>
      </c>
      <c r="M137" s="171">
        <f t="shared" si="69"/>
        <v>411545</v>
      </c>
      <c r="N137" s="171">
        <f t="shared" si="69"/>
        <v>411575</v>
      </c>
      <c r="O137" s="171">
        <f t="shared" si="69"/>
        <v>411605</v>
      </c>
      <c r="P137" s="172" t="s">
        <v>41</v>
      </c>
      <c r="Q137" s="117"/>
      <c r="R137" s="118">
        <f>R22</f>
        <v>2027</v>
      </c>
      <c r="S137" s="69"/>
    </row>
    <row r="138" spans="1:19" x14ac:dyDescent="0.35">
      <c r="A138" s="110" t="s">
        <v>135</v>
      </c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R138" s="94"/>
    </row>
    <row r="139" spans="1:19" x14ac:dyDescent="0.35">
      <c r="A139" s="95" t="s">
        <v>136</v>
      </c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R139" s="94"/>
    </row>
    <row r="140" spans="1:19" x14ac:dyDescent="0.35">
      <c r="A140" s="95" t="s">
        <v>137</v>
      </c>
      <c r="C140" s="151">
        <f t="shared" ref="C140:O140" si="70">C133</f>
        <v>0</v>
      </c>
      <c r="D140" s="151">
        <f t="shared" si="70"/>
        <v>0</v>
      </c>
      <c r="E140" s="151">
        <f t="shared" si="70"/>
        <v>0</v>
      </c>
      <c r="F140" s="151">
        <f t="shared" si="70"/>
        <v>0</v>
      </c>
      <c r="G140" s="151">
        <f t="shared" si="70"/>
        <v>0</v>
      </c>
      <c r="H140" s="151">
        <f t="shared" si="70"/>
        <v>0</v>
      </c>
      <c r="I140" s="151">
        <f t="shared" si="70"/>
        <v>0</v>
      </c>
      <c r="J140" s="151">
        <f t="shared" si="70"/>
        <v>0</v>
      </c>
      <c r="K140" s="151">
        <f t="shared" si="70"/>
        <v>0</v>
      </c>
      <c r="L140" s="151">
        <f t="shared" si="70"/>
        <v>0</v>
      </c>
      <c r="M140" s="151">
        <f t="shared" si="70"/>
        <v>0</v>
      </c>
      <c r="N140" s="151">
        <f t="shared" si="70"/>
        <v>0</v>
      </c>
      <c r="O140" s="151">
        <f t="shared" si="70"/>
        <v>0</v>
      </c>
      <c r="P140" s="151"/>
      <c r="Q140" s="152"/>
      <c r="R140" s="151">
        <f>R133</f>
        <v>0</v>
      </c>
    </row>
    <row r="141" spans="1:19" x14ac:dyDescent="0.35">
      <c r="A141" s="95" t="s">
        <v>138</v>
      </c>
      <c r="C141" s="151">
        <f t="shared" ref="C141:O141" si="71">C35</f>
        <v>0</v>
      </c>
      <c r="D141" s="151">
        <f t="shared" si="71"/>
        <v>0</v>
      </c>
      <c r="E141" s="151">
        <f t="shared" si="71"/>
        <v>0</v>
      </c>
      <c r="F141" s="151">
        <f t="shared" si="71"/>
        <v>0</v>
      </c>
      <c r="G141" s="151">
        <f t="shared" si="71"/>
        <v>0</v>
      </c>
      <c r="H141" s="151">
        <f t="shared" si="71"/>
        <v>0</v>
      </c>
      <c r="I141" s="151">
        <f t="shared" si="71"/>
        <v>0</v>
      </c>
      <c r="J141" s="151">
        <f t="shared" si="71"/>
        <v>0</v>
      </c>
      <c r="K141" s="151">
        <f t="shared" si="71"/>
        <v>0</v>
      </c>
      <c r="L141" s="151">
        <f t="shared" si="71"/>
        <v>0</v>
      </c>
      <c r="M141" s="151">
        <f t="shared" si="71"/>
        <v>0</v>
      </c>
      <c r="N141" s="151">
        <f t="shared" si="71"/>
        <v>0</v>
      </c>
      <c r="O141" s="151">
        <f t="shared" si="71"/>
        <v>0</v>
      </c>
      <c r="P141" s="151"/>
      <c r="Q141" s="152"/>
      <c r="R141" s="151">
        <f>R35</f>
        <v>0</v>
      </c>
    </row>
    <row r="142" spans="1:19" x14ac:dyDescent="0.35">
      <c r="A142" s="95" t="s">
        <v>139</v>
      </c>
      <c r="C142" s="151">
        <f>C244</f>
        <v>0</v>
      </c>
      <c r="D142" s="151">
        <f>C142</f>
        <v>0</v>
      </c>
      <c r="E142" s="151">
        <f t="shared" ref="E142:O142" si="72">D142</f>
        <v>0</v>
      </c>
      <c r="F142" s="151">
        <f t="shared" si="72"/>
        <v>0</v>
      </c>
      <c r="G142" s="151">
        <f t="shared" si="72"/>
        <v>0</v>
      </c>
      <c r="H142" s="151">
        <f t="shared" si="72"/>
        <v>0</v>
      </c>
      <c r="I142" s="151">
        <f t="shared" si="72"/>
        <v>0</v>
      </c>
      <c r="J142" s="151">
        <f t="shared" si="72"/>
        <v>0</v>
      </c>
      <c r="K142" s="151">
        <f t="shared" si="72"/>
        <v>0</v>
      </c>
      <c r="L142" s="151">
        <f t="shared" si="72"/>
        <v>0</v>
      </c>
      <c r="M142" s="151">
        <f t="shared" si="72"/>
        <v>0</v>
      </c>
      <c r="N142" s="151">
        <f t="shared" si="72"/>
        <v>0</v>
      </c>
      <c r="O142" s="151">
        <f t="shared" si="72"/>
        <v>0</v>
      </c>
      <c r="P142" s="151"/>
      <c r="Q142" s="152"/>
      <c r="R142" s="151">
        <f>O142</f>
        <v>0</v>
      </c>
    </row>
    <row r="143" spans="1:19" x14ac:dyDescent="0.35">
      <c r="A143" s="95" t="s">
        <v>140</v>
      </c>
      <c r="C143" s="151">
        <f t="shared" ref="C143:O143" si="73">C39</f>
        <v>0</v>
      </c>
      <c r="D143" s="151">
        <f t="shared" si="73"/>
        <v>0</v>
      </c>
      <c r="E143" s="151">
        <f t="shared" si="73"/>
        <v>0</v>
      </c>
      <c r="F143" s="151">
        <f t="shared" si="73"/>
        <v>0</v>
      </c>
      <c r="G143" s="151">
        <f t="shared" si="73"/>
        <v>0</v>
      </c>
      <c r="H143" s="151">
        <f t="shared" si="73"/>
        <v>0</v>
      </c>
      <c r="I143" s="151">
        <f t="shared" si="73"/>
        <v>0</v>
      </c>
      <c r="J143" s="151">
        <f t="shared" si="73"/>
        <v>0</v>
      </c>
      <c r="K143" s="151">
        <f t="shared" si="73"/>
        <v>0</v>
      </c>
      <c r="L143" s="151">
        <f t="shared" si="73"/>
        <v>0</v>
      </c>
      <c r="M143" s="151">
        <f t="shared" si="73"/>
        <v>0</v>
      </c>
      <c r="N143" s="151">
        <f t="shared" si="73"/>
        <v>0</v>
      </c>
      <c r="O143" s="151">
        <f t="shared" si="73"/>
        <v>0</v>
      </c>
      <c r="P143" s="151"/>
      <c r="Q143" s="152"/>
      <c r="R143" s="151">
        <f>R39</f>
        <v>0</v>
      </c>
    </row>
    <row r="144" spans="1:19" x14ac:dyDescent="0.35">
      <c r="A144" s="98" t="s">
        <v>141</v>
      </c>
      <c r="C144" s="151">
        <f>C246</f>
        <v>0</v>
      </c>
      <c r="D144" s="151">
        <f t="shared" ref="D144:O144" si="74">C144</f>
        <v>0</v>
      </c>
      <c r="E144" s="151">
        <f t="shared" si="74"/>
        <v>0</v>
      </c>
      <c r="F144" s="151">
        <f t="shared" si="74"/>
        <v>0</v>
      </c>
      <c r="G144" s="151">
        <f t="shared" si="74"/>
        <v>0</v>
      </c>
      <c r="H144" s="151">
        <f t="shared" si="74"/>
        <v>0</v>
      </c>
      <c r="I144" s="151">
        <f t="shared" si="74"/>
        <v>0</v>
      </c>
      <c r="J144" s="151">
        <f t="shared" si="74"/>
        <v>0</v>
      </c>
      <c r="K144" s="151">
        <f t="shared" si="74"/>
        <v>0</v>
      </c>
      <c r="L144" s="151">
        <f t="shared" si="74"/>
        <v>0</v>
      </c>
      <c r="M144" s="151">
        <f t="shared" si="74"/>
        <v>0</v>
      </c>
      <c r="N144" s="151">
        <f t="shared" si="74"/>
        <v>0</v>
      </c>
      <c r="O144" s="151">
        <f t="shared" si="74"/>
        <v>0</v>
      </c>
      <c r="P144" s="151"/>
      <c r="Q144" s="152"/>
      <c r="R144" s="151">
        <f>O144</f>
        <v>0</v>
      </c>
    </row>
    <row r="145" spans="1:19" x14ac:dyDescent="0.35">
      <c r="A145" s="95" t="s">
        <v>142</v>
      </c>
      <c r="C145" s="151">
        <f t="shared" ref="C145:O145" si="75">SUM(C140:C144)</f>
        <v>0</v>
      </c>
      <c r="D145" s="151">
        <f t="shared" si="75"/>
        <v>0</v>
      </c>
      <c r="E145" s="151">
        <f t="shared" si="75"/>
        <v>0</v>
      </c>
      <c r="F145" s="151">
        <f t="shared" si="75"/>
        <v>0</v>
      </c>
      <c r="G145" s="151">
        <f t="shared" si="75"/>
        <v>0</v>
      </c>
      <c r="H145" s="151">
        <f t="shared" si="75"/>
        <v>0</v>
      </c>
      <c r="I145" s="151">
        <f t="shared" si="75"/>
        <v>0</v>
      </c>
      <c r="J145" s="151">
        <f t="shared" si="75"/>
        <v>0</v>
      </c>
      <c r="K145" s="151">
        <f t="shared" si="75"/>
        <v>0</v>
      </c>
      <c r="L145" s="151">
        <f t="shared" si="75"/>
        <v>0</v>
      </c>
      <c r="M145" s="151">
        <f t="shared" si="75"/>
        <v>0</v>
      </c>
      <c r="N145" s="151">
        <f t="shared" si="75"/>
        <v>0</v>
      </c>
      <c r="O145" s="151">
        <f t="shared" si="75"/>
        <v>0</v>
      </c>
      <c r="P145" s="151"/>
      <c r="Q145" s="152"/>
      <c r="R145" s="151">
        <f>SUM(R140:R144)</f>
        <v>0</v>
      </c>
    </row>
    <row r="146" spans="1:19" x14ac:dyDescent="0.35">
      <c r="A146" s="94"/>
      <c r="C146" s="151"/>
      <c r="D146" s="151"/>
      <c r="E146" s="151"/>
      <c r="F146" s="151"/>
      <c r="G146" s="151"/>
      <c r="H146" s="151"/>
      <c r="I146" s="151"/>
      <c r="J146" s="151"/>
      <c r="K146" s="151"/>
      <c r="L146" s="151"/>
      <c r="M146" s="151"/>
      <c r="N146" s="151"/>
      <c r="O146" s="151"/>
      <c r="P146" s="151"/>
      <c r="Q146" s="152"/>
      <c r="R146" s="151"/>
    </row>
    <row r="147" spans="1:19" x14ac:dyDescent="0.35">
      <c r="A147" s="95" t="s">
        <v>143</v>
      </c>
      <c r="C147" s="151"/>
      <c r="D147" s="151"/>
      <c r="E147" s="151"/>
      <c r="F147" s="151"/>
      <c r="G147" s="151"/>
      <c r="H147" s="151"/>
      <c r="I147" s="151"/>
      <c r="J147" s="151"/>
      <c r="K147" s="151"/>
      <c r="L147" s="151"/>
      <c r="M147" s="151"/>
      <c r="N147" s="151"/>
      <c r="O147" s="151"/>
      <c r="P147" s="151"/>
      <c r="Q147" s="152"/>
      <c r="R147" s="151"/>
    </row>
    <row r="148" spans="1:19" x14ac:dyDescent="0.35">
      <c r="A148" s="65" t="s">
        <v>144</v>
      </c>
      <c r="C148" s="151">
        <f>C123+C250</f>
        <v>0</v>
      </c>
      <c r="D148" s="151">
        <f t="shared" ref="D148:O148" si="76">C148+D123</f>
        <v>0</v>
      </c>
      <c r="E148" s="151">
        <f t="shared" si="76"/>
        <v>0</v>
      </c>
      <c r="F148" s="151">
        <f t="shared" si="76"/>
        <v>0</v>
      </c>
      <c r="G148" s="151">
        <f t="shared" si="76"/>
        <v>0</v>
      </c>
      <c r="H148" s="151">
        <f t="shared" si="76"/>
        <v>0</v>
      </c>
      <c r="I148" s="151">
        <f t="shared" si="76"/>
        <v>0</v>
      </c>
      <c r="J148" s="151">
        <f t="shared" si="76"/>
        <v>0</v>
      </c>
      <c r="K148" s="151">
        <f t="shared" si="76"/>
        <v>0</v>
      </c>
      <c r="L148" s="151">
        <f t="shared" si="76"/>
        <v>0</v>
      </c>
      <c r="M148" s="151">
        <f t="shared" si="76"/>
        <v>0</v>
      </c>
      <c r="N148" s="151">
        <f t="shared" si="76"/>
        <v>0</v>
      </c>
      <c r="O148" s="151">
        <f t="shared" si="76"/>
        <v>0</v>
      </c>
      <c r="P148" s="151"/>
      <c r="Q148" s="152"/>
      <c r="R148" s="151">
        <f>O148+R123</f>
        <v>0</v>
      </c>
    </row>
    <row r="149" spans="1:19" x14ac:dyDescent="0.35">
      <c r="A149" s="65" t="s">
        <v>145</v>
      </c>
      <c r="C149" s="151">
        <f>C124+C251</f>
        <v>0</v>
      </c>
      <c r="D149" s="151">
        <f t="shared" ref="D149:O149" si="77">C149+D124</f>
        <v>0</v>
      </c>
      <c r="E149" s="151">
        <f t="shared" si="77"/>
        <v>0</v>
      </c>
      <c r="F149" s="151">
        <f t="shared" si="77"/>
        <v>0</v>
      </c>
      <c r="G149" s="151">
        <f t="shared" si="77"/>
        <v>0</v>
      </c>
      <c r="H149" s="151">
        <f t="shared" si="77"/>
        <v>0</v>
      </c>
      <c r="I149" s="151">
        <f t="shared" si="77"/>
        <v>0</v>
      </c>
      <c r="J149" s="151">
        <f t="shared" si="77"/>
        <v>0</v>
      </c>
      <c r="K149" s="151">
        <f t="shared" si="77"/>
        <v>0</v>
      </c>
      <c r="L149" s="151">
        <f t="shared" si="77"/>
        <v>0</v>
      </c>
      <c r="M149" s="151">
        <f t="shared" si="77"/>
        <v>0</v>
      </c>
      <c r="N149" s="151">
        <f t="shared" si="77"/>
        <v>0</v>
      </c>
      <c r="O149" s="151">
        <f t="shared" si="77"/>
        <v>0</v>
      </c>
      <c r="P149" s="151"/>
      <c r="Q149" s="152"/>
      <c r="R149" s="151">
        <f>O149+R124</f>
        <v>0</v>
      </c>
    </row>
    <row r="150" spans="1:19" x14ac:dyDescent="0.35">
      <c r="A150" s="65" t="s">
        <v>146</v>
      </c>
      <c r="C150" s="151">
        <f>C43+C252</f>
        <v>0</v>
      </c>
      <c r="D150" s="151">
        <f t="shared" ref="D150:O150" si="78">C150+D43</f>
        <v>0</v>
      </c>
      <c r="E150" s="151">
        <f t="shared" si="78"/>
        <v>0</v>
      </c>
      <c r="F150" s="151">
        <f t="shared" si="78"/>
        <v>0</v>
      </c>
      <c r="G150" s="151">
        <f t="shared" si="78"/>
        <v>0</v>
      </c>
      <c r="H150" s="151">
        <f t="shared" si="78"/>
        <v>0</v>
      </c>
      <c r="I150" s="151">
        <f t="shared" si="78"/>
        <v>0</v>
      </c>
      <c r="J150" s="151">
        <f t="shared" si="78"/>
        <v>0</v>
      </c>
      <c r="K150" s="151">
        <f t="shared" si="78"/>
        <v>0</v>
      </c>
      <c r="L150" s="151">
        <f t="shared" si="78"/>
        <v>0</v>
      </c>
      <c r="M150" s="151">
        <f t="shared" si="78"/>
        <v>0</v>
      </c>
      <c r="N150" s="151">
        <f t="shared" si="78"/>
        <v>0</v>
      </c>
      <c r="O150" s="151">
        <f t="shared" si="78"/>
        <v>0</v>
      </c>
      <c r="P150" s="151"/>
      <c r="Q150" s="152"/>
      <c r="R150" s="151">
        <f>O150+R43</f>
        <v>0</v>
      </c>
    </row>
    <row r="151" spans="1:19" x14ac:dyDescent="0.35">
      <c r="A151" s="95" t="s">
        <v>147</v>
      </c>
      <c r="C151" s="151">
        <f>C125+C253</f>
        <v>0</v>
      </c>
      <c r="D151" s="151">
        <f t="shared" ref="D151:O151" si="79">C151+D125</f>
        <v>0</v>
      </c>
      <c r="E151" s="151">
        <f t="shared" si="79"/>
        <v>0</v>
      </c>
      <c r="F151" s="151">
        <f t="shared" si="79"/>
        <v>0</v>
      </c>
      <c r="G151" s="151">
        <f t="shared" si="79"/>
        <v>0</v>
      </c>
      <c r="H151" s="151">
        <f t="shared" si="79"/>
        <v>0</v>
      </c>
      <c r="I151" s="151">
        <f t="shared" si="79"/>
        <v>0</v>
      </c>
      <c r="J151" s="151">
        <f t="shared" si="79"/>
        <v>0</v>
      </c>
      <c r="K151" s="151">
        <f t="shared" si="79"/>
        <v>0</v>
      </c>
      <c r="L151" s="151">
        <f t="shared" si="79"/>
        <v>0</v>
      </c>
      <c r="M151" s="151">
        <f t="shared" si="79"/>
        <v>0</v>
      </c>
      <c r="N151" s="151">
        <f t="shared" si="79"/>
        <v>0</v>
      </c>
      <c r="O151" s="151">
        <f t="shared" si="79"/>
        <v>0</v>
      </c>
      <c r="P151" s="151"/>
      <c r="Q151" s="152"/>
      <c r="R151" s="151">
        <f>O151+R125</f>
        <v>0</v>
      </c>
    </row>
    <row r="152" spans="1:19" x14ac:dyDescent="0.35">
      <c r="A152" s="95" t="s">
        <v>146</v>
      </c>
      <c r="C152" s="151">
        <f>C44+C254</f>
        <v>0</v>
      </c>
      <c r="D152" s="151">
        <f t="shared" ref="D152:O152" si="80">C152+D44</f>
        <v>0</v>
      </c>
      <c r="E152" s="151">
        <f t="shared" si="80"/>
        <v>0</v>
      </c>
      <c r="F152" s="151">
        <f t="shared" si="80"/>
        <v>0</v>
      </c>
      <c r="G152" s="151">
        <f t="shared" si="80"/>
        <v>0</v>
      </c>
      <c r="H152" s="151">
        <f t="shared" si="80"/>
        <v>0</v>
      </c>
      <c r="I152" s="151">
        <f t="shared" si="80"/>
        <v>0</v>
      </c>
      <c r="J152" s="151">
        <f t="shared" si="80"/>
        <v>0</v>
      </c>
      <c r="K152" s="151">
        <f t="shared" si="80"/>
        <v>0</v>
      </c>
      <c r="L152" s="151">
        <f t="shared" si="80"/>
        <v>0</v>
      </c>
      <c r="M152" s="151">
        <f t="shared" si="80"/>
        <v>0</v>
      </c>
      <c r="N152" s="151">
        <f t="shared" si="80"/>
        <v>0</v>
      </c>
      <c r="O152" s="151">
        <f t="shared" si="80"/>
        <v>0</v>
      </c>
      <c r="P152" s="151"/>
      <c r="Q152" s="152"/>
      <c r="R152" s="151">
        <f>O152+R44</f>
        <v>0</v>
      </c>
    </row>
    <row r="153" spans="1:19" x14ac:dyDescent="0.35">
      <c r="A153" s="98" t="s">
        <v>148</v>
      </c>
      <c r="C153" s="151">
        <f>C126+C116-C87+C255</f>
        <v>0</v>
      </c>
      <c r="D153" s="151">
        <f t="shared" ref="D153:O153" si="81">C153-D45</f>
        <v>0</v>
      </c>
      <c r="E153" s="151">
        <f t="shared" si="81"/>
        <v>0</v>
      </c>
      <c r="F153" s="151">
        <f t="shared" si="81"/>
        <v>0</v>
      </c>
      <c r="G153" s="151">
        <f t="shared" si="81"/>
        <v>0</v>
      </c>
      <c r="H153" s="151">
        <f t="shared" si="81"/>
        <v>0</v>
      </c>
      <c r="I153" s="151">
        <f t="shared" si="81"/>
        <v>0</v>
      </c>
      <c r="J153" s="151">
        <f t="shared" si="81"/>
        <v>0</v>
      </c>
      <c r="K153" s="151">
        <f t="shared" si="81"/>
        <v>0</v>
      </c>
      <c r="L153" s="151">
        <f t="shared" si="81"/>
        <v>0</v>
      </c>
      <c r="M153" s="151">
        <f t="shared" si="81"/>
        <v>0</v>
      </c>
      <c r="N153" s="151">
        <f t="shared" si="81"/>
        <v>0</v>
      </c>
      <c r="O153" s="151">
        <f t="shared" si="81"/>
        <v>0</v>
      </c>
      <c r="P153" s="151"/>
      <c r="Q153" s="152"/>
      <c r="R153" s="151">
        <f>O153-R45</f>
        <v>0</v>
      </c>
    </row>
    <row r="154" spans="1:19" x14ac:dyDescent="0.35">
      <c r="A154" s="95" t="s">
        <v>149</v>
      </c>
      <c r="C154" s="151">
        <f t="shared" ref="C154:O154" si="82">C148+(C149-C150)+(C151-C152)+C153</f>
        <v>0</v>
      </c>
      <c r="D154" s="151">
        <f t="shared" si="82"/>
        <v>0</v>
      </c>
      <c r="E154" s="151">
        <f t="shared" si="82"/>
        <v>0</v>
      </c>
      <c r="F154" s="151">
        <f t="shared" si="82"/>
        <v>0</v>
      </c>
      <c r="G154" s="151">
        <f t="shared" si="82"/>
        <v>0</v>
      </c>
      <c r="H154" s="151">
        <f t="shared" si="82"/>
        <v>0</v>
      </c>
      <c r="I154" s="151">
        <f t="shared" si="82"/>
        <v>0</v>
      </c>
      <c r="J154" s="151">
        <f t="shared" si="82"/>
        <v>0</v>
      </c>
      <c r="K154" s="151">
        <f t="shared" si="82"/>
        <v>0</v>
      </c>
      <c r="L154" s="151">
        <f t="shared" si="82"/>
        <v>0</v>
      </c>
      <c r="M154" s="151">
        <f t="shared" si="82"/>
        <v>0</v>
      </c>
      <c r="N154" s="151">
        <f t="shared" si="82"/>
        <v>0</v>
      </c>
      <c r="O154" s="151">
        <f t="shared" si="82"/>
        <v>0</v>
      </c>
      <c r="P154" s="151"/>
      <c r="Q154" s="152"/>
      <c r="R154" s="151">
        <f>R148+(R149-R150)+(R151-R152)+R153</f>
        <v>0</v>
      </c>
    </row>
    <row r="155" spans="1:19" x14ac:dyDescent="0.35">
      <c r="A155" s="94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  <c r="O155" s="151"/>
      <c r="P155" s="151"/>
      <c r="Q155" s="152"/>
      <c r="R155" s="151"/>
    </row>
    <row r="156" spans="1:19" x14ac:dyDescent="0.35">
      <c r="A156" s="109" t="s">
        <v>150</v>
      </c>
      <c r="B156" s="69"/>
      <c r="C156" s="155">
        <f t="shared" ref="C156:O156" si="83">C145+C154</f>
        <v>0</v>
      </c>
      <c r="D156" s="155">
        <f t="shared" si="83"/>
        <v>0</v>
      </c>
      <c r="E156" s="155">
        <f t="shared" si="83"/>
        <v>0</v>
      </c>
      <c r="F156" s="155">
        <f t="shared" si="83"/>
        <v>0</v>
      </c>
      <c r="G156" s="155">
        <f t="shared" si="83"/>
        <v>0</v>
      </c>
      <c r="H156" s="155">
        <f t="shared" si="83"/>
        <v>0</v>
      </c>
      <c r="I156" s="155">
        <f t="shared" si="83"/>
        <v>0</v>
      </c>
      <c r="J156" s="155">
        <f t="shared" si="83"/>
        <v>0</v>
      </c>
      <c r="K156" s="155">
        <f t="shared" si="83"/>
        <v>0</v>
      </c>
      <c r="L156" s="155">
        <f t="shared" si="83"/>
        <v>0</v>
      </c>
      <c r="M156" s="155">
        <f t="shared" si="83"/>
        <v>0</v>
      </c>
      <c r="N156" s="155">
        <f t="shared" si="83"/>
        <v>0</v>
      </c>
      <c r="O156" s="155">
        <f t="shared" si="83"/>
        <v>0</v>
      </c>
      <c r="P156" s="155"/>
      <c r="Q156" s="173"/>
      <c r="R156" s="155">
        <f>R145+R154</f>
        <v>0</v>
      </c>
      <c r="S156" s="69"/>
    </row>
    <row r="157" spans="1:19" x14ac:dyDescent="0.35">
      <c r="A157" s="110" t="s">
        <v>151</v>
      </c>
      <c r="C157" s="151"/>
      <c r="D157" s="151"/>
      <c r="E157" s="151"/>
      <c r="F157" s="151"/>
      <c r="G157" s="151"/>
      <c r="H157" s="151"/>
      <c r="I157" s="151"/>
      <c r="J157" s="151"/>
      <c r="K157" s="151"/>
      <c r="L157" s="151"/>
      <c r="M157" s="151"/>
      <c r="N157" s="151"/>
      <c r="O157" s="151"/>
      <c r="P157" s="151"/>
      <c r="Q157" s="152"/>
      <c r="R157" s="151"/>
    </row>
    <row r="158" spans="1:19" x14ac:dyDescent="0.35">
      <c r="A158" s="95" t="s">
        <v>152</v>
      </c>
      <c r="C158" s="151"/>
      <c r="D158" s="151"/>
      <c r="E158" s="151"/>
      <c r="F158" s="151"/>
      <c r="G158" s="151"/>
      <c r="H158" s="151"/>
      <c r="I158" s="151"/>
      <c r="J158" s="151"/>
      <c r="K158" s="151"/>
      <c r="L158" s="151"/>
      <c r="M158" s="151"/>
      <c r="N158" s="151"/>
      <c r="O158" s="151"/>
      <c r="P158" s="151"/>
      <c r="Q158" s="152"/>
      <c r="R158" s="151"/>
    </row>
    <row r="159" spans="1:19" x14ac:dyDescent="0.35">
      <c r="A159" s="95" t="s">
        <v>153</v>
      </c>
      <c r="C159" s="151">
        <f t="shared" ref="C159:O159" si="84">C41</f>
        <v>0</v>
      </c>
      <c r="D159" s="151">
        <f t="shared" si="84"/>
        <v>0</v>
      </c>
      <c r="E159" s="151">
        <f t="shared" si="84"/>
        <v>0</v>
      </c>
      <c r="F159" s="151">
        <f t="shared" si="84"/>
        <v>0</v>
      </c>
      <c r="G159" s="151">
        <f t="shared" si="84"/>
        <v>0</v>
      </c>
      <c r="H159" s="151">
        <f t="shared" si="84"/>
        <v>0</v>
      </c>
      <c r="I159" s="151">
        <f t="shared" si="84"/>
        <v>0</v>
      </c>
      <c r="J159" s="151">
        <f t="shared" si="84"/>
        <v>0</v>
      </c>
      <c r="K159" s="151">
        <f t="shared" si="84"/>
        <v>0</v>
      </c>
      <c r="L159" s="151">
        <f t="shared" si="84"/>
        <v>0</v>
      </c>
      <c r="M159" s="151">
        <f t="shared" si="84"/>
        <v>0</v>
      </c>
      <c r="N159" s="151">
        <f t="shared" si="84"/>
        <v>0</v>
      </c>
      <c r="O159" s="151">
        <f t="shared" si="84"/>
        <v>0</v>
      </c>
      <c r="P159" s="151"/>
      <c r="Q159" s="152"/>
      <c r="R159" s="151">
        <f>R41</f>
        <v>0</v>
      </c>
    </row>
    <row r="160" spans="1:19" x14ac:dyDescent="0.35">
      <c r="A160" s="98" t="s">
        <v>154</v>
      </c>
      <c r="C160" s="151">
        <f>B72</f>
        <v>0</v>
      </c>
      <c r="D160" s="151">
        <f t="shared" ref="D160:O160" si="85">C160+D72-D122</f>
        <v>0</v>
      </c>
      <c r="E160" s="151">
        <f t="shared" si="85"/>
        <v>0</v>
      </c>
      <c r="F160" s="151">
        <f t="shared" si="85"/>
        <v>0</v>
      </c>
      <c r="G160" s="151">
        <f t="shared" si="85"/>
        <v>0</v>
      </c>
      <c r="H160" s="151">
        <f t="shared" si="85"/>
        <v>0</v>
      </c>
      <c r="I160" s="151">
        <f t="shared" si="85"/>
        <v>0</v>
      </c>
      <c r="J160" s="151">
        <f t="shared" si="85"/>
        <v>0</v>
      </c>
      <c r="K160" s="151">
        <f t="shared" si="85"/>
        <v>0</v>
      </c>
      <c r="L160" s="151">
        <f t="shared" si="85"/>
        <v>0</v>
      </c>
      <c r="M160" s="151">
        <f t="shared" si="85"/>
        <v>0</v>
      </c>
      <c r="N160" s="151">
        <f t="shared" si="85"/>
        <v>0</v>
      </c>
      <c r="O160" s="151">
        <f t="shared" si="85"/>
        <v>0</v>
      </c>
      <c r="P160" s="151"/>
      <c r="Q160" s="152"/>
      <c r="R160" s="151">
        <f>O160+R72-R122</f>
        <v>0</v>
      </c>
    </row>
    <row r="161" spans="1:18" x14ac:dyDescent="0.35">
      <c r="A161" s="95" t="s">
        <v>155</v>
      </c>
      <c r="C161" s="151">
        <f>M9</f>
        <v>0</v>
      </c>
      <c r="D161" s="151">
        <f t="shared" ref="D161:O161" si="86">D117*12</f>
        <v>0</v>
      </c>
      <c r="E161" s="151">
        <f t="shared" si="86"/>
        <v>0</v>
      </c>
      <c r="F161" s="151">
        <f t="shared" si="86"/>
        <v>0</v>
      </c>
      <c r="G161" s="151">
        <f t="shared" si="86"/>
        <v>0</v>
      </c>
      <c r="H161" s="151">
        <f t="shared" si="86"/>
        <v>0</v>
      </c>
      <c r="I161" s="151">
        <f t="shared" si="86"/>
        <v>0</v>
      </c>
      <c r="J161" s="151">
        <f t="shared" si="86"/>
        <v>0</v>
      </c>
      <c r="K161" s="151">
        <f t="shared" si="86"/>
        <v>0</v>
      </c>
      <c r="L161" s="151">
        <f t="shared" si="86"/>
        <v>0</v>
      </c>
      <c r="M161" s="151">
        <f t="shared" si="86"/>
        <v>0</v>
      </c>
      <c r="N161" s="151">
        <f t="shared" si="86"/>
        <v>0</v>
      </c>
      <c r="O161" s="151">
        <f t="shared" si="86"/>
        <v>0</v>
      </c>
      <c r="P161" s="151"/>
      <c r="Q161" s="152"/>
      <c r="R161" s="151">
        <f>R117</f>
        <v>0</v>
      </c>
    </row>
    <row r="162" spans="1:18" x14ac:dyDescent="0.35">
      <c r="A162" s="65" t="s">
        <v>156</v>
      </c>
      <c r="C162" s="151">
        <f>M10</f>
        <v>0</v>
      </c>
      <c r="D162" s="151">
        <f t="shared" ref="D162:O162" si="87">D118*12</f>
        <v>0</v>
      </c>
      <c r="E162" s="151">
        <f t="shared" si="87"/>
        <v>0</v>
      </c>
      <c r="F162" s="151">
        <f t="shared" si="87"/>
        <v>0</v>
      </c>
      <c r="G162" s="151">
        <f t="shared" si="87"/>
        <v>0</v>
      </c>
      <c r="H162" s="151">
        <f t="shared" si="87"/>
        <v>0</v>
      </c>
      <c r="I162" s="151">
        <f t="shared" si="87"/>
        <v>0</v>
      </c>
      <c r="J162" s="151">
        <f t="shared" si="87"/>
        <v>0</v>
      </c>
      <c r="K162" s="151">
        <f t="shared" si="87"/>
        <v>0</v>
      </c>
      <c r="L162" s="151">
        <f t="shared" si="87"/>
        <v>0</v>
      </c>
      <c r="M162" s="151">
        <f t="shared" si="87"/>
        <v>0</v>
      </c>
      <c r="N162" s="151">
        <f t="shared" si="87"/>
        <v>0</v>
      </c>
      <c r="O162" s="151">
        <f t="shared" si="87"/>
        <v>0</v>
      </c>
      <c r="P162" s="151"/>
      <c r="Q162" s="152"/>
      <c r="R162" s="151">
        <f>R118</f>
        <v>0</v>
      </c>
    </row>
    <row r="163" spans="1:18" x14ac:dyDescent="0.35">
      <c r="A163" s="65" t="s">
        <v>157</v>
      </c>
      <c r="C163" s="151">
        <f>M11</f>
        <v>0</v>
      </c>
      <c r="D163" s="151">
        <f t="shared" ref="D163:O163" si="88">D119*12</f>
        <v>0</v>
      </c>
      <c r="E163" s="151">
        <f t="shared" si="88"/>
        <v>0</v>
      </c>
      <c r="F163" s="151">
        <f t="shared" si="88"/>
        <v>0</v>
      </c>
      <c r="G163" s="151">
        <f t="shared" si="88"/>
        <v>0</v>
      </c>
      <c r="H163" s="151">
        <f t="shared" si="88"/>
        <v>0</v>
      </c>
      <c r="I163" s="151">
        <f t="shared" si="88"/>
        <v>0</v>
      </c>
      <c r="J163" s="151">
        <f t="shared" si="88"/>
        <v>0</v>
      </c>
      <c r="K163" s="151">
        <f t="shared" si="88"/>
        <v>0</v>
      </c>
      <c r="L163" s="151">
        <f t="shared" si="88"/>
        <v>0</v>
      </c>
      <c r="M163" s="151">
        <f t="shared" si="88"/>
        <v>0</v>
      </c>
      <c r="N163" s="151">
        <f t="shared" si="88"/>
        <v>0</v>
      </c>
      <c r="O163" s="151">
        <f t="shared" si="88"/>
        <v>0</v>
      </c>
      <c r="P163" s="151"/>
      <c r="Q163" s="152"/>
      <c r="R163" s="151">
        <f>R119</f>
        <v>0</v>
      </c>
    </row>
    <row r="164" spans="1:18" x14ac:dyDescent="0.35">
      <c r="A164" s="65" t="s">
        <v>158</v>
      </c>
      <c r="C164" s="151">
        <f>M12</f>
        <v>0</v>
      </c>
      <c r="D164" s="151">
        <f t="shared" ref="D164:O164" si="89">D120*12</f>
        <v>0</v>
      </c>
      <c r="E164" s="151">
        <f t="shared" si="89"/>
        <v>0</v>
      </c>
      <c r="F164" s="151">
        <f t="shared" si="89"/>
        <v>0</v>
      </c>
      <c r="G164" s="151">
        <f t="shared" si="89"/>
        <v>0</v>
      </c>
      <c r="H164" s="151">
        <f t="shared" si="89"/>
        <v>0</v>
      </c>
      <c r="I164" s="151">
        <f t="shared" si="89"/>
        <v>0</v>
      </c>
      <c r="J164" s="151">
        <f t="shared" si="89"/>
        <v>0</v>
      </c>
      <c r="K164" s="151">
        <f t="shared" si="89"/>
        <v>0</v>
      </c>
      <c r="L164" s="151">
        <f t="shared" si="89"/>
        <v>0</v>
      </c>
      <c r="M164" s="151">
        <f t="shared" si="89"/>
        <v>0</v>
      </c>
      <c r="N164" s="151">
        <f t="shared" si="89"/>
        <v>0</v>
      </c>
      <c r="O164" s="151">
        <f t="shared" si="89"/>
        <v>0</v>
      </c>
      <c r="P164" s="151"/>
      <c r="Q164" s="152"/>
      <c r="R164" s="151">
        <f>R120</f>
        <v>0</v>
      </c>
    </row>
    <row r="165" spans="1:18" x14ac:dyDescent="0.35">
      <c r="A165" s="65" t="s">
        <v>159</v>
      </c>
      <c r="C165" s="151">
        <f>M13</f>
        <v>0</v>
      </c>
      <c r="D165" s="151">
        <f t="shared" ref="D165:O165" si="90">D121*12</f>
        <v>0</v>
      </c>
      <c r="E165" s="151">
        <f t="shared" si="90"/>
        <v>0</v>
      </c>
      <c r="F165" s="151">
        <f t="shared" si="90"/>
        <v>0</v>
      </c>
      <c r="G165" s="151">
        <f t="shared" si="90"/>
        <v>0</v>
      </c>
      <c r="H165" s="151">
        <f t="shared" si="90"/>
        <v>0</v>
      </c>
      <c r="I165" s="151">
        <f t="shared" si="90"/>
        <v>0</v>
      </c>
      <c r="J165" s="151">
        <f t="shared" si="90"/>
        <v>0</v>
      </c>
      <c r="K165" s="151">
        <f t="shared" si="90"/>
        <v>0</v>
      </c>
      <c r="L165" s="151">
        <f t="shared" si="90"/>
        <v>0</v>
      </c>
      <c r="M165" s="151">
        <f t="shared" si="90"/>
        <v>0</v>
      </c>
      <c r="N165" s="151">
        <f t="shared" si="90"/>
        <v>0</v>
      </c>
      <c r="O165" s="151">
        <f t="shared" si="90"/>
        <v>0</v>
      </c>
      <c r="P165" s="151"/>
      <c r="Q165" s="152"/>
      <c r="R165" s="151">
        <f>R121</f>
        <v>0</v>
      </c>
    </row>
    <row r="166" spans="1:18" x14ac:dyDescent="0.35">
      <c r="A166" s="95" t="s">
        <v>160</v>
      </c>
      <c r="C166" s="151">
        <f>J247</f>
        <v>0</v>
      </c>
      <c r="D166" s="151">
        <f t="shared" ref="D166:O166" si="91">C166</f>
        <v>0</v>
      </c>
      <c r="E166" s="151">
        <f t="shared" si="91"/>
        <v>0</v>
      </c>
      <c r="F166" s="151">
        <f t="shared" si="91"/>
        <v>0</v>
      </c>
      <c r="G166" s="151">
        <f t="shared" si="91"/>
        <v>0</v>
      </c>
      <c r="H166" s="151">
        <f t="shared" si="91"/>
        <v>0</v>
      </c>
      <c r="I166" s="151">
        <f t="shared" si="91"/>
        <v>0</v>
      </c>
      <c r="J166" s="151">
        <f t="shared" si="91"/>
        <v>0</v>
      </c>
      <c r="K166" s="151">
        <f t="shared" si="91"/>
        <v>0</v>
      </c>
      <c r="L166" s="151">
        <f t="shared" si="91"/>
        <v>0</v>
      </c>
      <c r="M166" s="151">
        <f t="shared" si="91"/>
        <v>0</v>
      </c>
      <c r="N166" s="151">
        <f t="shared" si="91"/>
        <v>0</v>
      </c>
      <c r="O166" s="151">
        <f t="shared" si="91"/>
        <v>0</v>
      </c>
      <c r="P166" s="151"/>
      <c r="Q166" s="152"/>
      <c r="R166" s="151">
        <f>O166</f>
        <v>0</v>
      </c>
    </row>
    <row r="167" spans="1:18" x14ac:dyDescent="0.35">
      <c r="A167" s="95" t="s">
        <v>161</v>
      </c>
      <c r="C167" s="151">
        <f t="shared" ref="C167:O167" si="92">SUM(C159:C166)</f>
        <v>0</v>
      </c>
      <c r="D167" s="151">
        <f t="shared" si="92"/>
        <v>0</v>
      </c>
      <c r="E167" s="151">
        <f t="shared" si="92"/>
        <v>0</v>
      </c>
      <c r="F167" s="151">
        <f t="shared" si="92"/>
        <v>0</v>
      </c>
      <c r="G167" s="151">
        <f t="shared" si="92"/>
        <v>0</v>
      </c>
      <c r="H167" s="151">
        <f t="shared" si="92"/>
        <v>0</v>
      </c>
      <c r="I167" s="151">
        <f t="shared" si="92"/>
        <v>0</v>
      </c>
      <c r="J167" s="151">
        <f t="shared" si="92"/>
        <v>0</v>
      </c>
      <c r="K167" s="151">
        <f t="shared" si="92"/>
        <v>0</v>
      </c>
      <c r="L167" s="151">
        <f t="shared" si="92"/>
        <v>0</v>
      </c>
      <c r="M167" s="151">
        <f t="shared" si="92"/>
        <v>0</v>
      </c>
      <c r="N167" s="151">
        <f t="shared" si="92"/>
        <v>0</v>
      </c>
      <c r="O167" s="151">
        <f t="shared" si="92"/>
        <v>0</v>
      </c>
      <c r="P167" s="151"/>
      <c r="Q167" s="152"/>
      <c r="R167" s="151">
        <f>SUM(R159:R166)</f>
        <v>0</v>
      </c>
    </row>
    <row r="168" spans="1:18" x14ac:dyDescent="0.35">
      <c r="A168" s="94"/>
      <c r="C168" s="151"/>
      <c r="D168" s="151"/>
      <c r="E168" s="151"/>
      <c r="F168" s="151"/>
      <c r="G168" s="151"/>
      <c r="H168" s="151"/>
      <c r="I168" s="151"/>
      <c r="J168" s="151"/>
      <c r="K168" s="151"/>
      <c r="L168" s="151"/>
      <c r="M168" s="151"/>
      <c r="N168" s="151"/>
      <c r="O168" s="151"/>
      <c r="P168" s="151"/>
      <c r="Q168" s="152"/>
      <c r="R168" s="151"/>
    </row>
    <row r="169" spans="1:18" x14ac:dyDescent="0.35">
      <c r="A169" s="95" t="s">
        <v>162</v>
      </c>
      <c r="C169" s="157" t="s">
        <v>163</v>
      </c>
      <c r="D169" s="151"/>
      <c r="E169" s="151"/>
      <c r="F169" s="151"/>
      <c r="G169" s="151"/>
      <c r="H169" s="151"/>
      <c r="I169" s="151"/>
      <c r="J169" s="151"/>
      <c r="K169" s="151"/>
      <c r="L169" s="151"/>
      <c r="M169" s="151"/>
      <c r="N169" s="151"/>
      <c r="O169" s="151"/>
      <c r="P169" s="151"/>
      <c r="Q169" s="152"/>
      <c r="R169" s="151"/>
    </row>
    <row r="170" spans="1:18" x14ac:dyDescent="0.35">
      <c r="A170" s="95" t="s">
        <v>164</v>
      </c>
      <c r="C170" s="151">
        <f>C73-C161</f>
        <v>0</v>
      </c>
      <c r="D170" s="151">
        <f t="shared" ref="D170:E174" si="93">D73+C161+C170-D161-D117</f>
        <v>0</v>
      </c>
      <c r="E170" s="151">
        <f t="shared" si="93"/>
        <v>0</v>
      </c>
      <c r="F170" s="151">
        <f t="shared" ref="F170:O170" si="94">F73+E170+E161-F161-F117</f>
        <v>0</v>
      </c>
      <c r="G170" s="151">
        <f t="shared" si="94"/>
        <v>0</v>
      </c>
      <c r="H170" s="151">
        <f t="shared" si="94"/>
        <v>0</v>
      </c>
      <c r="I170" s="151">
        <f t="shared" si="94"/>
        <v>0</v>
      </c>
      <c r="J170" s="151">
        <f t="shared" si="94"/>
        <v>0</v>
      </c>
      <c r="K170" s="151">
        <f t="shared" si="94"/>
        <v>0</v>
      </c>
      <c r="L170" s="151">
        <f t="shared" si="94"/>
        <v>0</v>
      </c>
      <c r="M170" s="151">
        <f t="shared" si="94"/>
        <v>0</v>
      </c>
      <c r="N170" s="151">
        <f t="shared" si="94"/>
        <v>0</v>
      </c>
      <c r="O170" s="151">
        <f t="shared" si="94"/>
        <v>0</v>
      </c>
      <c r="P170" s="151"/>
      <c r="Q170" s="152"/>
      <c r="R170" s="151">
        <f>R73+O170+O161-R161-R117</f>
        <v>0</v>
      </c>
    </row>
    <row r="171" spans="1:18" x14ac:dyDescent="0.35">
      <c r="A171" s="65" t="s">
        <v>165</v>
      </c>
      <c r="C171" s="151">
        <f>C74-C162</f>
        <v>0</v>
      </c>
      <c r="D171" s="151">
        <f t="shared" si="93"/>
        <v>0</v>
      </c>
      <c r="E171" s="151">
        <f t="shared" si="93"/>
        <v>0</v>
      </c>
      <c r="F171" s="151">
        <f t="shared" ref="F171:O171" si="95">F74+E171+E162-F162-F118</f>
        <v>0</v>
      </c>
      <c r="G171" s="151">
        <f t="shared" si="95"/>
        <v>0</v>
      </c>
      <c r="H171" s="151">
        <f t="shared" si="95"/>
        <v>0</v>
      </c>
      <c r="I171" s="151">
        <f t="shared" si="95"/>
        <v>0</v>
      </c>
      <c r="J171" s="151">
        <f t="shared" si="95"/>
        <v>0</v>
      </c>
      <c r="K171" s="151">
        <f t="shared" si="95"/>
        <v>0</v>
      </c>
      <c r="L171" s="151">
        <f t="shared" si="95"/>
        <v>0</v>
      </c>
      <c r="M171" s="151">
        <f t="shared" si="95"/>
        <v>0</v>
      </c>
      <c r="N171" s="151">
        <f t="shared" si="95"/>
        <v>0</v>
      </c>
      <c r="O171" s="151">
        <f t="shared" si="95"/>
        <v>0</v>
      </c>
      <c r="P171" s="151"/>
      <c r="Q171" s="152"/>
      <c r="R171" s="151">
        <f>R74+O171+O162-R162-R118</f>
        <v>0</v>
      </c>
    </row>
    <row r="172" spans="1:18" x14ac:dyDescent="0.35">
      <c r="A172" s="65" t="s">
        <v>166</v>
      </c>
      <c r="C172" s="151">
        <f>C75-C163</f>
        <v>0</v>
      </c>
      <c r="D172" s="151">
        <f t="shared" si="93"/>
        <v>0</v>
      </c>
      <c r="E172" s="151">
        <f t="shared" si="93"/>
        <v>0</v>
      </c>
      <c r="F172" s="151">
        <f t="shared" ref="F172:O172" si="96">F75+E172+E163-F163-F119</f>
        <v>0</v>
      </c>
      <c r="G172" s="151">
        <f t="shared" si="96"/>
        <v>0</v>
      </c>
      <c r="H172" s="151">
        <f t="shared" si="96"/>
        <v>0</v>
      </c>
      <c r="I172" s="151">
        <f t="shared" si="96"/>
        <v>0</v>
      </c>
      <c r="J172" s="151">
        <f t="shared" si="96"/>
        <v>0</v>
      </c>
      <c r="K172" s="151">
        <f t="shared" si="96"/>
        <v>0</v>
      </c>
      <c r="L172" s="151">
        <f t="shared" si="96"/>
        <v>0</v>
      </c>
      <c r="M172" s="151">
        <f t="shared" si="96"/>
        <v>0</v>
      </c>
      <c r="N172" s="151">
        <f t="shared" si="96"/>
        <v>0</v>
      </c>
      <c r="O172" s="151">
        <f t="shared" si="96"/>
        <v>0</v>
      </c>
      <c r="P172" s="151"/>
      <c r="Q172" s="152"/>
      <c r="R172" s="151">
        <f>R75+O172+O163-R163-R119</f>
        <v>0</v>
      </c>
    </row>
    <row r="173" spans="1:18" x14ac:dyDescent="0.35">
      <c r="A173" s="65" t="s">
        <v>167</v>
      </c>
      <c r="C173" s="151">
        <f>C76-C164</f>
        <v>0</v>
      </c>
      <c r="D173" s="151">
        <f t="shared" si="93"/>
        <v>0</v>
      </c>
      <c r="E173" s="151">
        <f t="shared" si="93"/>
        <v>0</v>
      </c>
      <c r="F173" s="151">
        <f t="shared" ref="F173:O173" si="97">F76+E173+E164-F164-F120</f>
        <v>0</v>
      </c>
      <c r="G173" s="151">
        <f t="shared" si="97"/>
        <v>0</v>
      </c>
      <c r="H173" s="151">
        <f t="shared" si="97"/>
        <v>0</v>
      </c>
      <c r="I173" s="151">
        <f t="shared" si="97"/>
        <v>0</v>
      </c>
      <c r="J173" s="151">
        <f t="shared" si="97"/>
        <v>0</v>
      </c>
      <c r="K173" s="151">
        <f t="shared" si="97"/>
        <v>0</v>
      </c>
      <c r="L173" s="151">
        <f t="shared" si="97"/>
        <v>0</v>
      </c>
      <c r="M173" s="151">
        <f t="shared" si="97"/>
        <v>0</v>
      </c>
      <c r="N173" s="151">
        <f t="shared" si="97"/>
        <v>0</v>
      </c>
      <c r="O173" s="151">
        <f t="shared" si="97"/>
        <v>0</v>
      </c>
      <c r="P173" s="151"/>
      <c r="Q173" s="152"/>
      <c r="R173" s="151">
        <f>R78+O173+O164-R164-R120</f>
        <v>0</v>
      </c>
    </row>
    <row r="174" spans="1:18" x14ac:dyDescent="0.35">
      <c r="A174" s="65" t="s">
        <v>168</v>
      </c>
      <c r="C174" s="151">
        <f>C77-C165</f>
        <v>0</v>
      </c>
      <c r="D174" s="151">
        <f t="shared" si="93"/>
        <v>0</v>
      </c>
      <c r="E174" s="151">
        <f t="shared" si="93"/>
        <v>0</v>
      </c>
      <c r="F174" s="151">
        <f t="shared" ref="F174:O174" si="98">F77+E174+E165-F165-F121</f>
        <v>0</v>
      </c>
      <c r="G174" s="151">
        <f t="shared" si="98"/>
        <v>0</v>
      </c>
      <c r="H174" s="151">
        <f t="shared" si="98"/>
        <v>0</v>
      </c>
      <c r="I174" s="151">
        <f t="shared" si="98"/>
        <v>0</v>
      </c>
      <c r="J174" s="151">
        <f t="shared" si="98"/>
        <v>0</v>
      </c>
      <c r="K174" s="151">
        <f t="shared" si="98"/>
        <v>0</v>
      </c>
      <c r="L174" s="151">
        <f t="shared" si="98"/>
        <v>0</v>
      </c>
      <c r="M174" s="151">
        <f t="shared" si="98"/>
        <v>0</v>
      </c>
      <c r="N174" s="151">
        <f t="shared" si="98"/>
        <v>0</v>
      </c>
      <c r="O174" s="151">
        <f t="shared" si="98"/>
        <v>0</v>
      </c>
      <c r="P174" s="151"/>
      <c r="Q174" s="152"/>
      <c r="R174" s="151">
        <f>R79+O174+O165-R165-R121</f>
        <v>0</v>
      </c>
    </row>
    <row r="175" spans="1:18" x14ac:dyDescent="0.35">
      <c r="A175" s="95" t="s">
        <v>169</v>
      </c>
      <c r="C175" s="151">
        <f>SUM(C170:C174)</f>
        <v>0</v>
      </c>
      <c r="D175" s="151">
        <f t="shared" ref="D175:O175" si="99">SUM(D170:D174)</f>
        <v>0</v>
      </c>
      <c r="E175" s="151">
        <f t="shared" si="99"/>
        <v>0</v>
      </c>
      <c r="F175" s="151">
        <f t="shared" si="99"/>
        <v>0</v>
      </c>
      <c r="G175" s="151">
        <f t="shared" si="99"/>
        <v>0</v>
      </c>
      <c r="H175" s="151">
        <f t="shared" si="99"/>
        <v>0</v>
      </c>
      <c r="I175" s="151">
        <f t="shared" si="99"/>
        <v>0</v>
      </c>
      <c r="J175" s="151">
        <f t="shared" si="99"/>
        <v>0</v>
      </c>
      <c r="K175" s="151">
        <f t="shared" si="99"/>
        <v>0</v>
      </c>
      <c r="L175" s="151">
        <f t="shared" si="99"/>
        <v>0</v>
      </c>
      <c r="M175" s="151">
        <f t="shared" si="99"/>
        <v>0</v>
      </c>
      <c r="N175" s="151">
        <f t="shared" si="99"/>
        <v>0</v>
      </c>
      <c r="O175" s="151">
        <f t="shared" si="99"/>
        <v>0</v>
      </c>
      <c r="P175" s="151"/>
      <c r="Q175" s="152"/>
      <c r="R175" s="151">
        <f>SUM(R170:R174)</f>
        <v>0</v>
      </c>
    </row>
    <row r="176" spans="1:18" x14ac:dyDescent="0.35">
      <c r="C176" s="151"/>
      <c r="D176" s="151"/>
      <c r="E176" s="151"/>
      <c r="F176" s="151"/>
      <c r="G176" s="151"/>
      <c r="H176" s="151"/>
      <c r="I176" s="151"/>
      <c r="J176" s="151"/>
      <c r="K176" s="151"/>
      <c r="L176" s="151"/>
      <c r="M176" s="151"/>
      <c r="N176" s="151"/>
      <c r="O176" s="151"/>
      <c r="P176" s="151"/>
      <c r="Q176" s="152"/>
      <c r="R176" s="151"/>
    </row>
    <row r="177" spans="1:19" x14ac:dyDescent="0.35">
      <c r="A177" s="109" t="s">
        <v>170</v>
      </c>
      <c r="B177" s="69"/>
      <c r="C177" s="155">
        <f t="shared" ref="C177:O177" si="100">C167+C175</f>
        <v>0</v>
      </c>
      <c r="D177" s="155">
        <f t="shared" si="100"/>
        <v>0</v>
      </c>
      <c r="E177" s="155">
        <f t="shared" si="100"/>
        <v>0</v>
      </c>
      <c r="F177" s="155">
        <f t="shared" si="100"/>
        <v>0</v>
      </c>
      <c r="G177" s="155">
        <f t="shared" si="100"/>
        <v>0</v>
      </c>
      <c r="H177" s="155">
        <f t="shared" si="100"/>
        <v>0</v>
      </c>
      <c r="I177" s="155">
        <f t="shared" si="100"/>
        <v>0</v>
      </c>
      <c r="J177" s="155">
        <f t="shared" si="100"/>
        <v>0</v>
      </c>
      <c r="K177" s="155">
        <f t="shared" si="100"/>
        <v>0</v>
      </c>
      <c r="L177" s="155">
        <f t="shared" si="100"/>
        <v>0</v>
      </c>
      <c r="M177" s="155">
        <f t="shared" si="100"/>
        <v>0</v>
      </c>
      <c r="N177" s="155">
        <f t="shared" si="100"/>
        <v>0</v>
      </c>
      <c r="O177" s="155">
        <f t="shared" si="100"/>
        <v>0</v>
      </c>
      <c r="P177" s="155"/>
      <c r="Q177" s="173"/>
      <c r="R177" s="155">
        <f>R167+R175</f>
        <v>0</v>
      </c>
      <c r="S177" s="69"/>
    </row>
    <row r="178" spans="1:19" x14ac:dyDescent="0.35">
      <c r="A178" s="94"/>
      <c r="C178" s="151"/>
      <c r="D178" s="151"/>
      <c r="E178" s="151"/>
      <c r="F178" s="151"/>
      <c r="G178" s="151"/>
      <c r="H178" s="151"/>
      <c r="I178" s="151"/>
      <c r="J178" s="151"/>
      <c r="K178" s="151"/>
      <c r="L178" s="151"/>
      <c r="M178" s="151"/>
      <c r="N178" s="151"/>
      <c r="O178" s="151"/>
      <c r="P178" s="151"/>
      <c r="Q178" s="152"/>
      <c r="R178" s="151"/>
    </row>
    <row r="179" spans="1:19" x14ac:dyDescent="0.35">
      <c r="A179" s="95" t="str">
        <f>F255</f>
        <v>XXXXXXX</v>
      </c>
      <c r="C179" s="151">
        <f>J255</f>
        <v>0</v>
      </c>
      <c r="D179" s="151">
        <f t="shared" ref="D179:O179" si="101">C179</f>
        <v>0</v>
      </c>
      <c r="E179" s="151">
        <f t="shared" si="101"/>
        <v>0</v>
      </c>
      <c r="F179" s="151">
        <f t="shared" si="101"/>
        <v>0</v>
      </c>
      <c r="G179" s="151">
        <f t="shared" si="101"/>
        <v>0</v>
      </c>
      <c r="H179" s="151">
        <f t="shared" si="101"/>
        <v>0</v>
      </c>
      <c r="I179" s="151">
        <f t="shared" si="101"/>
        <v>0</v>
      </c>
      <c r="J179" s="151">
        <f t="shared" si="101"/>
        <v>0</v>
      </c>
      <c r="K179" s="151">
        <f t="shared" si="101"/>
        <v>0</v>
      </c>
      <c r="L179" s="151">
        <f t="shared" si="101"/>
        <v>0</v>
      </c>
      <c r="M179" s="151">
        <f t="shared" si="101"/>
        <v>0</v>
      </c>
      <c r="N179" s="151">
        <f t="shared" si="101"/>
        <v>0</v>
      </c>
      <c r="O179" s="151">
        <f t="shared" si="101"/>
        <v>0</v>
      </c>
      <c r="P179" s="151"/>
      <c r="Q179" s="152"/>
      <c r="R179" s="151">
        <f>O179</f>
        <v>0</v>
      </c>
    </row>
    <row r="180" spans="1:19" x14ac:dyDescent="0.35">
      <c r="A180" s="95" t="s">
        <v>171</v>
      </c>
      <c r="C180" s="151">
        <f>+C78+J256</f>
        <v>0</v>
      </c>
      <c r="D180" s="151">
        <f t="shared" ref="D180:O180" si="102">C180+D78</f>
        <v>0</v>
      </c>
      <c r="E180" s="151">
        <f t="shared" si="102"/>
        <v>0</v>
      </c>
      <c r="F180" s="151">
        <f t="shared" si="102"/>
        <v>0</v>
      </c>
      <c r="G180" s="151">
        <f t="shared" si="102"/>
        <v>0</v>
      </c>
      <c r="H180" s="151">
        <f t="shared" si="102"/>
        <v>0</v>
      </c>
      <c r="I180" s="151">
        <f t="shared" si="102"/>
        <v>0</v>
      </c>
      <c r="J180" s="151">
        <f t="shared" si="102"/>
        <v>0</v>
      </c>
      <c r="K180" s="151">
        <f t="shared" si="102"/>
        <v>0</v>
      </c>
      <c r="L180" s="151">
        <f t="shared" si="102"/>
        <v>0</v>
      </c>
      <c r="M180" s="151">
        <f t="shared" si="102"/>
        <v>0</v>
      </c>
      <c r="N180" s="151">
        <f t="shared" si="102"/>
        <v>0</v>
      </c>
      <c r="O180" s="151">
        <f t="shared" si="102"/>
        <v>0</v>
      </c>
      <c r="P180" s="151"/>
      <c r="Q180" s="152"/>
      <c r="R180" s="151">
        <f>O180+R78</f>
        <v>0</v>
      </c>
    </row>
    <row r="181" spans="1:19" x14ac:dyDescent="0.35">
      <c r="A181" s="95" t="s">
        <v>172</v>
      </c>
      <c r="C181" s="151">
        <f>J257+J258</f>
        <v>0</v>
      </c>
      <c r="D181" s="151">
        <f t="shared" ref="D181:O181" si="103">$C$181</f>
        <v>0</v>
      </c>
      <c r="E181" s="151">
        <f t="shared" si="103"/>
        <v>0</v>
      </c>
      <c r="F181" s="151">
        <f t="shared" si="103"/>
        <v>0</v>
      </c>
      <c r="G181" s="151">
        <f t="shared" si="103"/>
        <v>0</v>
      </c>
      <c r="H181" s="151">
        <f t="shared" si="103"/>
        <v>0</v>
      </c>
      <c r="I181" s="151">
        <f t="shared" si="103"/>
        <v>0</v>
      </c>
      <c r="J181" s="151">
        <f t="shared" si="103"/>
        <v>0</v>
      </c>
      <c r="K181" s="151">
        <f t="shared" si="103"/>
        <v>0</v>
      </c>
      <c r="L181" s="151">
        <f t="shared" si="103"/>
        <v>0</v>
      </c>
      <c r="M181" s="151">
        <f t="shared" si="103"/>
        <v>0</v>
      </c>
      <c r="N181" s="151">
        <f t="shared" si="103"/>
        <v>0</v>
      </c>
      <c r="O181" s="151">
        <f t="shared" si="103"/>
        <v>0</v>
      </c>
      <c r="P181" s="157" t="s">
        <v>173</v>
      </c>
      <c r="Q181" s="152"/>
      <c r="R181" s="151">
        <f>O181+O182</f>
        <v>0</v>
      </c>
      <c r="S181" s="95" t="s">
        <v>173</v>
      </c>
    </row>
    <row r="182" spans="1:19" x14ac:dyDescent="0.35">
      <c r="A182" s="95" t="s">
        <v>174</v>
      </c>
      <c r="C182" s="151">
        <v>0</v>
      </c>
      <c r="D182" s="151">
        <f t="shared" ref="D182:O182" si="104">D215</f>
        <v>0</v>
      </c>
      <c r="E182" s="151">
        <f t="shared" si="104"/>
        <v>0</v>
      </c>
      <c r="F182" s="151">
        <f t="shared" si="104"/>
        <v>0</v>
      </c>
      <c r="G182" s="151">
        <f t="shared" si="104"/>
        <v>0</v>
      </c>
      <c r="H182" s="151">
        <f t="shared" si="104"/>
        <v>0</v>
      </c>
      <c r="I182" s="151">
        <f t="shared" si="104"/>
        <v>0</v>
      </c>
      <c r="J182" s="151">
        <f t="shared" si="104"/>
        <v>0</v>
      </c>
      <c r="K182" s="151">
        <f t="shared" si="104"/>
        <v>0</v>
      </c>
      <c r="L182" s="151">
        <f t="shared" si="104"/>
        <v>0</v>
      </c>
      <c r="M182" s="151">
        <f t="shared" si="104"/>
        <v>0</v>
      </c>
      <c r="N182" s="151">
        <f t="shared" si="104"/>
        <v>0</v>
      </c>
      <c r="O182" s="151">
        <f t="shared" si="104"/>
        <v>0</v>
      </c>
      <c r="P182" s="157" t="s">
        <v>175</v>
      </c>
      <c r="Q182" s="152"/>
      <c r="R182" s="151">
        <f>R215</f>
        <v>0</v>
      </c>
      <c r="S182" s="95" t="s">
        <v>175</v>
      </c>
    </row>
    <row r="183" spans="1:19" x14ac:dyDescent="0.35">
      <c r="A183" s="68" t="s">
        <v>176</v>
      </c>
      <c r="B183" s="69"/>
      <c r="C183" s="155">
        <f t="shared" ref="C183:O183" si="105">SUM(C179:C182)</f>
        <v>0</v>
      </c>
      <c r="D183" s="155">
        <f t="shared" si="105"/>
        <v>0</v>
      </c>
      <c r="E183" s="155">
        <f t="shared" si="105"/>
        <v>0</v>
      </c>
      <c r="F183" s="155">
        <f t="shared" si="105"/>
        <v>0</v>
      </c>
      <c r="G183" s="155">
        <f t="shared" si="105"/>
        <v>0</v>
      </c>
      <c r="H183" s="155">
        <f t="shared" si="105"/>
        <v>0</v>
      </c>
      <c r="I183" s="155">
        <f t="shared" si="105"/>
        <v>0</v>
      </c>
      <c r="J183" s="155">
        <f t="shared" si="105"/>
        <v>0</v>
      </c>
      <c r="K183" s="155">
        <f t="shared" si="105"/>
        <v>0</v>
      </c>
      <c r="L183" s="155">
        <f t="shared" si="105"/>
        <v>0</v>
      </c>
      <c r="M183" s="155">
        <f t="shared" si="105"/>
        <v>0</v>
      </c>
      <c r="N183" s="155">
        <f t="shared" si="105"/>
        <v>0</v>
      </c>
      <c r="O183" s="155">
        <f t="shared" si="105"/>
        <v>0</v>
      </c>
      <c r="P183" s="155" t="e">
        <f>O177/O183</f>
        <v>#DIV/0!</v>
      </c>
      <c r="Q183" s="173"/>
      <c r="R183" s="155">
        <f>SUM(R179:R182)</f>
        <v>0</v>
      </c>
      <c r="S183" s="111" t="e">
        <f>R177/R183</f>
        <v>#DIV/0!</v>
      </c>
    </row>
    <row r="184" spans="1:19" x14ac:dyDescent="0.35">
      <c r="C184" s="151"/>
      <c r="D184" s="151"/>
      <c r="E184" s="151"/>
      <c r="F184" s="151"/>
      <c r="G184" s="151"/>
      <c r="H184" s="151"/>
      <c r="I184" s="151"/>
      <c r="J184" s="151"/>
      <c r="K184" s="151"/>
      <c r="L184" s="151"/>
      <c r="M184" s="151"/>
      <c r="N184" s="151"/>
      <c r="O184" s="151"/>
      <c r="P184" s="151"/>
      <c r="Q184" s="152"/>
      <c r="R184" s="151"/>
    </row>
    <row r="185" spans="1:19" x14ac:dyDescent="0.35">
      <c r="A185" s="112" t="s">
        <v>177</v>
      </c>
      <c r="B185" s="80"/>
      <c r="C185" s="174">
        <f t="shared" ref="C185:O185" si="106">C177+C183</f>
        <v>0</v>
      </c>
      <c r="D185" s="174">
        <f t="shared" si="106"/>
        <v>0</v>
      </c>
      <c r="E185" s="174">
        <f t="shared" si="106"/>
        <v>0</v>
      </c>
      <c r="F185" s="174">
        <f t="shared" si="106"/>
        <v>0</v>
      </c>
      <c r="G185" s="174">
        <f t="shared" si="106"/>
        <v>0</v>
      </c>
      <c r="H185" s="174">
        <f t="shared" si="106"/>
        <v>0</v>
      </c>
      <c r="I185" s="174">
        <f t="shared" si="106"/>
        <v>0</v>
      </c>
      <c r="J185" s="174">
        <f t="shared" si="106"/>
        <v>0</v>
      </c>
      <c r="K185" s="174">
        <f t="shared" si="106"/>
        <v>0</v>
      </c>
      <c r="L185" s="174">
        <f t="shared" si="106"/>
        <v>0</v>
      </c>
      <c r="M185" s="174">
        <f t="shared" si="106"/>
        <v>0</v>
      </c>
      <c r="N185" s="174">
        <f t="shared" si="106"/>
        <v>0</v>
      </c>
      <c r="O185" s="174">
        <f t="shared" si="106"/>
        <v>0</v>
      </c>
      <c r="P185" s="174"/>
      <c r="Q185" s="175"/>
      <c r="R185" s="174">
        <f>R177+R183</f>
        <v>0</v>
      </c>
      <c r="S185" s="80"/>
    </row>
    <row r="186" spans="1:19" x14ac:dyDescent="0.35">
      <c r="A186" s="81" t="s">
        <v>178</v>
      </c>
      <c r="B186" s="82"/>
      <c r="C186" s="176">
        <f t="shared" ref="C186:O186" si="107">C156-C185</f>
        <v>0</v>
      </c>
      <c r="D186" s="176">
        <f t="shared" si="107"/>
        <v>0</v>
      </c>
      <c r="E186" s="176">
        <f t="shared" si="107"/>
        <v>0</v>
      </c>
      <c r="F186" s="176">
        <f t="shared" si="107"/>
        <v>0</v>
      </c>
      <c r="G186" s="176">
        <f t="shared" si="107"/>
        <v>0</v>
      </c>
      <c r="H186" s="176">
        <f t="shared" si="107"/>
        <v>0</v>
      </c>
      <c r="I186" s="176">
        <f t="shared" si="107"/>
        <v>0</v>
      </c>
      <c r="J186" s="176">
        <f t="shared" si="107"/>
        <v>0</v>
      </c>
      <c r="K186" s="176">
        <f t="shared" si="107"/>
        <v>0</v>
      </c>
      <c r="L186" s="176">
        <f t="shared" si="107"/>
        <v>0</v>
      </c>
      <c r="M186" s="176">
        <f t="shared" si="107"/>
        <v>0</v>
      </c>
      <c r="N186" s="176">
        <f t="shared" si="107"/>
        <v>0</v>
      </c>
      <c r="O186" s="176">
        <f t="shared" si="107"/>
        <v>0</v>
      </c>
      <c r="P186" s="177"/>
      <c r="Q186" s="177"/>
      <c r="R186" s="176">
        <f>R156-R185</f>
        <v>0</v>
      </c>
      <c r="S186" s="82"/>
    </row>
    <row r="187" spans="1:19" x14ac:dyDescent="0.35">
      <c r="A187" s="65"/>
    </row>
    <row r="188" spans="1:19" ht="18" x14ac:dyDescent="0.4">
      <c r="A188" s="108" t="s">
        <v>179</v>
      </c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R188" s="95"/>
    </row>
    <row r="189" spans="1:19" x14ac:dyDescent="0.35">
      <c r="A189" s="102"/>
      <c r="B189" s="102"/>
      <c r="C189" s="64">
        <f>E5</f>
        <v>2026</v>
      </c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R189" s="102"/>
    </row>
    <row r="190" spans="1:19" s="187" customFormat="1" x14ac:dyDescent="0.35">
      <c r="A190" s="186" t="s">
        <v>77</v>
      </c>
      <c r="B190" s="117"/>
      <c r="C190" s="186" t="s">
        <v>62</v>
      </c>
      <c r="D190" s="171">
        <f>D63</f>
        <v>411270</v>
      </c>
      <c r="E190" s="171">
        <f>D190+35</f>
        <v>411305</v>
      </c>
      <c r="F190" s="171">
        <f t="shared" ref="F190:O190" si="108">E190+30</f>
        <v>411335</v>
      </c>
      <c r="G190" s="171">
        <f t="shared" si="108"/>
        <v>411365</v>
      </c>
      <c r="H190" s="171">
        <f t="shared" si="108"/>
        <v>411395</v>
      </c>
      <c r="I190" s="171">
        <f t="shared" si="108"/>
        <v>411425</v>
      </c>
      <c r="J190" s="171">
        <f t="shared" si="108"/>
        <v>411455</v>
      </c>
      <c r="K190" s="171">
        <f t="shared" si="108"/>
        <v>411485</v>
      </c>
      <c r="L190" s="171">
        <f t="shared" si="108"/>
        <v>411515</v>
      </c>
      <c r="M190" s="171">
        <f t="shared" si="108"/>
        <v>411545</v>
      </c>
      <c r="N190" s="171">
        <f t="shared" si="108"/>
        <v>411575</v>
      </c>
      <c r="O190" s="171">
        <f t="shared" si="108"/>
        <v>411605</v>
      </c>
      <c r="P190" s="172" t="s">
        <v>41</v>
      </c>
      <c r="Q190" s="117"/>
      <c r="R190" s="118">
        <f>R22</f>
        <v>2027</v>
      </c>
      <c r="S190" s="117"/>
    </row>
    <row r="191" spans="1:19" x14ac:dyDescent="0.35">
      <c r="A191" s="95" t="s">
        <v>180</v>
      </c>
      <c r="B191" s="65" t="s">
        <v>44</v>
      </c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123"/>
      <c r="R191" s="148"/>
      <c r="S191" s="123"/>
    </row>
    <row r="192" spans="1:19" x14ac:dyDescent="0.35">
      <c r="A192" s="64">
        <f>A16</f>
        <v>0</v>
      </c>
      <c r="B192" s="75">
        <f>B26</f>
        <v>0</v>
      </c>
      <c r="C192" s="94"/>
      <c r="D192" s="151">
        <f t="shared" ref="D192:O192" si="109">D26</f>
        <v>0</v>
      </c>
      <c r="E192" s="151">
        <f t="shared" si="109"/>
        <v>0</v>
      </c>
      <c r="F192" s="151">
        <f t="shared" si="109"/>
        <v>0</v>
      </c>
      <c r="G192" s="151">
        <f t="shared" si="109"/>
        <v>0</v>
      </c>
      <c r="H192" s="151">
        <f t="shared" si="109"/>
        <v>0</v>
      </c>
      <c r="I192" s="151">
        <f t="shared" si="109"/>
        <v>0</v>
      </c>
      <c r="J192" s="151">
        <f t="shared" si="109"/>
        <v>0</v>
      </c>
      <c r="K192" s="151">
        <f t="shared" si="109"/>
        <v>0</v>
      </c>
      <c r="L192" s="151">
        <f t="shared" si="109"/>
        <v>0</v>
      </c>
      <c r="M192" s="151">
        <f t="shared" si="109"/>
        <v>0</v>
      </c>
      <c r="N192" s="151">
        <f t="shared" si="109"/>
        <v>0</v>
      </c>
      <c r="O192" s="151">
        <f t="shared" si="109"/>
        <v>0</v>
      </c>
      <c r="P192" s="151">
        <f t="shared" ref="P192:P197" si="110">SUM(D192:O192)</f>
        <v>0</v>
      </c>
      <c r="Q192" s="123"/>
      <c r="R192" s="151">
        <f t="shared" ref="R192:R197" si="111">R26</f>
        <v>0</v>
      </c>
      <c r="S192" s="123"/>
    </row>
    <row r="193" spans="1:19" x14ac:dyDescent="0.35">
      <c r="A193" s="64">
        <f>A17</f>
        <v>0</v>
      </c>
      <c r="B193" s="75">
        <f>B27</f>
        <v>0</v>
      </c>
      <c r="C193" s="94"/>
      <c r="D193" s="151">
        <f t="shared" ref="D193:O193" si="112">D27</f>
        <v>0</v>
      </c>
      <c r="E193" s="151">
        <f t="shared" si="112"/>
        <v>0</v>
      </c>
      <c r="F193" s="151">
        <f t="shared" si="112"/>
        <v>0</v>
      </c>
      <c r="G193" s="151">
        <f t="shared" si="112"/>
        <v>0</v>
      </c>
      <c r="H193" s="151">
        <f t="shared" si="112"/>
        <v>0</v>
      </c>
      <c r="I193" s="151">
        <f t="shared" si="112"/>
        <v>0</v>
      </c>
      <c r="J193" s="151">
        <f t="shared" si="112"/>
        <v>0</v>
      </c>
      <c r="K193" s="151">
        <f t="shared" si="112"/>
        <v>0</v>
      </c>
      <c r="L193" s="151">
        <f t="shared" si="112"/>
        <v>0</v>
      </c>
      <c r="M193" s="151">
        <f t="shared" si="112"/>
        <v>0</v>
      </c>
      <c r="N193" s="151">
        <f t="shared" si="112"/>
        <v>0</v>
      </c>
      <c r="O193" s="151">
        <f t="shared" si="112"/>
        <v>0</v>
      </c>
      <c r="P193" s="151">
        <f t="shared" si="110"/>
        <v>0</v>
      </c>
      <c r="Q193" s="123"/>
      <c r="R193" s="151">
        <f t="shared" si="111"/>
        <v>0</v>
      </c>
      <c r="S193" s="123"/>
    </row>
    <row r="194" spans="1:19" x14ac:dyDescent="0.35">
      <c r="A194" s="64">
        <f>A18</f>
        <v>0</v>
      </c>
      <c r="B194" s="75">
        <f>B28</f>
        <v>0</v>
      </c>
      <c r="C194" s="94"/>
      <c r="D194" s="151">
        <f t="shared" ref="D194:O194" si="113">D28</f>
        <v>0</v>
      </c>
      <c r="E194" s="151">
        <f t="shared" si="113"/>
        <v>0</v>
      </c>
      <c r="F194" s="151">
        <f t="shared" si="113"/>
        <v>0</v>
      </c>
      <c r="G194" s="151">
        <f t="shared" si="113"/>
        <v>0</v>
      </c>
      <c r="H194" s="151">
        <f t="shared" si="113"/>
        <v>0</v>
      </c>
      <c r="I194" s="151">
        <f t="shared" si="113"/>
        <v>0</v>
      </c>
      <c r="J194" s="151">
        <f t="shared" si="113"/>
        <v>0</v>
      </c>
      <c r="K194" s="151">
        <f t="shared" si="113"/>
        <v>0</v>
      </c>
      <c r="L194" s="151">
        <f t="shared" si="113"/>
        <v>0</v>
      </c>
      <c r="M194" s="151">
        <f t="shared" si="113"/>
        <v>0</v>
      </c>
      <c r="N194" s="151">
        <f t="shared" si="113"/>
        <v>0</v>
      </c>
      <c r="O194" s="151">
        <f t="shared" si="113"/>
        <v>0</v>
      </c>
      <c r="P194" s="151">
        <f t="shared" si="110"/>
        <v>0</v>
      </c>
      <c r="Q194" s="123"/>
      <c r="R194" s="151">
        <f t="shared" si="111"/>
        <v>0</v>
      </c>
      <c r="S194" s="123"/>
    </row>
    <row r="195" spans="1:19" x14ac:dyDescent="0.35">
      <c r="A195" s="64">
        <f>A19</f>
        <v>0</v>
      </c>
      <c r="B195" s="75">
        <f>B29</f>
        <v>0</v>
      </c>
      <c r="D195" s="153">
        <f t="shared" ref="D195:O195" si="114">D29</f>
        <v>0</v>
      </c>
      <c r="E195" s="153">
        <f t="shared" si="114"/>
        <v>0</v>
      </c>
      <c r="F195" s="153">
        <f t="shared" si="114"/>
        <v>0</v>
      </c>
      <c r="G195" s="153">
        <f t="shared" si="114"/>
        <v>0</v>
      </c>
      <c r="H195" s="153">
        <f t="shared" si="114"/>
        <v>0</v>
      </c>
      <c r="I195" s="153">
        <f t="shared" si="114"/>
        <v>0</v>
      </c>
      <c r="J195" s="153">
        <f t="shared" si="114"/>
        <v>0</v>
      </c>
      <c r="K195" s="153">
        <f t="shared" si="114"/>
        <v>0</v>
      </c>
      <c r="L195" s="153">
        <f t="shared" si="114"/>
        <v>0</v>
      </c>
      <c r="M195" s="153">
        <f t="shared" si="114"/>
        <v>0</v>
      </c>
      <c r="N195" s="153">
        <f t="shared" si="114"/>
        <v>0</v>
      </c>
      <c r="O195" s="153">
        <f t="shared" si="114"/>
        <v>0</v>
      </c>
      <c r="P195" s="151">
        <f t="shared" si="110"/>
        <v>0</v>
      </c>
      <c r="Q195" s="122" t="s">
        <v>45</v>
      </c>
      <c r="R195" s="153">
        <f t="shared" si="111"/>
        <v>0</v>
      </c>
      <c r="S195" s="123"/>
    </row>
    <row r="196" spans="1:19" x14ac:dyDescent="0.35">
      <c r="A196" s="64">
        <f>A20</f>
        <v>0</v>
      </c>
      <c r="B196" s="75">
        <f>B30</f>
        <v>0</v>
      </c>
      <c r="D196" s="153">
        <f t="shared" ref="D196:O196" si="115">D30</f>
        <v>0</v>
      </c>
      <c r="E196" s="153">
        <f t="shared" si="115"/>
        <v>0</v>
      </c>
      <c r="F196" s="153">
        <f t="shared" si="115"/>
        <v>0</v>
      </c>
      <c r="G196" s="153">
        <f t="shared" si="115"/>
        <v>0</v>
      </c>
      <c r="H196" s="153">
        <f t="shared" si="115"/>
        <v>0</v>
      </c>
      <c r="I196" s="153">
        <f t="shared" si="115"/>
        <v>0</v>
      </c>
      <c r="J196" s="153">
        <f t="shared" si="115"/>
        <v>0</v>
      </c>
      <c r="K196" s="153">
        <f t="shared" si="115"/>
        <v>0</v>
      </c>
      <c r="L196" s="153">
        <f t="shared" si="115"/>
        <v>0</v>
      </c>
      <c r="M196" s="153">
        <f t="shared" si="115"/>
        <v>0</v>
      </c>
      <c r="N196" s="153">
        <f t="shared" si="115"/>
        <v>0</v>
      </c>
      <c r="O196" s="153">
        <f t="shared" si="115"/>
        <v>0</v>
      </c>
      <c r="P196" s="151">
        <f t="shared" si="110"/>
        <v>0</v>
      </c>
      <c r="Q196" s="122" t="s">
        <v>45</v>
      </c>
      <c r="R196" s="153">
        <f t="shared" si="111"/>
        <v>0</v>
      </c>
      <c r="S196" s="123"/>
    </row>
    <row r="197" spans="1:19" x14ac:dyDescent="0.35">
      <c r="A197" s="97" t="s">
        <v>181</v>
      </c>
      <c r="C197" s="94"/>
      <c r="D197" s="178">
        <f t="shared" ref="D197:O197" si="116">SUM(D192:D196)</f>
        <v>0</v>
      </c>
      <c r="E197" s="178">
        <f t="shared" si="116"/>
        <v>0</v>
      </c>
      <c r="F197" s="178">
        <f t="shared" si="116"/>
        <v>0</v>
      </c>
      <c r="G197" s="178">
        <f t="shared" si="116"/>
        <v>0</v>
      </c>
      <c r="H197" s="178">
        <f t="shared" si="116"/>
        <v>0</v>
      </c>
      <c r="I197" s="178">
        <f t="shared" si="116"/>
        <v>0</v>
      </c>
      <c r="J197" s="178">
        <f t="shared" si="116"/>
        <v>0</v>
      </c>
      <c r="K197" s="178">
        <f t="shared" si="116"/>
        <v>0</v>
      </c>
      <c r="L197" s="178">
        <f t="shared" si="116"/>
        <v>0</v>
      </c>
      <c r="M197" s="178">
        <f t="shared" si="116"/>
        <v>0</v>
      </c>
      <c r="N197" s="178">
        <f t="shared" si="116"/>
        <v>0</v>
      </c>
      <c r="O197" s="178">
        <f t="shared" si="116"/>
        <v>0</v>
      </c>
      <c r="P197" s="178">
        <f t="shared" si="110"/>
        <v>0</v>
      </c>
      <c r="Q197" s="123"/>
      <c r="R197" s="178">
        <f t="shared" si="111"/>
        <v>0</v>
      </c>
      <c r="S197" s="123"/>
    </row>
    <row r="198" spans="1:19" x14ac:dyDescent="0.35">
      <c r="A198" s="94"/>
      <c r="C198" s="94"/>
      <c r="D198" s="151"/>
      <c r="E198" s="151"/>
      <c r="F198" s="151"/>
      <c r="G198" s="151"/>
      <c r="H198" s="151"/>
      <c r="I198" s="151"/>
      <c r="J198" s="151"/>
      <c r="K198" s="151"/>
      <c r="L198" s="151"/>
      <c r="M198" s="151"/>
      <c r="N198" s="151"/>
      <c r="O198" s="151"/>
      <c r="P198" s="151" t="e">
        <f>P199/P39</f>
        <v>#DIV/0!</v>
      </c>
      <c r="Q198" s="122" t="s">
        <v>182</v>
      </c>
      <c r="R198" s="151" t="e">
        <f>R199/S39</f>
        <v>#DIV/0!</v>
      </c>
      <c r="S198" s="122" t="s">
        <v>182</v>
      </c>
    </row>
    <row r="199" spans="1:19" x14ac:dyDescent="0.35">
      <c r="A199" s="95" t="s">
        <v>34</v>
      </c>
      <c r="C199" s="94"/>
      <c r="D199" s="151">
        <f t="shared" ref="D199:O199" si="117">(D192*$B$192)+(D193*$B$193)+(D194*$B$194)+(D195*$B$195)+(D196*$B$196)</f>
        <v>0</v>
      </c>
      <c r="E199" s="151">
        <f t="shared" si="117"/>
        <v>0</v>
      </c>
      <c r="F199" s="151">
        <f t="shared" si="117"/>
        <v>0</v>
      </c>
      <c r="G199" s="151">
        <f t="shared" si="117"/>
        <v>0</v>
      </c>
      <c r="H199" s="151">
        <f t="shared" si="117"/>
        <v>0</v>
      </c>
      <c r="I199" s="151">
        <f t="shared" si="117"/>
        <v>0</v>
      </c>
      <c r="J199" s="151">
        <f t="shared" si="117"/>
        <v>0</v>
      </c>
      <c r="K199" s="151">
        <f t="shared" si="117"/>
        <v>0</v>
      </c>
      <c r="L199" s="151">
        <f t="shared" si="117"/>
        <v>0</v>
      </c>
      <c r="M199" s="151">
        <f t="shared" si="117"/>
        <v>0</v>
      </c>
      <c r="N199" s="151">
        <f t="shared" si="117"/>
        <v>0</v>
      </c>
      <c r="O199" s="151">
        <f t="shared" si="117"/>
        <v>0</v>
      </c>
      <c r="P199" s="151">
        <f>SUM(D199:O199)</f>
        <v>0</v>
      </c>
      <c r="Q199" s="179" t="e">
        <f>P199/$P$197</f>
        <v>#DIV/0!</v>
      </c>
      <c r="R199" s="151">
        <f>(R192*$B$192)+(R193*$B$193)+(R194*$B$194)+(R195*$B$195)+(R196*$B$196)</f>
        <v>0</v>
      </c>
      <c r="S199" s="179" t="e">
        <f>R199/($R$197)</f>
        <v>#DIV/0!</v>
      </c>
    </row>
    <row r="200" spans="1:19" x14ac:dyDescent="0.35">
      <c r="A200" s="95" t="s">
        <v>183</v>
      </c>
      <c r="C200" s="94"/>
      <c r="D200" s="151">
        <f t="shared" ref="D200:O200" si="118">D197-D199</f>
        <v>0</v>
      </c>
      <c r="E200" s="151">
        <f t="shared" si="118"/>
        <v>0</v>
      </c>
      <c r="F200" s="151">
        <f t="shared" si="118"/>
        <v>0</v>
      </c>
      <c r="G200" s="151">
        <f t="shared" si="118"/>
        <v>0</v>
      </c>
      <c r="H200" s="151">
        <f t="shared" si="118"/>
        <v>0</v>
      </c>
      <c r="I200" s="151">
        <f t="shared" si="118"/>
        <v>0</v>
      </c>
      <c r="J200" s="151">
        <f t="shared" si="118"/>
        <v>0</v>
      </c>
      <c r="K200" s="151">
        <f t="shared" si="118"/>
        <v>0</v>
      </c>
      <c r="L200" s="151">
        <f t="shared" si="118"/>
        <v>0</v>
      </c>
      <c r="M200" s="151">
        <f t="shared" si="118"/>
        <v>0</v>
      </c>
      <c r="N200" s="151">
        <f t="shared" si="118"/>
        <v>0</v>
      </c>
      <c r="O200" s="151">
        <f t="shared" si="118"/>
        <v>0</v>
      </c>
      <c r="P200" s="151">
        <f>SUM(D200:O200)</f>
        <v>0</v>
      </c>
      <c r="Q200" s="179" t="e">
        <f>P200/$P$197</f>
        <v>#DIV/0!</v>
      </c>
      <c r="R200" s="151">
        <f>R197-R199</f>
        <v>0</v>
      </c>
      <c r="S200" s="179" t="e">
        <f>R200/($R$197)</f>
        <v>#DIV/0!</v>
      </c>
    </row>
    <row r="201" spans="1:19" x14ac:dyDescent="0.35">
      <c r="A201" s="94"/>
      <c r="C201" s="94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79"/>
      <c r="R201" s="151"/>
      <c r="S201" s="179"/>
    </row>
    <row r="202" spans="1:19" x14ac:dyDescent="0.35">
      <c r="A202" s="95" t="s">
        <v>184</v>
      </c>
      <c r="C202" s="94"/>
      <c r="D202" s="151">
        <f t="shared" ref="D202:O202" si="119">D116-D87</f>
        <v>0</v>
      </c>
      <c r="E202" s="151">
        <f t="shared" si="119"/>
        <v>0</v>
      </c>
      <c r="F202" s="151">
        <f t="shared" si="119"/>
        <v>0</v>
      </c>
      <c r="G202" s="151">
        <f t="shared" si="119"/>
        <v>0</v>
      </c>
      <c r="H202" s="151">
        <f t="shared" si="119"/>
        <v>0</v>
      </c>
      <c r="I202" s="151">
        <f t="shared" si="119"/>
        <v>0</v>
      </c>
      <c r="J202" s="151">
        <f t="shared" si="119"/>
        <v>0</v>
      </c>
      <c r="K202" s="151">
        <f t="shared" si="119"/>
        <v>0</v>
      </c>
      <c r="L202" s="151">
        <f t="shared" si="119"/>
        <v>0</v>
      </c>
      <c r="M202" s="151">
        <f t="shared" si="119"/>
        <v>0</v>
      </c>
      <c r="N202" s="151">
        <f t="shared" si="119"/>
        <v>0</v>
      </c>
      <c r="O202" s="151">
        <f t="shared" si="119"/>
        <v>0</v>
      </c>
      <c r="P202" s="151">
        <f>SUM(D202:O202)</f>
        <v>0</v>
      </c>
      <c r="Q202" s="179" t="e">
        <f>P202/$P$197</f>
        <v>#DIV/0!</v>
      </c>
      <c r="R202" s="151">
        <f>R116-R87</f>
        <v>0</v>
      </c>
      <c r="S202" s="179" t="e">
        <f>R202/($R$197)</f>
        <v>#DIV/0!</v>
      </c>
    </row>
    <row r="203" spans="1:19" x14ac:dyDescent="0.35">
      <c r="A203" s="98" t="s">
        <v>185</v>
      </c>
      <c r="C203" s="94"/>
      <c r="D203" s="151">
        <f t="shared" ref="D203:O203" si="120">D43+D44+D45</f>
        <v>0</v>
      </c>
      <c r="E203" s="151">
        <f t="shared" si="120"/>
        <v>0</v>
      </c>
      <c r="F203" s="151">
        <f t="shared" si="120"/>
        <v>0</v>
      </c>
      <c r="G203" s="151">
        <f t="shared" si="120"/>
        <v>0</v>
      </c>
      <c r="H203" s="151">
        <f t="shared" si="120"/>
        <v>0</v>
      </c>
      <c r="I203" s="151">
        <f t="shared" si="120"/>
        <v>0</v>
      </c>
      <c r="J203" s="151">
        <f t="shared" si="120"/>
        <v>0</v>
      </c>
      <c r="K203" s="151">
        <f t="shared" si="120"/>
        <v>0</v>
      </c>
      <c r="L203" s="151">
        <f t="shared" si="120"/>
        <v>0</v>
      </c>
      <c r="M203" s="151">
        <f t="shared" si="120"/>
        <v>0</v>
      </c>
      <c r="N203" s="151">
        <f t="shared" si="120"/>
        <v>0</v>
      </c>
      <c r="O203" s="151">
        <f t="shared" si="120"/>
        <v>0</v>
      </c>
      <c r="P203" s="151">
        <f>SUM(D203:O203)</f>
        <v>0</v>
      </c>
      <c r="Q203" s="179" t="e">
        <f>P203/$P$197</f>
        <v>#DIV/0!</v>
      </c>
      <c r="R203" s="151">
        <f>R43+R44+R45</f>
        <v>0</v>
      </c>
      <c r="S203" s="179" t="e">
        <f>R203/($R$197)</f>
        <v>#DIV/0!</v>
      </c>
    </row>
    <row r="204" spans="1:19" x14ac:dyDescent="0.35">
      <c r="A204" s="94"/>
      <c r="C204" s="94"/>
      <c r="D204" s="151"/>
      <c r="E204" s="151"/>
      <c r="F204" s="151"/>
      <c r="G204" s="151"/>
      <c r="H204" s="151"/>
      <c r="I204" s="151"/>
      <c r="J204" s="151"/>
      <c r="K204" s="151"/>
      <c r="L204" s="151"/>
      <c r="M204" s="151"/>
      <c r="N204" s="151"/>
      <c r="O204" s="151"/>
      <c r="P204" s="151"/>
      <c r="Q204" s="179"/>
      <c r="R204" s="151"/>
      <c r="S204" s="179"/>
    </row>
    <row r="205" spans="1:19" x14ac:dyDescent="0.35">
      <c r="A205" s="97" t="s">
        <v>186</v>
      </c>
      <c r="C205" s="94"/>
      <c r="D205" s="151">
        <f t="shared" ref="D205:O205" si="121">SUM(D202:D204)</f>
        <v>0</v>
      </c>
      <c r="E205" s="151">
        <f t="shared" si="121"/>
        <v>0</v>
      </c>
      <c r="F205" s="151">
        <f t="shared" si="121"/>
        <v>0</v>
      </c>
      <c r="G205" s="151">
        <f t="shared" si="121"/>
        <v>0</v>
      </c>
      <c r="H205" s="151">
        <f t="shared" si="121"/>
        <v>0</v>
      </c>
      <c r="I205" s="151">
        <f t="shared" si="121"/>
        <v>0</v>
      </c>
      <c r="J205" s="151">
        <f t="shared" si="121"/>
        <v>0</v>
      </c>
      <c r="K205" s="151">
        <f t="shared" si="121"/>
        <v>0</v>
      </c>
      <c r="L205" s="151">
        <f t="shared" si="121"/>
        <v>0</v>
      </c>
      <c r="M205" s="151">
        <f t="shared" si="121"/>
        <v>0</v>
      </c>
      <c r="N205" s="151">
        <f t="shared" si="121"/>
        <v>0</v>
      </c>
      <c r="O205" s="151">
        <f t="shared" si="121"/>
        <v>0</v>
      </c>
      <c r="P205" s="151">
        <f>SUM(D205:O205)</f>
        <v>0</v>
      </c>
      <c r="Q205" s="179" t="e">
        <f>P205/$P$197</f>
        <v>#DIV/0!</v>
      </c>
      <c r="R205" s="151">
        <f>SUM(R202:R204)</f>
        <v>0</v>
      </c>
      <c r="S205" s="179" t="e">
        <f>R205/($R$197)</f>
        <v>#DIV/0!</v>
      </c>
    </row>
    <row r="206" spans="1:19" x14ac:dyDescent="0.35">
      <c r="A206" s="94"/>
      <c r="C206" s="94"/>
      <c r="D206" s="151"/>
      <c r="E206" s="151"/>
      <c r="F206" s="151"/>
      <c r="G206" s="151"/>
      <c r="H206" s="151"/>
      <c r="I206" s="151"/>
      <c r="J206" s="151"/>
      <c r="K206" s="151"/>
      <c r="L206" s="151"/>
      <c r="M206" s="151"/>
      <c r="N206" s="151"/>
      <c r="O206" s="151"/>
      <c r="P206" s="151"/>
      <c r="Q206" s="179"/>
      <c r="R206" s="151"/>
      <c r="S206" s="179"/>
    </row>
    <row r="207" spans="1:19" x14ac:dyDescent="0.35">
      <c r="A207" s="95" t="s">
        <v>187</v>
      </c>
      <c r="C207" s="94"/>
      <c r="D207" s="151">
        <f t="shared" ref="D207:O207" si="122">D200-D205</f>
        <v>0</v>
      </c>
      <c r="E207" s="151">
        <f t="shared" si="122"/>
        <v>0</v>
      </c>
      <c r="F207" s="151">
        <f t="shared" si="122"/>
        <v>0</v>
      </c>
      <c r="G207" s="151">
        <f t="shared" si="122"/>
        <v>0</v>
      </c>
      <c r="H207" s="151">
        <f t="shared" si="122"/>
        <v>0</v>
      </c>
      <c r="I207" s="151">
        <f t="shared" si="122"/>
        <v>0</v>
      </c>
      <c r="J207" s="151">
        <f t="shared" si="122"/>
        <v>0</v>
      </c>
      <c r="K207" s="151">
        <f t="shared" si="122"/>
        <v>0</v>
      </c>
      <c r="L207" s="151">
        <f t="shared" si="122"/>
        <v>0</v>
      </c>
      <c r="M207" s="151">
        <f t="shared" si="122"/>
        <v>0</v>
      </c>
      <c r="N207" s="151">
        <f t="shared" si="122"/>
        <v>0</v>
      </c>
      <c r="O207" s="151">
        <f t="shared" si="122"/>
        <v>0</v>
      </c>
      <c r="P207" s="151">
        <f>SUM(D207:O207)</f>
        <v>0</v>
      </c>
      <c r="Q207" s="179" t="e">
        <f>P207/$P$197</f>
        <v>#DIV/0!</v>
      </c>
      <c r="R207" s="151">
        <f>R200-R205</f>
        <v>0</v>
      </c>
      <c r="S207" s="179" t="e">
        <f>R207/($R$197)</f>
        <v>#DIV/0!</v>
      </c>
    </row>
    <row r="208" spans="1:19" x14ac:dyDescent="0.35">
      <c r="A208" s="94"/>
      <c r="C208" s="94"/>
      <c r="D208" s="151"/>
      <c r="E208" s="151"/>
      <c r="F208" s="151"/>
      <c r="G208" s="151"/>
      <c r="H208" s="151"/>
      <c r="I208" s="151"/>
      <c r="J208" s="151"/>
      <c r="K208" s="151"/>
      <c r="L208" s="151"/>
      <c r="M208" s="151"/>
      <c r="N208" s="151"/>
      <c r="O208" s="151"/>
      <c r="P208" s="151"/>
      <c r="Q208" s="179"/>
      <c r="R208" s="151"/>
      <c r="S208" s="179"/>
    </row>
    <row r="209" spans="1:19" x14ac:dyDescent="0.35">
      <c r="A209" s="95" t="s">
        <v>188</v>
      </c>
      <c r="C209" s="94"/>
      <c r="D209" s="151">
        <f t="shared" ref="D209:O209" si="123">D126+D127</f>
        <v>0</v>
      </c>
      <c r="E209" s="151">
        <f t="shared" si="123"/>
        <v>0</v>
      </c>
      <c r="F209" s="151">
        <f t="shared" si="123"/>
        <v>0</v>
      </c>
      <c r="G209" s="151">
        <f t="shared" si="123"/>
        <v>0</v>
      </c>
      <c r="H209" s="151">
        <f t="shared" si="123"/>
        <v>0</v>
      </c>
      <c r="I209" s="151">
        <f t="shared" si="123"/>
        <v>0</v>
      </c>
      <c r="J209" s="151">
        <f t="shared" si="123"/>
        <v>0</v>
      </c>
      <c r="K209" s="151">
        <f t="shared" si="123"/>
        <v>0</v>
      </c>
      <c r="L209" s="151">
        <f t="shared" si="123"/>
        <v>0</v>
      </c>
      <c r="M209" s="151">
        <f t="shared" si="123"/>
        <v>0</v>
      </c>
      <c r="N209" s="151">
        <f t="shared" si="123"/>
        <v>0</v>
      </c>
      <c r="O209" s="151">
        <f t="shared" si="123"/>
        <v>0</v>
      </c>
      <c r="P209" s="151">
        <f>SUM(D209:O209)</f>
        <v>0</v>
      </c>
      <c r="Q209" s="179" t="e">
        <f>P209/$P$197</f>
        <v>#DIV/0!</v>
      </c>
      <c r="R209" s="151">
        <f>R126+R127</f>
        <v>0</v>
      </c>
      <c r="S209" s="179" t="e">
        <f>R209/($R$197)</f>
        <v>#DIV/0!</v>
      </c>
    </row>
    <row r="210" spans="1:19" x14ac:dyDescent="0.35">
      <c r="A210" s="95" t="s">
        <v>189</v>
      </c>
      <c r="C210" s="94"/>
      <c r="D210" s="151">
        <f t="shared" ref="D210:P210" si="124">D128</f>
        <v>0</v>
      </c>
      <c r="E210" s="151">
        <f t="shared" si="124"/>
        <v>0</v>
      </c>
      <c r="F210" s="151">
        <f t="shared" si="124"/>
        <v>0</v>
      </c>
      <c r="G210" s="151">
        <f t="shared" si="124"/>
        <v>0</v>
      </c>
      <c r="H210" s="151">
        <f t="shared" si="124"/>
        <v>0</v>
      </c>
      <c r="I210" s="151">
        <f t="shared" si="124"/>
        <v>0</v>
      </c>
      <c r="J210" s="151">
        <f t="shared" si="124"/>
        <v>0</v>
      </c>
      <c r="K210" s="151">
        <f t="shared" si="124"/>
        <v>0</v>
      </c>
      <c r="L210" s="151">
        <f t="shared" si="124"/>
        <v>0</v>
      </c>
      <c r="M210" s="151">
        <f t="shared" si="124"/>
        <v>0</v>
      </c>
      <c r="N210" s="151">
        <f t="shared" si="124"/>
        <v>0</v>
      </c>
      <c r="O210" s="151">
        <f t="shared" si="124"/>
        <v>0</v>
      </c>
      <c r="P210" s="151">
        <f t="shared" si="124"/>
        <v>0</v>
      </c>
      <c r="Q210" s="179" t="e">
        <f>P210/$P$197</f>
        <v>#DIV/0!</v>
      </c>
      <c r="R210" s="151">
        <f>R128</f>
        <v>0</v>
      </c>
      <c r="S210" s="179" t="e">
        <f>R210/($R$197)</f>
        <v>#DIV/0!</v>
      </c>
    </row>
    <row r="211" spans="1:19" x14ac:dyDescent="0.35">
      <c r="A211" s="94"/>
      <c r="C211" s="94"/>
      <c r="D211" s="151"/>
      <c r="E211" s="151"/>
      <c r="F211" s="151"/>
      <c r="G211" s="151"/>
      <c r="H211" s="151"/>
      <c r="I211" s="151"/>
      <c r="J211" s="151"/>
      <c r="K211" s="151"/>
      <c r="L211" s="151"/>
      <c r="M211" s="151"/>
      <c r="N211" s="151"/>
      <c r="O211" s="151"/>
      <c r="P211" s="151"/>
      <c r="Q211" s="179"/>
      <c r="R211" s="151"/>
      <c r="S211" s="179"/>
    </row>
    <row r="212" spans="1:19" x14ac:dyDescent="0.35">
      <c r="A212" s="95" t="s">
        <v>190</v>
      </c>
      <c r="C212" s="94"/>
      <c r="D212" s="151">
        <v>0</v>
      </c>
      <c r="E212" s="151">
        <v>0</v>
      </c>
      <c r="F212" s="151">
        <v>0</v>
      </c>
      <c r="G212" s="151">
        <v>0</v>
      </c>
      <c r="H212" s="151">
        <v>0</v>
      </c>
      <c r="I212" s="151">
        <v>0</v>
      </c>
      <c r="J212" s="151">
        <v>0</v>
      </c>
      <c r="K212" s="151">
        <v>0</v>
      </c>
      <c r="L212" s="151">
        <v>0</v>
      </c>
      <c r="M212" s="151">
        <v>0</v>
      </c>
      <c r="N212" s="151">
        <v>0</v>
      </c>
      <c r="O212" s="151">
        <v>0</v>
      </c>
      <c r="P212" s="151">
        <f>SUM(D212:O212)</f>
        <v>0</v>
      </c>
      <c r="Q212" s="179" t="e">
        <f>P212/$P$197</f>
        <v>#DIV/0!</v>
      </c>
      <c r="R212" s="151">
        <v>0</v>
      </c>
      <c r="S212" s="179" t="e">
        <f>R212/($R$197)</f>
        <v>#DIV/0!</v>
      </c>
    </row>
    <row r="213" spans="1:19" x14ac:dyDescent="0.35">
      <c r="A213" s="95" t="s">
        <v>191</v>
      </c>
      <c r="C213" s="94"/>
      <c r="D213" s="151"/>
      <c r="E213" s="151"/>
      <c r="F213" s="151"/>
      <c r="G213" s="151"/>
      <c r="H213" s="151"/>
      <c r="I213" s="151"/>
      <c r="J213" s="151"/>
      <c r="K213" s="151"/>
      <c r="L213" s="151"/>
      <c r="M213" s="151"/>
      <c r="N213" s="151"/>
      <c r="O213" s="151"/>
      <c r="P213" s="151"/>
      <c r="Q213" s="179"/>
      <c r="R213" s="151"/>
      <c r="S213" s="179"/>
    </row>
    <row r="214" spans="1:19" x14ac:dyDescent="0.35">
      <c r="A214" s="97" t="s">
        <v>192</v>
      </c>
      <c r="C214" s="94"/>
      <c r="D214" s="151">
        <f t="shared" ref="D214:O214" si="125">D207-D209-D210+D212</f>
        <v>0</v>
      </c>
      <c r="E214" s="151">
        <f t="shared" si="125"/>
        <v>0</v>
      </c>
      <c r="F214" s="151">
        <f t="shared" si="125"/>
        <v>0</v>
      </c>
      <c r="G214" s="151">
        <f t="shared" si="125"/>
        <v>0</v>
      </c>
      <c r="H214" s="151">
        <f t="shared" si="125"/>
        <v>0</v>
      </c>
      <c r="I214" s="151">
        <f t="shared" si="125"/>
        <v>0</v>
      </c>
      <c r="J214" s="151">
        <f t="shared" si="125"/>
        <v>0</v>
      </c>
      <c r="K214" s="151">
        <f t="shared" si="125"/>
        <v>0</v>
      </c>
      <c r="L214" s="151">
        <f t="shared" si="125"/>
        <v>0</v>
      </c>
      <c r="M214" s="151">
        <f t="shared" si="125"/>
        <v>0</v>
      </c>
      <c r="N214" s="151">
        <f t="shared" si="125"/>
        <v>0</v>
      </c>
      <c r="O214" s="151">
        <f t="shared" si="125"/>
        <v>0</v>
      </c>
      <c r="P214" s="151">
        <f>SUM(D214:O214)</f>
        <v>0</v>
      </c>
      <c r="Q214" s="179" t="e">
        <f>P214/$P$197</f>
        <v>#DIV/0!</v>
      </c>
      <c r="R214" s="151">
        <f>R207-R209-R210+R212</f>
        <v>0</v>
      </c>
      <c r="S214" s="179"/>
    </row>
    <row r="215" spans="1:19" ht="16" thickBot="1" x14ac:dyDescent="0.4">
      <c r="A215" s="113" t="s">
        <v>174</v>
      </c>
      <c r="B215" s="79"/>
      <c r="C215" s="107"/>
      <c r="D215" s="164">
        <f>D214</f>
        <v>0</v>
      </c>
      <c r="E215" s="164">
        <f t="shared" ref="E215:O215" si="126">D215+E214</f>
        <v>0</v>
      </c>
      <c r="F215" s="164">
        <f t="shared" si="126"/>
        <v>0</v>
      </c>
      <c r="G215" s="164">
        <f t="shared" si="126"/>
        <v>0</v>
      </c>
      <c r="H215" s="164">
        <f t="shared" si="126"/>
        <v>0</v>
      </c>
      <c r="I215" s="164">
        <f t="shared" si="126"/>
        <v>0</v>
      </c>
      <c r="J215" s="164">
        <f t="shared" si="126"/>
        <v>0</v>
      </c>
      <c r="K215" s="164">
        <f t="shared" si="126"/>
        <v>0</v>
      </c>
      <c r="L215" s="164">
        <f t="shared" si="126"/>
        <v>0</v>
      </c>
      <c r="M215" s="164">
        <f t="shared" si="126"/>
        <v>0</v>
      </c>
      <c r="N215" s="164">
        <f t="shared" si="126"/>
        <v>0</v>
      </c>
      <c r="O215" s="164">
        <f t="shared" si="126"/>
        <v>0</v>
      </c>
      <c r="P215" s="164">
        <f>O215</f>
        <v>0</v>
      </c>
      <c r="Q215" s="180" t="e">
        <f>P215/$P$197</f>
        <v>#DIV/0!</v>
      </c>
      <c r="R215" s="164">
        <f>R214</f>
        <v>0</v>
      </c>
      <c r="S215" s="180" t="e">
        <f>R215/($R$197)</f>
        <v>#DIV/0!</v>
      </c>
    </row>
    <row r="216" spans="1:19" x14ac:dyDescent="0.35">
      <c r="A216" s="83" t="s">
        <v>193</v>
      </c>
    </row>
    <row r="217" spans="1:19" x14ac:dyDescent="0.35">
      <c r="P217" s="67" t="s">
        <v>194</v>
      </c>
    </row>
    <row r="218" spans="1:19" x14ac:dyDescent="0.35">
      <c r="A218" s="65" t="s">
        <v>195</v>
      </c>
      <c r="C218" s="64">
        <f t="shared" ref="C218:O218" si="127">C145-C167</f>
        <v>0</v>
      </c>
      <c r="D218" s="64">
        <f t="shared" si="127"/>
        <v>0</v>
      </c>
      <c r="E218" s="64">
        <f t="shared" si="127"/>
        <v>0</v>
      </c>
      <c r="F218" s="64">
        <f t="shared" si="127"/>
        <v>0</v>
      </c>
      <c r="G218" s="64">
        <f t="shared" si="127"/>
        <v>0</v>
      </c>
      <c r="H218" s="64">
        <f t="shared" si="127"/>
        <v>0</v>
      </c>
      <c r="I218" s="64">
        <f t="shared" si="127"/>
        <v>0</v>
      </c>
      <c r="J218" s="64">
        <f t="shared" si="127"/>
        <v>0</v>
      </c>
      <c r="K218" s="64">
        <f t="shared" si="127"/>
        <v>0</v>
      </c>
      <c r="L218" s="64">
        <f t="shared" si="127"/>
        <v>0</v>
      </c>
      <c r="M218" s="64">
        <f t="shared" si="127"/>
        <v>0</v>
      </c>
      <c r="N218" s="64">
        <f t="shared" si="127"/>
        <v>0</v>
      </c>
      <c r="O218" s="64">
        <f t="shared" si="127"/>
        <v>0</v>
      </c>
      <c r="P218" s="64">
        <f>O145-O167</f>
        <v>0</v>
      </c>
      <c r="R218" s="64">
        <f>R145-R167</f>
        <v>0</v>
      </c>
    </row>
    <row r="219" spans="1:19" x14ac:dyDescent="0.35">
      <c r="A219" s="65" t="s">
        <v>196</v>
      </c>
      <c r="C219" s="64" t="e">
        <f t="shared" ref="C219:O219" si="128">C145/C167</f>
        <v>#DIV/0!</v>
      </c>
      <c r="D219" s="64" t="e">
        <f t="shared" si="128"/>
        <v>#DIV/0!</v>
      </c>
      <c r="E219" s="64" t="e">
        <f t="shared" si="128"/>
        <v>#DIV/0!</v>
      </c>
      <c r="F219" s="64" t="e">
        <f t="shared" si="128"/>
        <v>#DIV/0!</v>
      </c>
      <c r="G219" s="64" t="e">
        <f t="shared" si="128"/>
        <v>#DIV/0!</v>
      </c>
      <c r="H219" s="64" t="e">
        <f t="shared" si="128"/>
        <v>#DIV/0!</v>
      </c>
      <c r="I219" s="64" t="e">
        <f t="shared" si="128"/>
        <v>#DIV/0!</v>
      </c>
      <c r="J219" s="64" t="e">
        <f t="shared" si="128"/>
        <v>#DIV/0!</v>
      </c>
      <c r="K219" s="64" t="e">
        <f t="shared" si="128"/>
        <v>#DIV/0!</v>
      </c>
      <c r="L219" s="64" t="e">
        <f t="shared" si="128"/>
        <v>#DIV/0!</v>
      </c>
      <c r="M219" s="64" t="e">
        <f t="shared" si="128"/>
        <v>#DIV/0!</v>
      </c>
      <c r="N219" s="64" t="e">
        <f t="shared" si="128"/>
        <v>#DIV/0!</v>
      </c>
      <c r="O219" s="64" t="e">
        <f t="shared" si="128"/>
        <v>#DIV/0!</v>
      </c>
      <c r="P219" s="64" t="e">
        <f>O145/O167</f>
        <v>#DIV/0!</v>
      </c>
      <c r="R219" s="64" t="e">
        <f>R145/R167</f>
        <v>#DIV/0!</v>
      </c>
    </row>
    <row r="220" spans="1:19" x14ac:dyDescent="0.35">
      <c r="A220" s="65" t="s">
        <v>197</v>
      </c>
      <c r="C220" s="64" t="e">
        <f t="shared" ref="C220:O220" si="129">(C140+C141)/C167</f>
        <v>#DIV/0!</v>
      </c>
      <c r="D220" s="64" t="e">
        <f t="shared" si="129"/>
        <v>#DIV/0!</v>
      </c>
      <c r="E220" s="64" t="e">
        <f t="shared" si="129"/>
        <v>#DIV/0!</v>
      </c>
      <c r="F220" s="64" t="e">
        <f t="shared" si="129"/>
        <v>#DIV/0!</v>
      </c>
      <c r="G220" s="64" t="e">
        <f t="shared" si="129"/>
        <v>#DIV/0!</v>
      </c>
      <c r="H220" s="64" t="e">
        <f t="shared" si="129"/>
        <v>#DIV/0!</v>
      </c>
      <c r="I220" s="64" t="e">
        <f t="shared" si="129"/>
        <v>#DIV/0!</v>
      </c>
      <c r="J220" s="64" t="e">
        <f t="shared" si="129"/>
        <v>#DIV/0!</v>
      </c>
      <c r="K220" s="64" t="e">
        <f t="shared" si="129"/>
        <v>#DIV/0!</v>
      </c>
      <c r="L220" s="64" t="e">
        <f t="shared" si="129"/>
        <v>#DIV/0!</v>
      </c>
      <c r="M220" s="64" t="e">
        <f t="shared" si="129"/>
        <v>#DIV/0!</v>
      </c>
      <c r="N220" s="64" t="e">
        <f t="shared" si="129"/>
        <v>#DIV/0!</v>
      </c>
      <c r="O220" s="64" t="e">
        <f t="shared" si="129"/>
        <v>#DIV/0!</v>
      </c>
      <c r="P220" s="64" t="e">
        <f>(O140+O141)/O167</f>
        <v>#DIV/0!</v>
      </c>
      <c r="R220" s="64" t="e">
        <f>(R140+R141)/R167</f>
        <v>#DIV/0!</v>
      </c>
    </row>
    <row r="221" spans="1:19" x14ac:dyDescent="0.35">
      <c r="A221" s="65" t="s">
        <v>198</v>
      </c>
      <c r="C221" s="64" t="e">
        <f t="shared" ref="C221:O221" si="130">C177/C183</f>
        <v>#DIV/0!</v>
      </c>
      <c r="D221" s="64" t="e">
        <f t="shared" si="130"/>
        <v>#DIV/0!</v>
      </c>
      <c r="E221" s="64" t="e">
        <f t="shared" si="130"/>
        <v>#DIV/0!</v>
      </c>
      <c r="F221" s="64" t="e">
        <f t="shared" si="130"/>
        <v>#DIV/0!</v>
      </c>
      <c r="G221" s="64" t="e">
        <f t="shared" si="130"/>
        <v>#DIV/0!</v>
      </c>
      <c r="H221" s="64" t="e">
        <f t="shared" si="130"/>
        <v>#DIV/0!</v>
      </c>
      <c r="I221" s="64" t="e">
        <f t="shared" si="130"/>
        <v>#DIV/0!</v>
      </c>
      <c r="J221" s="64" t="e">
        <f t="shared" si="130"/>
        <v>#DIV/0!</v>
      </c>
      <c r="K221" s="64" t="e">
        <f t="shared" si="130"/>
        <v>#DIV/0!</v>
      </c>
      <c r="L221" s="64" t="e">
        <f t="shared" si="130"/>
        <v>#DIV/0!</v>
      </c>
      <c r="M221" s="64" t="e">
        <f t="shared" si="130"/>
        <v>#DIV/0!</v>
      </c>
      <c r="N221" s="64" t="e">
        <f t="shared" si="130"/>
        <v>#DIV/0!</v>
      </c>
      <c r="O221" s="64" t="e">
        <f t="shared" si="130"/>
        <v>#DIV/0!</v>
      </c>
      <c r="P221" s="64" t="e">
        <f>O177/O183</f>
        <v>#DIV/0!</v>
      </c>
      <c r="R221" s="64" t="e">
        <f>R177/R183</f>
        <v>#DIV/0!</v>
      </c>
    </row>
    <row r="222" spans="1:19" x14ac:dyDescent="0.35">
      <c r="A222" s="98" t="s">
        <v>199</v>
      </c>
      <c r="P222" s="84" t="e">
        <f>(P215+P203+SUM(P102:P107))/((SUM(P102:P107)+SUM(P117:P122)))</f>
        <v>#DIV/0!</v>
      </c>
      <c r="R222" s="84" t="e">
        <f>(R215+R203+SUM(R102:R105))/((SUM(R102:R105)+SUM(R117:R122)))</f>
        <v>#DIV/0!</v>
      </c>
    </row>
    <row r="223" spans="1:19" x14ac:dyDescent="0.35">
      <c r="A223" s="65" t="s">
        <v>200</v>
      </c>
    </row>
    <row r="225" spans="1:19" x14ac:dyDescent="0.35">
      <c r="A225" s="65" t="s">
        <v>201</v>
      </c>
      <c r="C225" s="64" t="e">
        <f>(C141/C197)*360</f>
        <v>#DIV/0!</v>
      </c>
      <c r="D225" s="64" t="e">
        <f t="shared" ref="D225:O225" si="131">(D141/D197)*30</f>
        <v>#DIV/0!</v>
      </c>
      <c r="E225" s="64" t="e">
        <f t="shared" si="131"/>
        <v>#DIV/0!</v>
      </c>
      <c r="F225" s="64" t="e">
        <f t="shared" si="131"/>
        <v>#DIV/0!</v>
      </c>
      <c r="G225" s="64" t="e">
        <f t="shared" si="131"/>
        <v>#DIV/0!</v>
      </c>
      <c r="H225" s="64" t="e">
        <f t="shared" si="131"/>
        <v>#DIV/0!</v>
      </c>
      <c r="I225" s="64" t="e">
        <f t="shared" si="131"/>
        <v>#DIV/0!</v>
      </c>
      <c r="J225" s="64" t="e">
        <f t="shared" si="131"/>
        <v>#DIV/0!</v>
      </c>
      <c r="K225" s="64" t="e">
        <f t="shared" si="131"/>
        <v>#DIV/0!</v>
      </c>
      <c r="L225" s="64" t="e">
        <f t="shared" si="131"/>
        <v>#DIV/0!</v>
      </c>
      <c r="M225" s="64" t="e">
        <f t="shared" si="131"/>
        <v>#DIV/0!</v>
      </c>
      <c r="N225" s="64" t="e">
        <f t="shared" si="131"/>
        <v>#DIV/0!</v>
      </c>
      <c r="O225" s="64" t="e">
        <f t="shared" si="131"/>
        <v>#DIV/0!</v>
      </c>
      <c r="P225" s="64" t="e">
        <f>(O141/P197)*360</f>
        <v>#DIV/0!</v>
      </c>
      <c r="R225" s="64" t="e">
        <f>(R141/R197)*360</f>
        <v>#DIV/0!</v>
      </c>
    </row>
    <row r="226" spans="1:19" x14ac:dyDescent="0.35">
      <c r="A226" s="65" t="s">
        <v>202</v>
      </c>
      <c r="C226" s="64" t="e">
        <f>(C143/C199)*360</f>
        <v>#DIV/0!</v>
      </c>
      <c r="D226" s="64" t="e">
        <f t="shared" ref="D226:O226" si="132">(D143/D199)*30</f>
        <v>#DIV/0!</v>
      </c>
      <c r="E226" s="64" t="e">
        <f t="shared" si="132"/>
        <v>#DIV/0!</v>
      </c>
      <c r="F226" s="64" t="e">
        <f t="shared" si="132"/>
        <v>#DIV/0!</v>
      </c>
      <c r="G226" s="64" t="e">
        <f t="shared" si="132"/>
        <v>#DIV/0!</v>
      </c>
      <c r="H226" s="64" t="e">
        <f t="shared" si="132"/>
        <v>#DIV/0!</v>
      </c>
      <c r="I226" s="64" t="e">
        <f t="shared" si="132"/>
        <v>#DIV/0!</v>
      </c>
      <c r="J226" s="64" t="e">
        <f t="shared" si="132"/>
        <v>#DIV/0!</v>
      </c>
      <c r="K226" s="64" t="e">
        <f t="shared" si="132"/>
        <v>#DIV/0!</v>
      </c>
      <c r="L226" s="64" t="e">
        <f t="shared" si="132"/>
        <v>#DIV/0!</v>
      </c>
      <c r="M226" s="64" t="e">
        <f t="shared" si="132"/>
        <v>#DIV/0!</v>
      </c>
      <c r="N226" s="64" t="e">
        <f t="shared" si="132"/>
        <v>#DIV/0!</v>
      </c>
      <c r="O226" s="64" t="e">
        <f t="shared" si="132"/>
        <v>#DIV/0!</v>
      </c>
      <c r="P226" s="64" t="e">
        <f>(O143/P199)*360</f>
        <v>#DIV/0!</v>
      </c>
      <c r="R226" s="64" t="e">
        <f>(R143/R199)*360</f>
        <v>#DIV/0!</v>
      </c>
    </row>
    <row r="227" spans="1:19" x14ac:dyDescent="0.35">
      <c r="A227" s="65" t="s">
        <v>203</v>
      </c>
      <c r="C227" s="64" t="e">
        <f>(C159/C199)*360</f>
        <v>#DIV/0!</v>
      </c>
      <c r="D227" s="64" t="e">
        <f t="shared" ref="D227:O227" si="133">(D159/D199)*30</f>
        <v>#DIV/0!</v>
      </c>
      <c r="E227" s="64" t="e">
        <f t="shared" si="133"/>
        <v>#DIV/0!</v>
      </c>
      <c r="F227" s="64" t="e">
        <f t="shared" si="133"/>
        <v>#DIV/0!</v>
      </c>
      <c r="G227" s="64" t="e">
        <f t="shared" si="133"/>
        <v>#DIV/0!</v>
      </c>
      <c r="H227" s="64" t="e">
        <f t="shared" si="133"/>
        <v>#DIV/0!</v>
      </c>
      <c r="I227" s="64" t="e">
        <f t="shared" si="133"/>
        <v>#DIV/0!</v>
      </c>
      <c r="J227" s="64" t="e">
        <f t="shared" si="133"/>
        <v>#DIV/0!</v>
      </c>
      <c r="K227" s="64" t="e">
        <f t="shared" si="133"/>
        <v>#DIV/0!</v>
      </c>
      <c r="L227" s="64" t="e">
        <f t="shared" si="133"/>
        <v>#DIV/0!</v>
      </c>
      <c r="M227" s="64" t="e">
        <f t="shared" si="133"/>
        <v>#DIV/0!</v>
      </c>
      <c r="N227" s="64" t="e">
        <f t="shared" si="133"/>
        <v>#DIV/0!</v>
      </c>
      <c r="O227" s="64" t="e">
        <f t="shared" si="133"/>
        <v>#DIV/0!</v>
      </c>
      <c r="P227" s="64" t="e">
        <f>(O159/P199)*360</f>
        <v>#DIV/0!</v>
      </c>
      <c r="R227" s="64" t="e">
        <f>(R159/R199)*360</f>
        <v>#DIV/0!</v>
      </c>
    </row>
    <row r="228" spans="1:19" x14ac:dyDescent="0.35">
      <c r="A228" s="68" t="s">
        <v>204</v>
      </c>
      <c r="B228" s="69"/>
      <c r="C228" s="69" t="e">
        <f>(C166/C199)*360</f>
        <v>#DIV/0!</v>
      </c>
      <c r="D228" s="69" t="e">
        <f t="shared" ref="D228:O228" si="134">(D166/D199)*30</f>
        <v>#DIV/0!</v>
      </c>
      <c r="E228" s="69" t="e">
        <f t="shared" si="134"/>
        <v>#DIV/0!</v>
      </c>
      <c r="F228" s="69" t="e">
        <f t="shared" si="134"/>
        <v>#DIV/0!</v>
      </c>
      <c r="G228" s="69" t="e">
        <f t="shared" si="134"/>
        <v>#DIV/0!</v>
      </c>
      <c r="H228" s="69" t="e">
        <f t="shared" si="134"/>
        <v>#DIV/0!</v>
      </c>
      <c r="I228" s="69" t="e">
        <f t="shared" si="134"/>
        <v>#DIV/0!</v>
      </c>
      <c r="J228" s="69" t="e">
        <f t="shared" si="134"/>
        <v>#DIV/0!</v>
      </c>
      <c r="K228" s="69" t="e">
        <f t="shared" si="134"/>
        <v>#DIV/0!</v>
      </c>
      <c r="L228" s="69" t="e">
        <f t="shared" si="134"/>
        <v>#DIV/0!</v>
      </c>
      <c r="M228" s="69" t="e">
        <f t="shared" si="134"/>
        <v>#DIV/0!</v>
      </c>
      <c r="N228" s="69" t="e">
        <f t="shared" si="134"/>
        <v>#DIV/0!</v>
      </c>
      <c r="O228" s="69" t="e">
        <f t="shared" si="134"/>
        <v>#DIV/0!</v>
      </c>
      <c r="P228" s="69" t="e">
        <f>(O166/P199)*360</f>
        <v>#DIV/0!</v>
      </c>
      <c r="Q228" s="69"/>
      <c r="R228" s="69" t="e">
        <f>(R166/R199)*360</f>
        <v>#DIV/0!</v>
      </c>
      <c r="S228" s="69"/>
    </row>
    <row r="229" spans="1:19" x14ac:dyDescent="0.35">
      <c r="C229" s="64" t="e">
        <f t="shared" ref="C229:P229" si="135">C225+C226-C227-C228</f>
        <v>#DIV/0!</v>
      </c>
      <c r="D229" s="64" t="e">
        <f t="shared" si="135"/>
        <v>#DIV/0!</v>
      </c>
      <c r="E229" s="64" t="e">
        <f t="shared" si="135"/>
        <v>#DIV/0!</v>
      </c>
      <c r="F229" s="64" t="e">
        <f t="shared" si="135"/>
        <v>#DIV/0!</v>
      </c>
      <c r="G229" s="64" t="e">
        <f t="shared" si="135"/>
        <v>#DIV/0!</v>
      </c>
      <c r="H229" s="64" t="e">
        <f t="shared" si="135"/>
        <v>#DIV/0!</v>
      </c>
      <c r="I229" s="64" t="e">
        <f t="shared" si="135"/>
        <v>#DIV/0!</v>
      </c>
      <c r="J229" s="64" t="e">
        <f t="shared" si="135"/>
        <v>#DIV/0!</v>
      </c>
      <c r="K229" s="64" t="e">
        <f t="shared" si="135"/>
        <v>#DIV/0!</v>
      </c>
      <c r="L229" s="64" t="e">
        <f t="shared" si="135"/>
        <v>#DIV/0!</v>
      </c>
      <c r="M229" s="64" t="e">
        <f t="shared" si="135"/>
        <v>#DIV/0!</v>
      </c>
      <c r="N229" s="64" t="e">
        <f t="shared" si="135"/>
        <v>#DIV/0!</v>
      </c>
      <c r="O229" s="64" t="e">
        <f t="shared" si="135"/>
        <v>#DIV/0!</v>
      </c>
      <c r="P229" s="64" t="e">
        <f t="shared" si="135"/>
        <v>#DIV/0!</v>
      </c>
      <c r="R229" s="64" t="e">
        <f>R225+R226-R227-R228</f>
        <v>#DIV/0!</v>
      </c>
    </row>
    <row r="234" spans="1:19" x14ac:dyDescent="0.35">
      <c r="E234" s="85" t="s">
        <v>57</v>
      </c>
    </row>
    <row r="235" spans="1:19" x14ac:dyDescent="0.35">
      <c r="E235" s="85" t="s">
        <v>58</v>
      </c>
    </row>
    <row r="236" spans="1:19" x14ac:dyDescent="0.35">
      <c r="E236" s="63" t="s">
        <v>59</v>
      </c>
    </row>
    <row r="237" spans="1:19" x14ac:dyDescent="0.35">
      <c r="E237" s="63" t="s">
        <v>60</v>
      </c>
    </row>
    <row r="239" spans="1:19" x14ac:dyDescent="0.35">
      <c r="A239" s="85" t="s">
        <v>205</v>
      </c>
      <c r="C239" s="96"/>
    </row>
    <row r="240" spans="1:19" x14ac:dyDescent="0.35">
      <c r="A240" s="97" t="s">
        <v>135</v>
      </c>
      <c r="C240" s="94"/>
      <c r="F240" s="97" t="s">
        <v>151</v>
      </c>
      <c r="H240" s="94"/>
      <c r="N240" s="63"/>
    </row>
    <row r="241" spans="1:15" x14ac:dyDescent="0.35">
      <c r="A241" s="95" t="s">
        <v>136</v>
      </c>
      <c r="C241" s="94"/>
      <c r="F241" s="95" t="s">
        <v>152</v>
      </c>
      <c r="H241" s="94"/>
    </row>
    <row r="242" spans="1:15" x14ac:dyDescent="0.35">
      <c r="A242" s="95" t="s">
        <v>137</v>
      </c>
      <c r="C242" s="94">
        <v>0</v>
      </c>
      <c r="F242" s="95" t="s">
        <v>153</v>
      </c>
      <c r="J242" s="94">
        <v>0</v>
      </c>
      <c r="N242" s="72"/>
    </row>
    <row r="243" spans="1:15" x14ac:dyDescent="0.35">
      <c r="A243" s="95" t="s">
        <v>138</v>
      </c>
      <c r="C243" s="94">
        <v>0</v>
      </c>
      <c r="F243" s="95" t="s">
        <v>206</v>
      </c>
      <c r="J243" s="98" t="s">
        <v>207</v>
      </c>
    </row>
    <row r="244" spans="1:15" x14ac:dyDescent="0.35">
      <c r="A244" s="95" t="s">
        <v>139</v>
      </c>
      <c r="C244" s="94">
        <v>0</v>
      </c>
      <c r="F244" s="95" t="s">
        <v>155</v>
      </c>
      <c r="J244" s="98" t="s">
        <v>207</v>
      </c>
      <c r="N244" s="72"/>
    </row>
    <row r="245" spans="1:15" x14ac:dyDescent="0.35">
      <c r="A245" s="95" t="s">
        <v>140</v>
      </c>
      <c r="C245" s="94">
        <v>0</v>
      </c>
      <c r="F245" s="65" t="s">
        <v>156</v>
      </c>
      <c r="J245" s="98" t="s">
        <v>207</v>
      </c>
      <c r="N245" s="72"/>
    </row>
    <row r="246" spans="1:15" x14ac:dyDescent="0.35">
      <c r="A246" s="98" t="s">
        <v>141</v>
      </c>
      <c r="C246" s="94">
        <v>0</v>
      </c>
      <c r="F246" s="65" t="s">
        <v>157</v>
      </c>
      <c r="J246" s="98" t="s">
        <v>207</v>
      </c>
    </row>
    <row r="247" spans="1:15" x14ac:dyDescent="0.35">
      <c r="A247" s="95" t="s">
        <v>142</v>
      </c>
      <c r="C247" s="94">
        <f>SUM(C242:C246)</f>
        <v>0</v>
      </c>
      <c r="F247" s="95" t="s">
        <v>160</v>
      </c>
      <c r="J247" s="94">
        <v>0</v>
      </c>
      <c r="N247" s="72"/>
    </row>
    <row r="248" spans="1:15" x14ac:dyDescent="0.35">
      <c r="A248" s="94"/>
      <c r="C248" s="94"/>
      <c r="F248" s="95" t="s">
        <v>161</v>
      </c>
      <c r="J248" s="94">
        <f>J247+J242</f>
        <v>0</v>
      </c>
    </row>
    <row r="249" spans="1:15" x14ac:dyDescent="0.35">
      <c r="A249" s="95" t="s">
        <v>143</v>
      </c>
      <c r="C249" s="94"/>
      <c r="F249" s="94"/>
      <c r="J249" s="94"/>
    </row>
    <row r="250" spans="1:15" x14ac:dyDescent="0.35">
      <c r="A250" s="65" t="s">
        <v>144</v>
      </c>
      <c r="C250" s="94">
        <v>0</v>
      </c>
      <c r="F250" s="95" t="s">
        <v>162</v>
      </c>
      <c r="J250" s="95"/>
    </row>
    <row r="251" spans="1:15" x14ac:dyDescent="0.35">
      <c r="A251" s="65" t="s">
        <v>145</v>
      </c>
      <c r="C251" s="94">
        <v>0</v>
      </c>
      <c r="F251" s="95" t="s">
        <v>164</v>
      </c>
      <c r="J251" s="98" t="s">
        <v>207</v>
      </c>
      <c r="O251" s="72"/>
    </row>
    <row r="252" spans="1:15" x14ac:dyDescent="0.35">
      <c r="A252" s="65" t="s">
        <v>146</v>
      </c>
      <c r="C252" s="94">
        <v>0</v>
      </c>
      <c r="F252" s="65" t="s">
        <v>165</v>
      </c>
      <c r="J252" s="98" t="s">
        <v>207</v>
      </c>
      <c r="O252" s="72"/>
    </row>
    <row r="253" spans="1:15" x14ac:dyDescent="0.35">
      <c r="A253" s="95" t="s">
        <v>147</v>
      </c>
      <c r="C253" s="94">
        <v>0</v>
      </c>
      <c r="F253" s="65" t="s">
        <v>166</v>
      </c>
      <c r="J253" s="98" t="s">
        <v>207</v>
      </c>
      <c r="O253" s="72"/>
    </row>
    <row r="254" spans="1:15" x14ac:dyDescent="0.35">
      <c r="A254" s="95" t="s">
        <v>146</v>
      </c>
      <c r="C254" s="94">
        <v>0</v>
      </c>
      <c r="F254" s="95"/>
      <c r="J254" s="94"/>
      <c r="O254" s="72"/>
    </row>
    <row r="255" spans="1:15" x14ac:dyDescent="0.35">
      <c r="A255" s="98" t="s">
        <v>208</v>
      </c>
      <c r="C255" s="94">
        <v>0</v>
      </c>
      <c r="F255" s="95" t="s">
        <v>83</v>
      </c>
      <c r="J255" s="94">
        <v>0</v>
      </c>
    </row>
    <row r="256" spans="1:15" x14ac:dyDescent="0.35">
      <c r="A256" s="95" t="s">
        <v>149</v>
      </c>
      <c r="C256" s="94">
        <f>C250+(C251-C252)+(C253-C254)+C255</f>
        <v>0</v>
      </c>
      <c r="F256" s="95" t="s">
        <v>171</v>
      </c>
      <c r="J256" s="94">
        <v>0</v>
      </c>
      <c r="N256" s="72"/>
    </row>
    <row r="257" spans="1:16" x14ac:dyDescent="0.35">
      <c r="A257" s="94"/>
      <c r="C257" s="94"/>
      <c r="F257" s="95" t="s">
        <v>172</v>
      </c>
      <c r="J257" s="94">
        <v>0</v>
      </c>
    </row>
    <row r="258" spans="1:16" x14ac:dyDescent="0.35">
      <c r="A258" s="109" t="s">
        <v>150</v>
      </c>
      <c r="B258" s="69"/>
      <c r="C258" s="100">
        <f>C247+C256</f>
        <v>0</v>
      </c>
      <c r="F258" s="95" t="s">
        <v>174</v>
      </c>
      <c r="J258" s="94">
        <v>0</v>
      </c>
    </row>
    <row r="259" spans="1:16" x14ac:dyDescent="0.35">
      <c r="F259" s="68" t="s">
        <v>176</v>
      </c>
      <c r="G259" s="69"/>
      <c r="J259" s="100">
        <f>SUM(J255:J258)</f>
        <v>0</v>
      </c>
    </row>
    <row r="260" spans="1:16" x14ac:dyDescent="0.35">
      <c r="N260" s="72"/>
    </row>
    <row r="261" spans="1:16" x14ac:dyDescent="0.35">
      <c r="N261" s="72"/>
    </row>
    <row r="263" spans="1:16" x14ac:dyDescent="0.35">
      <c r="J263" s="94"/>
    </row>
    <row r="264" spans="1:16" x14ac:dyDescent="0.35">
      <c r="F264" s="97"/>
      <c r="G264" s="63"/>
      <c r="J264" s="114"/>
    </row>
    <row r="265" spans="1:16" x14ac:dyDescent="0.35">
      <c r="A265"/>
      <c r="B265"/>
      <c r="C265"/>
      <c r="D265"/>
      <c r="E265"/>
      <c r="F265"/>
      <c r="G265"/>
      <c r="H265"/>
      <c r="I265"/>
      <c r="J265"/>
      <c r="K265"/>
    </row>
    <row r="266" spans="1:16" x14ac:dyDescent="0.35">
      <c r="A266"/>
      <c r="B266"/>
      <c r="C266"/>
      <c r="D266"/>
      <c r="E266"/>
      <c r="F266"/>
      <c r="G266"/>
      <c r="H266"/>
      <c r="I266"/>
      <c r="J266"/>
      <c r="K266"/>
      <c r="L266" s="86"/>
      <c r="M266" s="86"/>
      <c r="N266" s="86"/>
      <c r="O266" s="86"/>
      <c r="P266" s="86"/>
    </row>
    <row r="267" spans="1:16" x14ac:dyDescent="0.35">
      <c r="A267"/>
      <c r="B267"/>
      <c r="C267"/>
      <c r="D267"/>
      <c r="E267"/>
      <c r="F267"/>
      <c r="G267"/>
      <c r="H267"/>
      <c r="I267"/>
      <c r="J267"/>
      <c r="K267"/>
    </row>
    <row r="268" spans="1:16" x14ac:dyDescent="0.35">
      <c r="A268"/>
      <c r="B268"/>
      <c r="C268"/>
      <c r="D268"/>
      <c r="E268"/>
      <c r="F268"/>
      <c r="G268"/>
      <c r="H268"/>
      <c r="I268"/>
      <c r="J268"/>
      <c r="K268"/>
    </row>
    <row r="269" spans="1:16" x14ac:dyDescent="0.35">
      <c r="A269"/>
      <c r="B269"/>
      <c r="C269"/>
      <c r="D269"/>
      <c r="E269"/>
      <c r="F269"/>
      <c r="G269"/>
      <c r="H269"/>
      <c r="I269"/>
      <c r="J269"/>
      <c r="K269"/>
    </row>
    <row r="270" spans="1:16" x14ac:dyDescent="0.35">
      <c r="A270"/>
      <c r="B270"/>
      <c r="C270"/>
      <c r="D270"/>
      <c r="E270"/>
      <c r="F270"/>
      <c r="G270"/>
      <c r="H270"/>
      <c r="I270"/>
      <c r="J270"/>
      <c r="K270"/>
    </row>
    <row r="271" spans="1:16" x14ac:dyDescent="0.35">
      <c r="A271"/>
      <c r="B271"/>
      <c r="C271"/>
      <c r="D271"/>
      <c r="E271"/>
      <c r="F271"/>
      <c r="G271"/>
      <c r="H271"/>
      <c r="I271"/>
      <c r="J271"/>
      <c r="K271"/>
    </row>
    <row r="272" spans="1:16" x14ac:dyDescent="0.35">
      <c r="A272"/>
      <c r="B272"/>
      <c r="C272"/>
      <c r="D272"/>
      <c r="E272"/>
      <c r="F272"/>
      <c r="G272"/>
      <c r="H272"/>
      <c r="I272"/>
      <c r="J272"/>
      <c r="K272"/>
    </row>
    <row r="273" spans="1:11" x14ac:dyDescent="0.35">
      <c r="A273"/>
      <c r="B273"/>
      <c r="C273"/>
      <c r="D273"/>
      <c r="E273"/>
      <c r="F273"/>
      <c r="G273"/>
      <c r="H273"/>
      <c r="I273"/>
      <c r="J273"/>
      <c r="K273"/>
    </row>
    <row r="274" spans="1:11" x14ac:dyDescent="0.35">
      <c r="A274"/>
      <c r="B274"/>
      <c r="C274"/>
      <c r="D274"/>
      <c r="E274"/>
      <c r="F274"/>
      <c r="G274"/>
      <c r="H274"/>
      <c r="I274"/>
      <c r="J274"/>
      <c r="K274"/>
    </row>
    <row r="275" spans="1:11" x14ac:dyDescent="0.35">
      <c r="A275"/>
      <c r="B275"/>
      <c r="C275"/>
      <c r="D275"/>
      <c r="E275"/>
      <c r="F275"/>
      <c r="G275"/>
      <c r="H275"/>
      <c r="I275"/>
      <c r="J275"/>
      <c r="K275"/>
    </row>
    <row r="276" spans="1:11" x14ac:dyDescent="0.35">
      <c r="A276"/>
      <c r="B276"/>
      <c r="C276"/>
      <c r="D276"/>
      <c r="E276"/>
      <c r="F276"/>
      <c r="G276"/>
      <c r="H276"/>
      <c r="I276"/>
      <c r="J276"/>
      <c r="K276"/>
    </row>
    <row r="277" spans="1:11" x14ac:dyDescent="0.35">
      <c r="A277"/>
      <c r="B277"/>
      <c r="C277"/>
      <c r="D277"/>
      <c r="E277"/>
      <c r="F277"/>
      <c r="G277"/>
      <c r="H277"/>
      <c r="I277"/>
      <c r="J277"/>
      <c r="K277"/>
    </row>
    <row r="278" spans="1:11" x14ac:dyDescent="0.35">
      <c r="A278"/>
      <c r="B278"/>
      <c r="C278"/>
      <c r="D278"/>
      <c r="E278"/>
      <c r="F278"/>
      <c r="G278"/>
      <c r="H278"/>
      <c r="I278"/>
      <c r="J278"/>
      <c r="K278"/>
    </row>
    <row r="279" spans="1:11" x14ac:dyDescent="0.35">
      <c r="A279"/>
      <c r="B279"/>
      <c r="C279"/>
      <c r="D279"/>
      <c r="E279"/>
      <c r="F279"/>
      <c r="G279"/>
      <c r="H279"/>
      <c r="I279"/>
      <c r="J279"/>
      <c r="K279"/>
    </row>
    <row r="280" spans="1:11" x14ac:dyDescent="0.35">
      <c r="A280"/>
      <c r="B280"/>
      <c r="C280"/>
      <c r="D280"/>
      <c r="E280"/>
      <c r="F280"/>
      <c r="G280"/>
      <c r="H280"/>
      <c r="I280"/>
      <c r="J280"/>
      <c r="K280"/>
    </row>
    <row r="281" spans="1:11" x14ac:dyDescent="0.35">
      <c r="A281"/>
      <c r="B281"/>
      <c r="C281"/>
      <c r="D281"/>
      <c r="E281"/>
      <c r="F281"/>
      <c r="G281"/>
      <c r="H281"/>
      <c r="I281"/>
      <c r="J281"/>
      <c r="K281"/>
    </row>
    <row r="282" spans="1:11" x14ac:dyDescent="0.35">
      <c r="A282"/>
      <c r="B282"/>
      <c r="C282"/>
      <c r="D282"/>
      <c r="E282"/>
      <c r="F282"/>
      <c r="G282"/>
      <c r="H282"/>
      <c r="I282"/>
      <c r="J282"/>
      <c r="K282"/>
    </row>
    <row r="283" spans="1:11" x14ac:dyDescent="0.35">
      <c r="A283"/>
      <c r="B283"/>
      <c r="C283"/>
      <c r="D283"/>
      <c r="E283"/>
      <c r="F283"/>
      <c r="G283"/>
      <c r="H283"/>
      <c r="I283"/>
      <c r="J283"/>
      <c r="K283"/>
    </row>
    <row r="284" spans="1:11" x14ac:dyDescent="0.35">
      <c r="A284"/>
      <c r="B284"/>
      <c r="C284"/>
      <c r="D284"/>
      <c r="E284"/>
      <c r="F284"/>
      <c r="G284"/>
      <c r="H284"/>
      <c r="I284"/>
      <c r="J284"/>
      <c r="K284"/>
    </row>
    <row r="285" spans="1:11" x14ac:dyDescent="0.35">
      <c r="A285"/>
      <c r="B285"/>
      <c r="C285"/>
      <c r="D285"/>
      <c r="E285"/>
      <c r="F285"/>
      <c r="G285"/>
      <c r="H285"/>
      <c r="I285"/>
      <c r="J285"/>
      <c r="K285"/>
    </row>
    <row r="286" spans="1:11" x14ac:dyDescent="0.35">
      <c r="A286"/>
      <c r="B286"/>
      <c r="C286"/>
      <c r="D286"/>
      <c r="E286"/>
      <c r="F286"/>
      <c r="G286"/>
      <c r="H286"/>
      <c r="I286"/>
      <c r="J286"/>
      <c r="K286"/>
    </row>
    <row r="287" spans="1:11" x14ac:dyDescent="0.35">
      <c r="A287"/>
      <c r="B287"/>
      <c r="C287"/>
      <c r="D287"/>
      <c r="E287"/>
      <c r="F287"/>
      <c r="G287"/>
      <c r="H287"/>
      <c r="I287"/>
      <c r="J287"/>
      <c r="K287"/>
    </row>
    <row r="288" spans="1:11" x14ac:dyDescent="0.35">
      <c r="A288"/>
      <c r="B288"/>
      <c r="C288"/>
      <c r="D288"/>
      <c r="E288"/>
      <c r="F288"/>
      <c r="G288"/>
      <c r="H288"/>
      <c r="I288"/>
      <c r="J288"/>
      <c r="K288"/>
    </row>
    <row r="289" spans="1:11" x14ac:dyDescent="0.35">
      <c r="A289"/>
      <c r="B289"/>
      <c r="C289"/>
      <c r="D289"/>
      <c r="E289"/>
      <c r="F289"/>
      <c r="G289"/>
      <c r="H289"/>
      <c r="I289"/>
      <c r="J289"/>
      <c r="K289"/>
    </row>
    <row r="290" spans="1:11" x14ac:dyDescent="0.35">
      <c r="A290"/>
      <c r="B290"/>
      <c r="C290"/>
      <c r="D290"/>
      <c r="E290"/>
      <c r="F290"/>
      <c r="G290"/>
      <c r="H290"/>
      <c r="I290"/>
      <c r="J290"/>
      <c r="K290"/>
    </row>
    <row r="291" spans="1:11" x14ac:dyDescent="0.35">
      <c r="A291"/>
      <c r="B291"/>
      <c r="C291"/>
      <c r="D291"/>
      <c r="E291"/>
      <c r="F291"/>
      <c r="G291"/>
      <c r="H291"/>
      <c r="I291"/>
      <c r="J291"/>
      <c r="K291"/>
    </row>
    <row r="292" spans="1:11" x14ac:dyDescent="0.35">
      <c r="A292"/>
      <c r="B292"/>
      <c r="C292"/>
      <c r="D292"/>
      <c r="E292"/>
      <c r="F292"/>
      <c r="G292"/>
      <c r="H292"/>
      <c r="I292"/>
      <c r="J292"/>
      <c r="K292"/>
    </row>
    <row r="293" spans="1:11" x14ac:dyDescent="0.35">
      <c r="A293"/>
      <c r="B293"/>
      <c r="C293"/>
      <c r="D293"/>
      <c r="E293"/>
      <c r="F293"/>
      <c r="G293"/>
      <c r="H293"/>
      <c r="I293"/>
      <c r="J293"/>
      <c r="K293"/>
    </row>
    <row r="294" spans="1:11" x14ac:dyDescent="0.35">
      <c r="A294"/>
      <c r="B294"/>
      <c r="C294"/>
      <c r="D294"/>
      <c r="E294"/>
      <c r="F294"/>
      <c r="G294"/>
      <c r="H294"/>
      <c r="I294"/>
      <c r="J294"/>
      <c r="K294"/>
    </row>
    <row r="295" spans="1:11" x14ac:dyDescent="0.35">
      <c r="A295"/>
      <c r="B295"/>
      <c r="C295"/>
      <c r="D295"/>
      <c r="E295"/>
      <c r="F295"/>
      <c r="G295"/>
      <c r="H295"/>
      <c r="I295"/>
      <c r="J295"/>
      <c r="K295"/>
    </row>
    <row r="296" spans="1:11" x14ac:dyDescent="0.35">
      <c r="A296"/>
      <c r="B296"/>
      <c r="C296"/>
      <c r="D296"/>
      <c r="E296"/>
      <c r="F296"/>
      <c r="G296"/>
      <c r="H296"/>
      <c r="I296"/>
      <c r="J296"/>
      <c r="K296"/>
    </row>
    <row r="297" spans="1:11" x14ac:dyDescent="0.35">
      <c r="A297"/>
      <c r="B297"/>
      <c r="C297"/>
      <c r="D297"/>
      <c r="E297"/>
      <c r="F297"/>
      <c r="G297"/>
      <c r="H297"/>
      <c r="I297"/>
      <c r="J297"/>
      <c r="K297"/>
    </row>
    <row r="298" spans="1:11" x14ac:dyDescent="0.35">
      <c r="A298"/>
      <c r="B298"/>
      <c r="C298"/>
      <c r="D298"/>
      <c r="E298"/>
      <c r="F298"/>
      <c r="G298"/>
      <c r="H298"/>
      <c r="I298"/>
      <c r="J298"/>
      <c r="K298"/>
    </row>
    <row r="299" spans="1:11" x14ac:dyDescent="0.35">
      <c r="A299"/>
      <c r="B299"/>
      <c r="C299"/>
      <c r="D299"/>
      <c r="E299"/>
      <c r="F299"/>
      <c r="G299"/>
      <c r="H299"/>
      <c r="I299"/>
      <c r="J299"/>
      <c r="K299"/>
    </row>
    <row r="300" spans="1:11" x14ac:dyDescent="0.35">
      <c r="A300"/>
      <c r="B300"/>
      <c r="C300"/>
      <c r="D300"/>
      <c r="E300"/>
      <c r="F300"/>
      <c r="G300"/>
      <c r="H300"/>
      <c r="I300"/>
      <c r="J300"/>
      <c r="K300"/>
    </row>
    <row r="301" spans="1:11" x14ac:dyDescent="0.35">
      <c r="A301"/>
      <c r="B301"/>
      <c r="C301"/>
      <c r="D301"/>
      <c r="E301"/>
      <c r="F301"/>
      <c r="G301"/>
      <c r="H301"/>
      <c r="I301"/>
      <c r="J301"/>
      <c r="K301"/>
    </row>
    <row r="302" spans="1:11" x14ac:dyDescent="0.35">
      <c r="A302"/>
      <c r="B302"/>
      <c r="C302"/>
      <c r="D302"/>
      <c r="E302"/>
      <c r="F302"/>
      <c r="G302"/>
      <c r="H302"/>
      <c r="I302"/>
      <c r="J302"/>
      <c r="K302"/>
    </row>
    <row r="303" spans="1:11" x14ac:dyDescent="0.35">
      <c r="A303"/>
      <c r="B303"/>
      <c r="C303"/>
      <c r="D303"/>
      <c r="E303"/>
      <c r="F303"/>
      <c r="G303"/>
      <c r="H303"/>
      <c r="I303"/>
      <c r="J303"/>
      <c r="K303"/>
    </row>
    <row r="304" spans="1:11" x14ac:dyDescent="0.35">
      <c r="A304"/>
      <c r="B304"/>
      <c r="C304"/>
      <c r="D304"/>
      <c r="E304"/>
      <c r="F304"/>
      <c r="G304"/>
      <c r="H304"/>
      <c r="I304"/>
      <c r="J304"/>
      <c r="K304"/>
    </row>
    <row r="305" spans="1:11" x14ac:dyDescent="0.35">
      <c r="A305"/>
      <c r="B305"/>
      <c r="C305"/>
      <c r="D305"/>
      <c r="E305"/>
      <c r="F305"/>
      <c r="G305"/>
      <c r="H305"/>
      <c r="I305"/>
      <c r="J305"/>
      <c r="K305"/>
    </row>
    <row r="306" spans="1:11" x14ac:dyDescent="0.35">
      <c r="A306"/>
      <c r="B306"/>
      <c r="C306"/>
      <c r="D306"/>
      <c r="E306"/>
      <c r="F306"/>
      <c r="G306"/>
      <c r="H306"/>
      <c r="I306"/>
      <c r="J306"/>
      <c r="K306"/>
    </row>
    <row r="307" spans="1:11" x14ac:dyDescent="0.35">
      <c r="A307"/>
      <c r="B307"/>
      <c r="C307"/>
      <c r="D307"/>
      <c r="E307"/>
      <c r="F307"/>
      <c r="G307"/>
      <c r="H307"/>
      <c r="I307"/>
      <c r="J307"/>
      <c r="K307"/>
    </row>
    <row r="308" spans="1:11" x14ac:dyDescent="0.35">
      <c r="A308"/>
      <c r="B308"/>
      <c r="C308"/>
      <c r="D308"/>
      <c r="E308"/>
      <c r="F308"/>
      <c r="G308"/>
      <c r="H308"/>
      <c r="I308"/>
      <c r="J308"/>
      <c r="K308"/>
    </row>
    <row r="309" spans="1:11" x14ac:dyDescent="0.35">
      <c r="A309"/>
      <c r="B309"/>
      <c r="C309"/>
      <c r="D309"/>
      <c r="E309"/>
      <c r="F309"/>
      <c r="G309"/>
      <c r="H309"/>
      <c r="I309"/>
      <c r="J309"/>
      <c r="K309"/>
    </row>
    <row r="310" spans="1:11" x14ac:dyDescent="0.35">
      <c r="A310"/>
      <c r="B310"/>
      <c r="C310"/>
      <c r="D310"/>
      <c r="E310"/>
      <c r="F310"/>
      <c r="G310"/>
      <c r="H310"/>
      <c r="I310"/>
      <c r="J310"/>
      <c r="K310"/>
    </row>
    <row r="311" spans="1:11" x14ac:dyDescent="0.35">
      <c r="A311"/>
      <c r="B311"/>
      <c r="C311"/>
      <c r="D311"/>
      <c r="E311"/>
      <c r="F311"/>
      <c r="G311"/>
      <c r="H311"/>
      <c r="I311"/>
      <c r="J311"/>
      <c r="K311"/>
    </row>
    <row r="312" spans="1:11" x14ac:dyDescent="0.35">
      <c r="A312"/>
      <c r="B312"/>
      <c r="C312"/>
      <c r="D312"/>
      <c r="E312"/>
      <c r="F312"/>
      <c r="G312"/>
      <c r="H312"/>
      <c r="I312"/>
      <c r="J312"/>
      <c r="K312"/>
    </row>
    <row r="313" spans="1:11" x14ac:dyDescent="0.35">
      <c r="A313"/>
      <c r="B313"/>
      <c r="C313"/>
      <c r="D313"/>
      <c r="E313"/>
      <c r="F313"/>
      <c r="G313"/>
      <c r="H313"/>
      <c r="I313"/>
      <c r="J313"/>
      <c r="K313"/>
    </row>
    <row r="314" spans="1:11" x14ac:dyDescent="0.35">
      <c r="A314"/>
      <c r="B314"/>
      <c r="C314"/>
      <c r="D314"/>
      <c r="E314"/>
      <c r="F314"/>
      <c r="G314"/>
      <c r="H314"/>
      <c r="I314"/>
      <c r="J314"/>
      <c r="K314"/>
    </row>
    <row r="315" spans="1:11" x14ac:dyDescent="0.35">
      <c r="A315"/>
      <c r="B315"/>
      <c r="C315"/>
      <c r="D315"/>
      <c r="E315"/>
      <c r="F315"/>
      <c r="G315"/>
      <c r="H315"/>
      <c r="I315"/>
      <c r="J315"/>
      <c r="K315"/>
    </row>
    <row r="316" spans="1:11" x14ac:dyDescent="0.35">
      <c r="A316"/>
      <c r="B316"/>
      <c r="C316"/>
      <c r="D316"/>
      <c r="E316"/>
      <c r="F316"/>
      <c r="G316"/>
      <c r="H316"/>
      <c r="I316"/>
      <c r="J316"/>
      <c r="K316"/>
    </row>
    <row r="317" spans="1:11" x14ac:dyDescent="0.35">
      <c r="A317"/>
      <c r="B317"/>
      <c r="C317"/>
      <c r="D317"/>
      <c r="E317"/>
      <c r="F317"/>
      <c r="G317"/>
      <c r="H317"/>
      <c r="I317"/>
      <c r="J317"/>
      <c r="K317"/>
    </row>
    <row r="318" spans="1:11" x14ac:dyDescent="0.35">
      <c r="A318"/>
      <c r="B318"/>
      <c r="C318"/>
      <c r="D318"/>
      <c r="E318"/>
      <c r="F318"/>
      <c r="G318"/>
      <c r="H318"/>
      <c r="I318"/>
      <c r="J318"/>
      <c r="K318"/>
    </row>
    <row r="319" spans="1:11" x14ac:dyDescent="0.35">
      <c r="A319"/>
      <c r="B319"/>
      <c r="C319"/>
      <c r="D319"/>
      <c r="E319"/>
      <c r="F319"/>
      <c r="G319"/>
      <c r="H319"/>
      <c r="I319"/>
      <c r="J319"/>
      <c r="K319"/>
    </row>
    <row r="320" spans="1:11" x14ac:dyDescent="0.35">
      <c r="A320"/>
      <c r="B320"/>
      <c r="C320"/>
      <c r="D320"/>
      <c r="E320"/>
      <c r="F320"/>
      <c r="G320"/>
      <c r="H320"/>
      <c r="I320"/>
      <c r="J320"/>
      <c r="K320"/>
    </row>
    <row r="321" spans="1:11" x14ac:dyDescent="0.35">
      <c r="A321"/>
      <c r="B321"/>
      <c r="C321"/>
      <c r="D321"/>
      <c r="E321"/>
      <c r="F321"/>
      <c r="G321"/>
      <c r="H321"/>
      <c r="I321"/>
      <c r="J321"/>
      <c r="K321"/>
    </row>
    <row r="322" spans="1:11" x14ac:dyDescent="0.35">
      <c r="A322"/>
      <c r="B322"/>
      <c r="C322"/>
      <c r="D322"/>
      <c r="E322"/>
      <c r="F322"/>
      <c r="G322"/>
      <c r="H322"/>
      <c r="I322"/>
      <c r="J322"/>
      <c r="K322"/>
    </row>
    <row r="323" spans="1:11" x14ac:dyDescent="0.35">
      <c r="A323"/>
      <c r="B323"/>
      <c r="C323"/>
      <c r="D323"/>
      <c r="E323"/>
      <c r="F323"/>
      <c r="G323"/>
      <c r="H323"/>
      <c r="I323"/>
      <c r="J323"/>
      <c r="K323"/>
    </row>
    <row r="324" spans="1:11" x14ac:dyDescent="0.35">
      <c r="A324"/>
      <c r="B324"/>
      <c r="C324"/>
      <c r="D324"/>
      <c r="E324"/>
      <c r="F324"/>
      <c r="G324"/>
      <c r="H324"/>
      <c r="I324"/>
      <c r="J324"/>
      <c r="K324"/>
    </row>
    <row r="325" spans="1:11" x14ac:dyDescent="0.35">
      <c r="A325"/>
      <c r="B325"/>
      <c r="C325"/>
      <c r="D325"/>
      <c r="E325"/>
      <c r="F325"/>
      <c r="G325"/>
      <c r="H325"/>
      <c r="I325"/>
      <c r="J325"/>
      <c r="K325"/>
    </row>
    <row r="326" spans="1:11" x14ac:dyDescent="0.35">
      <c r="A326"/>
      <c r="B326"/>
      <c r="C326"/>
      <c r="D326"/>
      <c r="E326"/>
      <c r="F326"/>
      <c r="G326"/>
      <c r="H326"/>
      <c r="I326"/>
      <c r="J326"/>
      <c r="K326"/>
    </row>
    <row r="327" spans="1:11" x14ac:dyDescent="0.35">
      <c r="A327"/>
      <c r="B327"/>
      <c r="C327"/>
      <c r="D327"/>
      <c r="E327"/>
      <c r="F327"/>
      <c r="G327"/>
      <c r="H327"/>
      <c r="I327"/>
      <c r="J327"/>
      <c r="K327"/>
    </row>
    <row r="328" spans="1:11" x14ac:dyDescent="0.35">
      <c r="A328"/>
      <c r="B328"/>
      <c r="C328"/>
      <c r="D328"/>
      <c r="E328"/>
      <c r="F328"/>
      <c r="G328"/>
      <c r="H328"/>
      <c r="I328"/>
      <c r="J328"/>
      <c r="K328"/>
    </row>
    <row r="329" spans="1:11" x14ac:dyDescent="0.35">
      <c r="A329"/>
      <c r="B329"/>
      <c r="C329"/>
      <c r="D329"/>
      <c r="E329"/>
      <c r="F329"/>
      <c r="G329"/>
      <c r="H329"/>
      <c r="I329"/>
      <c r="J329"/>
      <c r="K329"/>
    </row>
    <row r="330" spans="1:11" x14ac:dyDescent="0.35">
      <c r="A330"/>
      <c r="B330"/>
      <c r="C330"/>
      <c r="D330"/>
      <c r="E330"/>
      <c r="F330"/>
      <c r="G330"/>
      <c r="H330"/>
      <c r="I330"/>
      <c r="J330"/>
      <c r="K330"/>
    </row>
    <row r="331" spans="1:11" x14ac:dyDescent="0.35">
      <c r="A331"/>
      <c r="B331"/>
      <c r="C331"/>
      <c r="D331"/>
      <c r="E331"/>
      <c r="F331"/>
      <c r="G331"/>
      <c r="H331"/>
      <c r="I331"/>
      <c r="J331"/>
      <c r="K331"/>
    </row>
    <row r="332" spans="1:11" x14ac:dyDescent="0.35">
      <c r="A332"/>
      <c r="B332"/>
      <c r="C332"/>
      <c r="D332"/>
      <c r="E332"/>
      <c r="F332"/>
      <c r="G332"/>
      <c r="H332"/>
      <c r="I332"/>
      <c r="J332"/>
      <c r="K332"/>
    </row>
    <row r="333" spans="1:11" x14ac:dyDescent="0.35">
      <c r="A333"/>
      <c r="B333"/>
      <c r="C333"/>
      <c r="D333"/>
      <c r="E333"/>
      <c r="F333"/>
      <c r="G333"/>
      <c r="H333"/>
      <c r="I333"/>
      <c r="J333"/>
      <c r="K333"/>
    </row>
    <row r="334" spans="1:11" x14ac:dyDescent="0.35">
      <c r="A334"/>
      <c r="B334"/>
      <c r="C334"/>
      <c r="D334"/>
      <c r="E334"/>
      <c r="F334"/>
      <c r="G334"/>
      <c r="H334"/>
      <c r="I334"/>
      <c r="J334"/>
      <c r="K334"/>
    </row>
    <row r="335" spans="1:11" x14ac:dyDescent="0.35">
      <c r="A335"/>
      <c r="B335"/>
      <c r="C335"/>
      <c r="D335"/>
      <c r="E335"/>
      <c r="F335"/>
      <c r="G335"/>
      <c r="H335"/>
      <c r="I335"/>
      <c r="J335"/>
      <c r="K335"/>
    </row>
    <row r="336" spans="1:11" x14ac:dyDescent="0.35">
      <c r="A336"/>
      <c r="B336"/>
      <c r="C336"/>
      <c r="D336"/>
      <c r="E336"/>
      <c r="F336"/>
      <c r="G336"/>
      <c r="H336"/>
      <c r="I336"/>
      <c r="J336"/>
      <c r="K336"/>
    </row>
    <row r="337" spans="1:11" x14ac:dyDescent="0.35">
      <c r="A337"/>
      <c r="B337"/>
      <c r="C337"/>
      <c r="D337"/>
      <c r="E337"/>
      <c r="F337"/>
      <c r="G337"/>
      <c r="H337"/>
      <c r="I337"/>
      <c r="J337"/>
      <c r="K337"/>
    </row>
    <row r="338" spans="1:11" x14ac:dyDescent="0.35">
      <c r="A338"/>
      <c r="B338"/>
      <c r="C338"/>
      <c r="D338"/>
      <c r="E338"/>
      <c r="F338"/>
      <c r="G338"/>
      <c r="H338"/>
      <c r="I338"/>
      <c r="J338"/>
      <c r="K338"/>
    </row>
    <row r="339" spans="1:11" x14ac:dyDescent="0.35">
      <c r="A339"/>
      <c r="B339"/>
      <c r="C339"/>
      <c r="D339"/>
      <c r="E339"/>
      <c r="F339"/>
      <c r="G339"/>
      <c r="H339"/>
      <c r="I339"/>
      <c r="J339"/>
      <c r="K339"/>
    </row>
    <row r="340" spans="1:11" x14ac:dyDescent="0.35">
      <c r="A340"/>
      <c r="B340"/>
      <c r="C340"/>
      <c r="D340"/>
      <c r="E340"/>
      <c r="F340"/>
      <c r="G340"/>
      <c r="H340"/>
      <c r="I340"/>
      <c r="J340"/>
      <c r="K340"/>
    </row>
    <row r="341" spans="1:11" x14ac:dyDescent="0.35">
      <c r="A341"/>
      <c r="B341"/>
      <c r="C341"/>
      <c r="D341"/>
      <c r="E341"/>
      <c r="F341"/>
      <c r="G341"/>
      <c r="H341"/>
      <c r="I341"/>
      <c r="J341"/>
      <c r="K341"/>
    </row>
    <row r="342" spans="1:11" x14ac:dyDescent="0.35">
      <c r="A342"/>
      <c r="B342"/>
      <c r="C342"/>
      <c r="D342"/>
      <c r="E342"/>
      <c r="F342"/>
      <c r="G342"/>
      <c r="H342"/>
      <c r="I342"/>
      <c r="J342"/>
      <c r="K342"/>
    </row>
    <row r="343" spans="1:11" x14ac:dyDescent="0.35">
      <c r="A343"/>
      <c r="B343"/>
      <c r="C343"/>
      <c r="D343"/>
      <c r="E343"/>
      <c r="F343"/>
      <c r="G343"/>
      <c r="H343"/>
      <c r="I343"/>
      <c r="J343"/>
      <c r="K343"/>
    </row>
    <row r="344" spans="1:11" x14ac:dyDescent="0.35">
      <c r="A344"/>
      <c r="B344"/>
      <c r="C344"/>
      <c r="D344"/>
      <c r="E344"/>
      <c r="F344"/>
      <c r="G344"/>
      <c r="H344"/>
      <c r="I344"/>
      <c r="J344"/>
      <c r="K344"/>
    </row>
    <row r="345" spans="1:11" x14ac:dyDescent="0.35">
      <c r="A345"/>
      <c r="B345"/>
      <c r="C345"/>
      <c r="D345"/>
      <c r="E345"/>
      <c r="F345"/>
      <c r="G345"/>
      <c r="H345"/>
      <c r="I345"/>
      <c r="J345"/>
      <c r="K345"/>
    </row>
    <row r="346" spans="1:11" x14ac:dyDescent="0.35">
      <c r="A346"/>
      <c r="B346"/>
      <c r="C346"/>
      <c r="D346"/>
      <c r="E346"/>
      <c r="F346"/>
      <c r="G346"/>
      <c r="H346"/>
      <c r="I346"/>
      <c r="J346"/>
      <c r="K346"/>
    </row>
    <row r="347" spans="1:11" x14ac:dyDescent="0.35">
      <c r="A347"/>
      <c r="B347"/>
      <c r="C347"/>
      <c r="D347"/>
      <c r="E347"/>
      <c r="F347"/>
      <c r="G347"/>
      <c r="H347"/>
      <c r="I347"/>
      <c r="J347"/>
      <c r="K347"/>
    </row>
    <row r="348" spans="1:11" x14ac:dyDescent="0.35">
      <c r="A348"/>
      <c r="B348"/>
      <c r="C348"/>
      <c r="D348"/>
      <c r="E348"/>
      <c r="F348"/>
      <c r="G348"/>
      <c r="H348"/>
      <c r="I348"/>
      <c r="J348"/>
      <c r="K348"/>
    </row>
    <row r="349" spans="1:11" x14ac:dyDescent="0.35">
      <c r="A349"/>
      <c r="B349"/>
      <c r="C349"/>
      <c r="D349"/>
      <c r="E349"/>
      <c r="F349"/>
      <c r="G349"/>
      <c r="H349"/>
      <c r="I349"/>
      <c r="J349"/>
      <c r="K349"/>
    </row>
    <row r="350" spans="1:11" x14ac:dyDescent="0.35">
      <c r="A350"/>
      <c r="B350"/>
      <c r="C350"/>
      <c r="D350"/>
      <c r="E350"/>
      <c r="F350"/>
      <c r="G350"/>
      <c r="H350"/>
      <c r="I350"/>
      <c r="J350"/>
      <c r="K350"/>
    </row>
    <row r="351" spans="1:11" x14ac:dyDescent="0.35">
      <c r="A351"/>
      <c r="B351"/>
      <c r="C351"/>
      <c r="D351"/>
      <c r="E351"/>
      <c r="F351"/>
      <c r="G351"/>
      <c r="H351"/>
      <c r="I351"/>
      <c r="J351"/>
      <c r="K351"/>
    </row>
    <row r="352" spans="1:11" x14ac:dyDescent="0.35">
      <c r="A352"/>
      <c r="B352"/>
      <c r="C352"/>
      <c r="D352"/>
      <c r="E352"/>
      <c r="F352"/>
      <c r="G352"/>
      <c r="H352"/>
      <c r="I352"/>
      <c r="J352"/>
      <c r="K352"/>
    </row>
    <row r="353" spans="1:11" x14ac:dyDescent="0.35">
      <c r="A353"/>
      <c r="B353"/>
      <c r="C353"/>
      <c r="D353"/>
      <c r="E353"/>
      <c r="F353"/>
      <c r="G353"/>
      <c r="H353"/>
      <c r="I353"/>
      <c r="J353"/>
      <c r="K353"/>
    </row>
    <row r="354" spans="1:11" x14ac:dyDescent="0.35">
      <c r="A354"/>
      <c r="B354"/>
      <c r="C354"/>
      <c r="D354"/>
      <c r="E354"/>
      <c r="F354"/>
      <c r="G354"/>
      <c r="H354"/>
      <c r="I354"/>
      <c r="J354"/>
      <c r="K354"/>
    </row>
    <row r="355" spans="1:11" x14ac:dyDescent="0.35">
      <c r="A355"/>
      <c r="B355"/>
      <c r="C355"/>
      <c r="D355"/>
      <c r="E355"/>
      <c r="F355"/>
      <c r="G355"/>
      <c r="H355"/>
      <c r="I355"/>
      <c r="J355"/>
      <c r="K355"/>
    </row>
    <row r="356" spans="1:11" x14ac:dyDescent="0.35">
      <c r="A356"/>
      <c r="B356"/>
      <c r="C356"/>
      <c r="D356"/>
      <c r="E356"/>
      <c r="F356"/>
      <c r="G356"/>
      <c r="H356"/>
      <c r="I356"/>
      <c r="J356"/>
      <c r="K356"/>
    </row>
    <row r="357" spans="1:11" x14ac:dyDescent="0.35">
      <c r="A357"/>
      <c r="B357"/>
      <c r="C357"/>
      <c r="D357"/>
      <c r="E357"/>
      <c r="F357"/>
      <c r="G357"/>
      <c r="H357"/>
      <c r="I357"/>
      <c r="J357"/>
      <c r="K357"/>
    </row>
    <row r="358" spans="1:11" x14ac:dyDescent="0.35">
      <c r="A358"/>
      <c r="B358"/>
      <c r="C358"/>
      <c r="D358"/>
      <c r="E358"/>
      <c r="F358"/>
      <c r="G358"/>
      <c r="H358"/>
      <c r="I358"/>
      <c r="J358"/>
      <c r="K358"/>
    </row>
    <row r="359" spans="1:11" x14ac:dyDescent="0.35">
      <c r="A359"/>
      <c r="B359"/>
      <c r="C359"/>
      <c r="D359"/>
      <c r="E359"/>
      <c r="F359"/>
      <c r="G359"/>
      <c r="H359"/>
      <c r="I359"/>
      <c r="J359"/>
      <c r="K359"/>
    </row>
    <row r="360" spans="1:11" x14ac:dyDescent="0.35">
      <c r="A360"/>
      <c r="B360"/>
      <c r="C360"/>
      <c r="D360"/>
      <c r="E360"/>
      <c r="F360"/>
      <c r="G360"/>
      <c r="H360"/>
      <c r="I360"/>
      <c r="J360"/>
      <c r="K360"/>
    </row>
    <row r="361" spans="1:11" x14ac:dyDescent="0.35">
      <c r="A361"/>
      <c r="B361"/>
      <c r="C361"/>
      <c r="D361"/>
      <c r="E361"/>
      <c r="F361"/>
      <c r="G361"/>
      <c r="H361"/>
      <c r="I361"/>
      <c r="J361"/>
      <c r="K361"/>
    </row>
    <row r="362" spans="1:11" x14ac:dyDescent="0.35">
      <c r="A362"/>
      <c r="B362"/>
      <c r="C362"/>
      <c r="D362"/>
      <c r="E362"/>
      <c r="F362"/>
      <c r="G362"/>
      <c r="H362"/>
      <c r="I362"/>
      <c r="J362"/>
      <c r="K362"/>
    </row>
    <row r="363" spans="1:11" x14ac:dyDescent="0.35">
      <c r="A363"/>
      <c r="B363"/>
      <c r="C363"/>
      <c r="D363"/>
      <c r="E363"/>
      <c r="F363"/>
      <c r="G363"/>
      <c r="H363"/>
      <c r="I363"/>
      <c r="J363"/>
      <c r="K363"/>
    </row>
    <row r="364" spans="1:11" x14ac:dyDescent="0.35">
      <c r="A364"/>
      <c r="B364"/>
      <c r="C364"/>
      <c r="D364"/>
      <c r="E364"/>
      <c r="F364"/>
      <c r="G364"/>
      <c r="H364"/>
      <c r="I364"/>
      <c r="J364"/>
      <c r="K364"/>
    </row>
    <row r="365" spans="1:11" x14ac:dyDescent="0.35">
      <c r="A365"/>
      <c r="B365"/>
      <c r="C365"/>
      <c r="D365"/>
      <c r="E365"/>
      <c r="F365"/>
      <c r="G365"/>
      <c r="H365"/>
      <c r="I365"/>
      <c r="J365"/>
      <c r="K365"/>
    </row>
    <row r="366" spans="1:11" x14ac:dyDescent="0.35">
      <c r="A366"/>
      <c r="B366"/>
      <c r="C366"/>
      <c r="D366"/>
      <c r="E366"/>
      <c r="F366"/>
      <c r="G366"/>
      <c r="H366"/>
      <c r="I366"/>
      <c r="J366"/>
      <c r="K366"/>
    </row>
    <row r="367" spans="1:11" x14ac:dyDescent="0.35">
      <c r="A367"/>
      <c r="B367"/>
      <c r="C367"/>
      <c r="D367"/>
      <c r="E367"/>
      <c r="F367"/>
      <c r="G367"/>
      <c r="H367"/>
      <c r="I367"/>
      <c r="J367"/>
      <c r="K367"/>
    </row>
    <row r="368" spans="1:11" x14ac:dyDescent="0.35">
      <c r="A368"/>
      <c r="B368"/>
      <c r="C368"/>
      <c r="D368"/>
      <c r="E368"/>
      <c r="F368"/>
      <c r="G368"/>
      <c r="H368"/>
      <c r="I368"/>
      <c r="J368"/>
      <c r="K368"/>
    </row>
    <row r="369" spans="1:11" x14ac:dyDescent="0.35">
      <c r="A369"/>
      <c r="B369"/>
      <c r="C369"/>
      <c r="D369"/>
      <c r="E369"/>
      <c r="F369"/>
      <c r="G369"/>
      <c r="H369"/>
      <c r="I369"/>
      <c r="J369"/>
      <c r="K369"/>
    </row>
    <row r="370" spans="1:11" x14ac:dyDescent="0.35">
      <c r="A370"/>
      <c r="B370"/>
      <c r="C370"/>
      <c r="D370"/>
      <c r="E370"/>
      <c r="F370"/>
      <c r="G370"/>
      <c r="H370"/>
      <c r="I370"/>
      <c r="J370"/>
      <c r="K370"/>
    </row>
    <row r="371" spans="1:11" x14ac:dyDescent="0.35">
      <c r="A371"/>
      <c r="B371"/>
      <c r="C371"/>
      <c r="D371"/>
      <c r="E371"/>
      <c r="F371"/>
      <c r="G371"/>
      <c r="H371"/>
      <c r="I371"/>
      <c r="J371"/>
      <c r="K371"/>
    </row>
    <row r="372" spans="1:11" x14ac:dyDescent="0.35">
      <c r="A372"/>
      <c r="B372"/>
      <c r="C372"/>
      <c r="D372"/>
      <c r="E372"/>
      <c r="F372"/>
      <c r="G372"/>
      <c r="H372"/>
      <c r="I372"/>
      <c r="J372"/>
      <c r="K372"/>
    </row>
    <row r="373" spans="1:11" x14ac:dyDescent="0.35">
      <c r="A373"/>
      <c r="B373"/>
      <c r="C373"/>
      <c r="D373"/>
      <c r="E373"/>
      <c r="F373"/>
      <c r="G373"/>
      <c r="H373"/>
      <c r="I373"/>
      <c r="J373"/>
      <c r="K373"/>
    </row>
    <row r="374" spans="1:11" x14ac:dyDescent="0.35">
      <c r="A374"/>
      <c r="B374"/>
      <c r="C374"/>
      <c r="D374"/>
      <c r="E374"/>
      <c r="F374"/>
      <c r="G374"/>
      <c r="H374"/>
      <c r="I374"/>
      <c r="J374"/>
      <c r="K374"/>
    </row>
    <row r="375" spans="1:11" x14ac:dyDescent="0.35">
      <c r="A375"/>
      <c r="B375"/>
      <c r="C375"/>
      <c r="D375"/>
      <c r="E375"/>
      <c r="F375"/>
      <c r="G375"/>
      <c r="H375"/>
      <c r="I375"/>
      <c r="J375"/>
      <c r="K375"/>
    </row>
    <row r="376" spans="1:11" x14ac:dyDescent="0.35">
      <c r="A376"/>
      <c r="B376"/>
      <c r="C376"/>
      <c r="D376"/>
      <c r="E376"/>
      <c r="F376"/>
      <c r="G376"/>
      <c r="H376"/>
      <c r="I376"/>
      <c r="J376"/>
      <c r="K376"/>
    </row>
    <row r="377" spans="1:11" x14ac:dyDescent="0.35">
      <c r="A377"/>
      <c r="B377"/>
      <c r="C377"/>
      <c r="D377"/>
      <c r="E377"/>
      <c r="F377"/>
      <c r="G377"/>
      <c r="H377"/>
      <c r="I377"/>
      <c r="J377"/>
      <c r="K377"/>
    </row>
    <row r="378" spans="1:11" x14ac:dyDescent="0.35">
      <c r="A378"/>
      <c r="B378"/>
      <c r="C378"/>
      <c r="D378"/>
      <c r="E378"/>
      <c r="F378"/>
      <c r="G378"/>
      <c r="H378"/>
      <c r="I378"/>
      <c r="J378"/>
      <c r="K378"/>
    </row>
    <row r="379" spans="1:11" x14ac:dyDescent="0.35">
      <c r="A379"/>
      <c r="B379"/>
      <c r="C379"/>
      <c r="D379"/>
      <c r="E379"/>
      <c r="F379"/>
      <c r="G379"/>
      <c r="H379"/>
      <c r="I379"/>
      <c r="J379"/>
      <c r="K379"/>
    </row>
    <row r="380" spans="1:11" x14ac:dyDescent="0.35">
      <c r="A380"/>
      <c r="B380"/>
      <c r="C380"/>
      <c r="D380"/>
      <c r="E380"/>
      <c r="F380"/>
      <c r="G380"/>
      <c r="H380"/>
      <c r="I380"/>
      <c r="J380"/>
      <c r="K380"/>
    </row>
    <row r="381" spans="1:11" x14ac:dyDescent="0.35">
      <c r="A381"/>
      <c r="B381"/>
      <c r="C381"/>
      <c r="D381"/>
      <c r="E381"/>
      <c r="F381"/>
      <c r="G381"/>
      <c r="H381"/>
      <c r="I381"/>
      <c r="J381"/>
      <c r="K381"/>
    </row>
    <row r="382" spans="1:11" x14ac:dyDescent="0.35">
      <c r="A382"/>
      <c r="B382"/>
      <c r="C382"/>
      <c r="D382"/>
      <c r="E382"/>
      <c r="F382"/>
      <c r="G382"/>
      <c r="H382"/>
      <c r="I382"/>
      <c r="J382"/>
      <c r="K382"/>
    </row>
    <row r="383" spans="1:11" x14ac:dyDescent="0.35">
      <c r="A383"/>
      <c r="B383"/>
      <c r="C383"/>
      <c r="D383"/>
      <c r="E383"/>
      <c r="F383"/>
      <c r="G383"/>
      <c r="H383"/>
      <c r="I383"/>
      <c r="J383"/>
      <c r="K383"/>
    </row>
    <row r="384" spans="1:11" x14ac:dyDescent="0.35">
      <c r="A384"/>
      <c r="B384"/>
      <c r="C384"/>
      <c r="D384"/>
      <c r="E384"/>
      <c r="F384"/>
      <c r="G384"/>
      <c r="H384"/>
      <c r="I384"/>
      <c r="J384"/>
      <c r="K384"/>
    </row>
    <row r="385" spans="1:11" x14ac:dyDescent="0.35">
      <c r="A385"/>
      <c r="B385"/>
      <c r="C385"/>
      <c r="D385"/>
      <c r="E385"/>
      <c r="F385"/>
      <c r="G385"/>
      <c r="H385"/>
      <c r="I385"/>
      <c r="J385"/>
      <c r="K385"/>
    </row>
    <row r="386" spans="1:11" x14ac:dyDescent="0.35">
      <c r="A386"/>
      <c r="B386"/>
      <c r="C386"/>
      <c r="D386"/>
      <c r="E386"/>
      <c r="F386"/>
      <c r="G386"/>
      <c r="H386"/>
      <c r="I386"/>
      <c r="J386"/>
      <c r="K386"/>
    </row>
    <row r="387" spans="1:11" x14ac:dyDescent="0.35">
      <c r="A387"/>
      <c r="B387"/>
      <c r="C387"/>
      <c r="D387"/>
      <c r="E387"/>
      <c r="F387"/>
      <c r="G387"/>
      <c r="H387"/>
      <c r="I387"/>
      <c r="J387"/>
      <c r="K387"/>
    </row>
    <row r="388" spans="1:11" x14ac:dyDescent="0.35">
      <c r="A388"/>
      <c r="B388"/>
      <c r="C388"/>
      <c r="D388"/>
      <c r="E388"/>
      <c r="F388"/>
      <c r="G388"/>
      <c r="H388"/>
      <c r="I388"/>
      <c r="J388"/>
      <c r="K388"/>
    </row>
    <row r="389" spans="1:11" x14ac:dyDescent="0.35">
      <c r="A389"/>
      <c r="B389"/>
      <c r="C389"/>
      <c r="D389"/>
      <c r="E389"/>
      <c r="F389"/>
      <c r="G389"/>
      <c r="H389"/>
      <c r="I389"/>
      <c r="J389"/>
      <c r="K389"/>
    </row>
    <row r="390" spans="1:11" x14ac:dyDescent="0.35">
      <c r="A390"/>
      <c r="B390"/>
      <c r="C390"/>
      <c r="D390"/>
      <c r="E390"/>
      <c r="F390"/>
      <c r="G390"/>
      <c r="H390"/>
      <c r="I390"/>
      <c r="J390"/>
      <c r="K390"/>
    </row>
    <row r="391" spans="1:11" x14ac:dyDescent="0.35">
      <c r="A391"/>
      <c r="B391"/>
      <c r="C391"/>
      <c r="D391"/>
      <c r="E391"/>
      <c r="F391"/>
      <c r="G391"/>
      <c r="H391"/>
      <c r="I391"/>
      <c r="J391"/>
      <c r="K391"/>
    </row>
    <row r="392" spans="1:11" x14ac:dyDescent="0.35">
      <c r="A392"/>
      <c r="B392"/>
      <c r="C392"/>
      <c r="D392"/>
      <c r="E392"/>
      <c r="F392"/>
      <c r="G392"/>
      <c r="H392"/>
      <c r="I392"/>
      <c r="J392"/>
      <c r="K392"/>
    </row>
    <row r="393" spans="1:11" x14ac:dyDescent="0.35">
      <c r="A393"/>
      <c r="B393"/>
      <c r="C393"/>
      <c r="D393"/>
      <c r="E393"/>
      <c r="F393"/>
      <c r="G393"/>
      <c r="H393"/>
      <c r="I393"/>
      <c r="J393"/>
      <c r="K393"/>
    </row>
    <row r="394" spans="1:11" x14ac:dyDescent="0.35">
      <c r="A394"/>
      <c r="B394"/>
      <c r="C394"/>
      <c r="D394"/>
      <c r="E394"/>
      <c r="F394"/>
      <c r="G394"/>
      <c r="H394"/>
      <c r="I394"/>
      <c r="J394"/>
      <c r="K394"/>
    </row>
    <row r="395" spans="1:11" x14ac:dyDescent="0.35">
      <c r="A395"/>
      <c r="B395"/>
      <c r="C395"/>
      <c r="D395"/>
      <c r="E395"/>
      <c r="F395"/>
      <c r="G395"/>
      <c r="H395"/>
      <c r="I395"/>
      <c r="J395"/>
      <c r="K395"/>
    </row>
    <row r="396" spans="1:11" x14ac:dyDescent="0.35">
      <c r="A396"/>
      <c r="B396"/>
      <c r="C396"/>
      <c r="D396"/>
      <c r="E396"/>
      <c r="F396"/>
      <c r="G396"/>
      <c r="H396"/>
      <c r="I396"/>
      <c r="J396"/>
      <c r="K396"/>
    </row>
    <row r="397" spans="1:11" x14ac:dyDescent="0.35">
      <c r="A397"/>
      <c r="B397"/>
      <c r="C397"/>
      <c r="D397"/>
      <c r="E397"/>
      <c r="F397"/>
      <c r="G397"/>
      <c r="H397"/>
      <c r="I397"/>
      <c r="J397"/>
      <c r="K397"/>
    </row>
    <row r="398" spans="1:11" x14ac:dyDescent="0.35">
      <c r="A398"/>
      <c r="B398"/>
      <c r="C398"/>
      <c r="D398"/>
      <c r="E398"/>
      <c r="F398"/>
      <c r="G398"/>
      <c r="H398"/>
      <c r="I398"/>
      <c r="J398"/>
      <c r="K398"/>
    </row>
    <row r="399" spans="1:11" x14ac:dyDescent="0.35">
      <c r="A399"/>
      <c r="B399"/>
      <c r="C399"/>
      <c r="D399"/>
      <c r="E399"/>
      <c r="F399"/>
      <c r="G399"/>
      <c r="H399"/>
      <c r="I399"/>
      <c r="J399"/>
      <c r="K399"/>
    </row>
    <row r="400" spans="1:11" x14ac:dyDescent="0.35">
      <c r="A400"/>
      <c r="B400"/>
      <c r="C400"/>
      <c r="D400"/>
      <c r="E400"/>
      <c r="F400"/>
      <c r="G400"/>
      <c r="H400"/>
      <c r="I400"/>
      <c r="J400"/>
      <c r="K400"/>
    </row>
    <row r="401" spans="1:11" x14ac:dyDescent="0.35">
      <c r="A401"/>
      <c r="B401"/>
      <c r="C401"/>
      <c r="D401"/>
      <c r="E401"/>
      <c r="F401"/>
      <c r="G401"/>
      <c r="H401"/>
      <c r="I401"/>
      <c r="J401"/>
      <c r="K401"/>
    </row>
    <row r="402" spans="1:11" x14ac:dyDescent="0.35">
      <c r="A402"/>
      <c r="B402"/>
      <c r="C402"/>
      <c r="D402"/>
      <c r="E402"/>
      <c r="F402"/>
      <c r="G402"/>
      <c r="H402"/>
      <c r="I402"/>
      <c r="J402"/>
      <c r="K402"/>
    </row>
    <row r="403" spans="1:11" x14ac:dyDescent="0.35">
      <c r="A403"/>
      <c r="B403"/>
      <c r="C403"/>
      <c r="D403"/>
      <c r="E403"/>
      <c r="F403"/>
      <c r="G403"/>
      <c r="H403"/>
      <c r="I403"/>
      <c r="J403"/>
      <c r="K403"/>
    </row>
    <row r="404" spans="1:11" x14ac:dyDescent="0.35">
      <c r="A404"/>
      <c r="B404"/>
      <c r="C404"/>
      <c r="D404"/>
      <c r="E404"/>
      <c r="F404"/>
      <c r="G404"/>
      <c r="H404"/>
      <c r="I404"/>
      <c r="J404"/>
      <c r="K404"/>
    </row>
    <row r="405" spans="1:11" x14ac:dyDescent="0.35">
      <c r="A405"/>
      <c r="B405"/>
      <c r="C405"/>
      <c r="D405"/>
      <c r="E405"/>
      <c r="F405"/>
      <c r="G405"/>
      <c r="H405"/>
      <c r="I405"/>
      <c r="J405"/>
      <c r="K405"/>
    </row>
    <row r="406" spans="1:11" x14ac:dyDescent="0.35">
      <c r="A406"/>
      <c r="B406"/>
      <c r="C406"/>
      <c r="D406"/>
      <c r="E406"/>
      <c r="F406"/>
      <c r="G406"/>
      <c r="H406"/>
      <c r="I406"/>
      <c r="J406"/>
      <c r="K406"/>
    </row>
  </sheetData>
  <mergeCells count="1">
    <mergeCell ref="G6:M6"/>
  </mergeCells>
  <phoneticPr fontId="0" type="noConversion"/>
  <pageMargins left="0.5" right="0.5" top="0.5" bottom="0" header="0.5" footer="0.5"/>
  <pageSetup scale="50" orientation="landscape" r:id="rId1"/>
  <headerFooter alignWithMargins="0"/>
  <rowBreaks count="4" manualBreakCount="4">
    <brk id="61" max="16383" man="1"/>
    <brk id="134" max="16383" man="1"/>
    <brk id="187" max="16383" man="1"/>
    <brk id="2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HeadingPairs>
  <TitlesOfParts>
    <vt:vector size="25" baseType="lpstr">
      <vt:lpstr>Checklist</vt:lpstr>
      <vt:lpstr>Sources and uses</vt:lpstr>
      <vt:lpstr>Collateral</vt:lpstr>
      <vt:lpstr>Collteral with gap</vt:lpstr>
      <vt:lpstr>CASHFLOW</vt:lpstr>
      <vt:lpstr>\0</vt:lpstr>
      <vt:lpstr>\m</vt:lpstr>
      <vt:lpstr>\x</vt:lpstr>
      <vt:lpstr>_1</vt:lpstr>
      <vt:lpstr>_2</vt:lpstr>
      <vt:lpstr>_3</vt:lpstr>
      <vt:lpstr>_4</vt:lpstr>
      <vt:lpstr>CL</vt:lpstr>
      <vt:lpstr>COMPANY</vt:lpstr>
      <vt:lpstr>EXPENSE</vt:lpstr>
      <vt:lpstr>FINANCIAL</vt:lpstr>
      <vt:lpstr>INVENTORY</vt:lpstr>
      <vt:lpstr>LOAN</vt:lpstr>
      <vt:lpstr>MENU</vt:lpstr>
      <vt:lpstr>PER</vt:lpstr>
      <vt:lpstr>PERCENT</vt:lpstr>
      <vt:lpstr>PRINT_1</vt:lpstr>
      <vt:lpstr>PRINT_2</vt:lpstr>
      <vt:lpstr>Checklist!Print_Area</vt:lpstr>
      <vt:lpstr>CASHFLOW!Print_Area_MI</vt:lpstr>
    </vt:vector>
  </TitlesOfParts>
  <Manager/>
  <Company>CLC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Wig</dc:creator>
  <cp:keywords/>
  <dc:description/>
  <cp:lastModifiedBy>Julie Anderholm</cp:lastModifiedBy>
  <cp:revision/>
  <cp:lastPrinted>2024-02-05T15:53:30Z</cp:lastPrinted>
  <dcterms:created xsi:type="dcterms:W3CDTF">1999-08-20T14:37:39Z</dcterms:created>
  <dcterms:modified xsi:type="dcterms:W3CDTF">2025-12-12T13:38:39Z</dcterms:modified>
  <cp:category/>
  <cp:contentStatus/>
</cp:coreProperties>
</file>