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mc:AlternateContent xmlns:mc="http://schemas.openxmlformats.org/markup-compatibility/2006">
    <mc:Choice Requires="x15">
      <x15ac:absPath xmlns:x15ac="http://schemas.microsoft.com/office/spreadsheetml/2010/11/ac" url="\\WDMYCLOUD\ANMC_Cloud\Tool box\"/>
    </mc:Choice>
  </mc:AlternateContent>
  <bookViews>
    <workbookView xWindow="0" yWindow="36" windowWidth="15960" windowHeight="18084"/>
  </bookViews>
  <sheets>
    <sheet name="Affordability" sheetId="1" r:id="rId1"/>
    <sheet name="Help" sheetId="2" r:id="rId2"/>
    <sheet name="©" sheetId="3" r:id="rId3"/>
  </sheets>
  <calcPr calcId="171027"/>
</workbook>
</file>

<file path=xl/calcChain.xml><?xml version="1.0" encoding="utf-8"?>
<calcChain xmlns="http://schemas.openxmlformats.org/spreadsheetml/2006/main">
  <c r="D35" i="1" l="1"/>
  <c r="D36" i="1" s="1"/>
  <c r="D24" i="1"/>
  <c r="D23" i="1"/>
  <c r="G22" i="1"/>
  <c r="G21" i="1"/>
  <c r="G20" i="1"/>
  <c r="G19" i="1"/>
  <c r="G18" i="1"/>
  <c r="D18" i="1"/>
  <c r="D20" i="1" s="1"/>
  <c r="D28" i="1" s="1"/>
  <c r="D16" i="1"/>
  <c r="D8" i="1"/>
  <c r="D7" i="1"/>
  <c r="D38" i="1" l="1"/>
  <c r="E25" i="1" s="1"/>
  <c r="E17" i="1"/>
  <c r="E13" i="1"/>
  <c r="E10" i="1"/>
  <c r="E12" i="1"/>
  <c r="E15" i="1"/>
  <c r="E11" i="1"/>
  <c r="E26" i="1"/>
  <c r="E5" i="1"/>
  <c r="E23" i="1"/>
  <c r="E14" i="1"/>
  <c r="E6" i="1"/>
  <c r="E24" i="1"/>
  <c r="E32" i="1"/>
  <c r="E33" i="1"/>
  <c r="E34" i="1"/>
  <c r="E31" i="1"/>
  <c r="E27" i="1" l="1"/>
  <c r="G17" i="1"/>
  <c r="F11" i="1" s="1"/>
  <c r="D43" i="1"/>
  <c r="D44" i="1" l="1"/>
  <c r="F25" i="1"/>
  <c r="F28" i="1" l="1"/>
  <c r="D45" i="1"/>
  <c r="D46" i="1"/>
  <c r="D51" i="1" l="1"/>
  <c r="F5" i="1"/>
  <c r="E45" i="1"/>
  <c r="F31" i="1"/>
  <c r="E44" i="1"/>
  <c r="F43" i="1" s="1"/>
</calcChain>
</file>

<file path=xl/sharedStrings.xml><?xml version="1.0" encoding="utf-8"?>
<sst xmlns="http://schemas.openxmlformats.org/spreadsheetml/2006/main" count="107" uniqueCount="95">
  <si>
    <t>Home Affordability Calculator</t>
  </si>
  <si>
    <t>See the Help worksheet for instructions and disclaimer.</t>
  </si>
  <si>
    <t>Purchase Amount</t>
  </si>
  <si>
    <t>Income</t>
  </si>
  <si>
    <t>Estimated Home Price</t>
  </si>
  <si>
    <t>Gross Annual Income (before tax)</t>
  </si>
  <si>
    <t>Maximum Housing Expense %</t>
  </si>
  <si>
    <t>(M1) Max Monthly Payment Based on Income</t>
  </si>
  <si>
    <t>Down Payment Required</t>
  </si>
  <si>
    <t>Monthly Debts</t>
  </si>
  <si>
    <t>Car Loans</t>
  </si>
  <si>
    <t>Credit-Card Minimums</t>
  </si>
  <si>
    <t>Student Loans</t>
  </si>
  <si>
    <t xml:space="preserve"> / month</t>
  </si>
  <si>
    <t>Child Support &amp; Other Obligations</t>
  </si>
  <si>
    <t>Other Mortgages</t>
  </si>
  <si>
    <t>Other Loans</t>
  </si>
  <si>
    <t>Current Monthly Debts</t>
  </si>
  <si>
    <t>Maximum Debt-to-Income Ratio</t>
  </si>
  <si>
    <t>PI Payment</t>
  </si>
  <si>
    <t>(M2) Max Monthly Payment Based on DTI</t>
  </si>
  <si>
    <t>Property Tax</t>
  </si>
  <si>
    <t>Insurance</t>
  </si>
  <si>
    <r>
      <rPr>
        <b/>
        <sz val="11"/>
        <color indexed="8"/>
        <rFont val="Arial"/>
      </rPr>
      <t xml:space="preserve">Maximum Monthly Payment </t>
    </r>
    <r>
      <rPr>
        <sz val="11"/>
        <color indexed="8"/>
        <rFont val="Arial"/>
      </rPr>
      <t>(lower of M1,M2)</t>
    </r>
  </si>
  <si>
    <t>PMI</t>
  </si>
  <si>
    <t>HOA</t>
  </si>
  <si>
    <t>Monthly Housing Expenses</t>
  </si>
  <si>
    <t>Other</t>
  </si>
  <si>
    <t>Property Tax (Monthly)</t>
  </si>
  <si>
    <t>Home Owners Insurance (Monthly)</t>
  </si>
  <si>
    <t>Loan Amount</t>
  </si>
  <si>
    <t>PMI (private mortgage insurance)</t>
  </si>
  <si>
    <t>HOA Fees</t>
  </si>
  <si>
    <t>Other (Utilities, Repairs, etc.)</t>
  </si>
  <si>
    <t>Down Payment</t>
  </si>
  <si>
    <t>(M3) Max PI Payment Based on Expenses</t>
  </si>
  <si>
    <t>Available Funds</t>
  </si>
  <si>
    <t>Est. Closing Costs</t>
  </si>
  <si>
    <t>Fixed Closing Costs</t>
  </si>
  <si>
    <t>Variable Closing Costs (based on price)</t>
  </si>
  <si>
    <t>Minimum Down Payment</t>
  </si>
  <si>
    <r>
      <rPr>
        <sz val="11"/>
        <color indexed="20"/>
        <rFont val="Arial"/>
      </rPr>
      <t>"</t>
    </r>
    <r>
      <rPr>
        <sz val="11"/>
        <color indexed="13"/>
        <rFont val="Arial"/>
      </rPr>
      <t>◄</t>
    </r>
    <r>
      <rPr>
        <sz val="11"/>
        <color indexed="20"/>
        <rFont val="Arial"/>
      </rPr>
      <t>" points to limiting factors</t>
    </r>
  </si>
  <si>
    <t>Maximum Home Price Based on Funds</t>
  </si>
  <si>
    <t>(M4) Max PI Payment Based on Funds</t>
  </si>
  <si>
    <r>
      <rPr>
        <b/>
        <sz val="11"/>
        <color indexed="8"/>
        <rFont val="Arial"/>
      </rPr>
      <t xml:space="preserve">Maximum PI Payment </t>
    </r>
    <r>
      <rPr>
        <sz val="11"/>
        <color indexed="8"/>
        <rFont val="Arial"/>
      </rPr>
      <t>(lower of M3,M4)</t>
    </r>
  </si>
  <si>
    <t>Financing</t>
  </si>
  <si>
    <t>Term of Mortgage (years)</t>
  </si>
  <si>
    <t>Annual Interest Rate</t>
  </si>
  <si>
    <t>Loan Amount Based on Max PI Payment</t>
  </si>
  <si>
    <t>Down Payment Based on Available Funds</t>
  </si>
  <si>
    <t>Total Estimated Closing Costs</t>
  </si>
  <si>
    <t>Maximum Home Price</t>
  </si>
  <si>
    <t>Depreciation</t>
  </si>
  <si>
    <t>% of Home Price Depreciable</t>
  </si>
  <si>
    <t>Years to Depreciate</t>
  </si>
  <si>
    <t>Annual Depreciation (straight-line)</t>
  </si>
  <si>
    <t>HELP</t>
  </si>
  <si>
    <r>
      <rPr>
        <u/>
        <sz val="11"/>
        <color indexed="27"/>
        <rFont val="Arial"/>
      </rPr>
      <t>http://www.vertex42.com/Calculators/home-affordability-calculator.html</t>
    </r>
  </si>
  <si>
    <t>© 2016 Vertex42 LLC</t>
  </si>
  <si>
    <t>Instructions</t>
  </si>
  <si>
    <t>For a detailed explanation of how the calculator works, return to the page listed above.</t>
  </si>
  <si>
    <t>Some of the main factors to consider when estimating home affordability are your monthly income, down payment and closing costs, monthly expenses, your credit score and amount of debt you owe, other savings goals, housing market, income stability, and ease of mobility.</t>
  </si>
  <si>
    <t>This calculators does NOT consider all these factors. Like most online mortgage affordability calculators, it is based mostly on your income, debt-to-income ratio, available funds, and estimates of common housing expenses.</t>
  </si>
  <si>
    <t>Warning: People commonly use calculators like this to purchase the largest house they can, but that is often a big mistake. This calculator should only be used for educational purposes and definitely NOT as financial advice.</t>
  </si>
  <si>
    <r>
      <rPr>
        <i/>
        <sz val="11"/>
        <color indexed="8"/>
        <rFont val="Arial"/>
      </rPr>
      <t>A note about worksheet protection:</t>
    </r>
    <r>
      <rPr>
        <sz val="11"/>
        <color indexed="8"/>
        <rFont val="Arial"/>
      </rPr>
      <t xml:space="preserve"> The Affordability worksheet is protected to help you avoid accidentally entering a value over the top of a formula. You can go to Review &gt; Unprotect Sheet if you feel confident that the changes you will make won't mess stuff up.</t>
    </r>
  </si>
  <si>
    <t>If your annual income is complicated, you can look at your previous tax return and enter your adjusted gross income as your income. This may not be exactly what your lender uses.</t>
  </si>
  <si>
    <t>28/36 Rule</t>
  </si>
  <si>
    <t>Many lenders use the 28/36 rule to determine a couple maximums. The first is that the maximum housing payment cannot be greater than 28% of your monthly income. The second is that the debt-to-income ratio cannot be greater than 36%.</t>
  </si>
  <si>
    <t>DTI</t>
  </si>
  <si>
    <t>The debt-to-income ratio is calculated as Total Monthly Debt / Gross Monthly Income.</t>
  </si>
  <si>
    <t>Enter the monthly property tax. You may need to iterate on this value, because the tax depends on the home value. You can look up the property tax payments for specific homes online.</t>
  </si>
  <si>
    <t>Homeowner's insurance also depends on the home price, so make sure to adjust this value after you calculate the home price.</t>
  </si>
  <si>
    <t>Private mortgage insurance is usually required if the down payments is less than 20%, and the cost may be about 0.5% to 1% of the loan amount per year.</t>
  </si>
  <si>
    <t>HOA fees are usually a set monthly payment and they vary depending on the neighborhood.</t>
  </si>
  <si>
    <t>Other Fees</t>
  </si>
  <si>
    <t>Include estimates of the monthly costs associated with home ownership, such as utilities, repairs, maintenance, etc.</t>
  </si>
  <si>
    <t>When buying a property, you need funds to cover both the closing costs as well as the down payment.</t>
  </si>
  <si>
    <t>Closing Costs</t>
  </si>
  <si>
    <t>Closing costs can vary a lot, so find out what the costs will be from your real estate agent. Some closing costs my be fixed, while other closing costs are calculated as a percentage of the home price. If you know these values, you can enter them.</t>
  </si>
  <si>
    <t>Minimum Down</t>
  </si>
  <si>
    <t>If you choose to set the minimum down payment to less than 20%, you will likely have to pay PMI. This calculator doesn't handle the case where you get a secondary loan instead of making a down payment. In that case the interest rate for the secondary loan would be higher, so if you want a really rough estimate, you could try setting the minimum down payment % to zero and entering an interest rate somewhere between the rates for the primary and secondary loans.</t>
  </si>
  <si>
    <t>PITI vs. PI Payments</t>
  </si>
  <si>
    <t>When referring to a mortgage payment, PITI stands for Principal + Interest + Taxes + Insurance and PI is therefore just the Principal + Interest portion. That is important because the Loan Amount is calculated only from the PI portion. The institution that services your mortgage will hold the tax and insurance portion of your payment in escrow and pay these bills for you.</t>
  </si>
  <si>
    <t>Related Resources</t>
  </si>
  <si>
    <t>TEMPLATE</t>
  </si>
  <si>
    <r>
      <rPr>
        <u/>
        <sz val="11"/>
        <color indexed="27"/>
        <rFont val="Arial"/>
      </rPr>
      <t>Vertex42.com: Home Mortgage Calculator</t>
    </r>
  </si>
  <si>
    <r>
      <rPr>
        <u/>
        <sz val="11"/>
        <color indexed="27"/>
        <rFont val="Arial"/>
      </rPr>
      <t>Vertex42.com: Money Management Template</t>
    </r>
  </si>
  <si>
    <r>
      <rPr>
        <u/>
        <sz val="11"/>
        <color indexed="27"/>
        <rFont val="Arial"/>
      </rPr>
      <t>Vertex42.com: Family Budget Planner</t>
    </r>
  </si>
  <si>
    <t>By Vertex42.com</t>
  </si>
  <si>
    <t>This spreadsheet, including all worksheets and associated content is a copyrighted work under the United States and other copyright laws.</t>
  </si>
  <si>
    <t>Do not submit copies or modifications of this template to any website or online template gallery.</t>
  </si>
  <si>
    <t>Please review the following license agreement to learn how you may or may not use this template. Thank you.</t>
  </si>
  <si>
    <r>
      <rPr>
        <u/>
        <sz val="11"/>
        <color indexed="27"/>
        <rFont val="Arial"/>
      </rPr>
      <t>See License Agreement</t>
    </r>
  </si>
  <si>
    <t>http://www.vertex42.com/licensing/EULA_personaluse.html</t>
  </si>
  <si>
    <t>Do not delete this worksheet.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</si>
</sst>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5" formatCode="_-&quot;$&quot;* #,##0.00_-;_-&quot;$&quot;* \(#,##0.00\)_-;_-&quot;$&quot;* &quot;-&quot;??;_-@_-"/>
    <numFmt numFmtId="166" formatCode="&quot;$&quot;#,##0&quot; &quot;;\(&quot;$&quot;#,##0\)"/>
    <numFmt numFmtId="167" formatCode="&quot; &quot;* #,##0.00&quot; &quot;;&quot; &quot;* \(#,##0.00\);&quot; &quot;* &quot;-&quot;??&quot; &quot;"/>
    <numFmt numFmtId="168" formatCode="&quot;$&quot;#,##0"/>
    <numFmt numFmtId="169" formatCode="&quot; &quot;&quot;$&quot;* #,##0.00&quot; &quot;;&quot; &quot;&quot;$&quot;* \(#,##0.00\);&quot; &quot;&quot;$&quot;* &quot;-&quot;??&quot; &quot;"/>
    <numFmt numFmtId="170" formatCode="&quot;$&quot;#,##0.00&quot; &quot;;\(&quot;$&quot;#,##0.00\)"/>
    <numFmt numFmtId="171" formatCode="&quot; &quot;* #,##0&quot; &quot;;&quot; &quot;* \(#,##0\);&quot; &quot;* &quot;-&quot;??&quot; &quot;"/>
    <numFmt numFmtId="172" formatCode="0.000%"/>
    <numFmt numFmtId="173" formatCode="0.0%"/>
    <numFmt numFmtId="174" formatCode="&quot; &quot;* #,##0.0&quot; &quot;;&quot; &quot;* \(#,##0.0\);&quot; &quot;* &quot;-&quot;??&quot; &quot;"/>
  </numFmts>
  <fonts count="27" x14ac:knownFonts="1">
    <font>
      <sz val="11"/>
      <color indexed="8"/>
      <name val="Arial"/>
    </font>
    <font>
      <sz val="10"/>
      <color indexed="8"/>
      <name val="Arial"/>
    </font>
    <font>
      <sz val="18"/>
      <color indexed="8"/>
      <name val="Arial"/>
    </font>
    <font>
      <sz val="24"/>
      <color indexed="12"/>
      <name val="Arial"/>
    </font>
    <font>
      <i/>
      <sz val="9"/>
      <color indexed="13"/>
      <name val="Arial"/>
    </font>
    <font>
      <sz val="10"/>
      <color indexed="15"/>
      <name val="Arial"/>
    </font>
    <font>
      <b/>
      <sz val="11"/>
      <color indexed="16"/>
      <name val="Arial"/>
    </font>
    <font>
      <b/>
      <sz val="12"/>
      <color indexed="17"/>
      <name val="Arial"/>
    </font>
    <font>
      <b/>
      <sz val="11"/>
      <color indexed="20"/>
      <name val="Arial"/>
    </font>
    <font>
      <sz val="11"/>
      <color indexed="13"/>
      <name val="Arial"/>
    </font>
    <font>
      <b/>
      <sz val="20"/>
      <color indexed="20"/>
      <name val="Arial"/>
    </font>
    <font>
      <sz val="11"/>
      <color indexed="20"/>
      <name val="Arial"/>
    </font>
    <font>
      <b/>
      <sz val="11"/>
      <color indexed="8"/>
      <name val="Arial"/>
    </font>
    <font>
      <sz val="11"/>
      <color indexed="10"/>
      <name val="Arial"/>
    </font>
    <font>
      <b/>
      <sz val="12"/>
      <color indexed="20"/>
      <name val="Arial"/>
    </font>
    <font>
      <b/>
      <sz val="12"/>
      <color indexed="15"/>
      <name val="Arial"/>
    </font>
    <font>
      <b/>
      <sz val="11"/>
      <color indexed="10"/>
      <name val="Arial"/>
    </font>
    <font>
      <sz val="18"/>
      <color indexed="20"/>
      <name val="Arial"/>
    </font>
    <font>
      <sz val="8"/>
      <color indexed="20"/>
      <name val="Arial"/>
    </font>
    <font>
      <sz val="11"/>
      <color indexed="12"/>
      <name val="Arial"/>
    </font>
    <font>
      <sz val="20"/>
      <color indexed="12"/>
      <name val="Arial"/>
    </font>
    <font>
      <u/>
      <sz val="11"/>
      <color indexed="27"/>
      <name val="Arial"/>
    </font>
    <font>
      <sz val="9"/>
      <color indexed="15"/>
      <name val="Arial"/>
    </font>
    <font>
      <b/>
      <sz val="12"/>
      <color indexed="12"/>
      <name val="Arial"/>
    </font>
    <font>
      <b/>
      <i/>
      <sz val="11"/>
      <color indexed="8"/>
      <name val="Arial"/>
    </font>
    <font>
      <i/>
      <sz val="11"/>
      <color indexed="8"/>
      <name val="Arial"/>
    </font>
    <font>
      <sz val="11"/>
      <color indexed="28"/>
      <name val="Arial"/>
    </font>
  </fonts>
  <fills count="13">
    <fill>
      <patternFill patternType="none"/>
    </fill>
    <fill>
      <patternFill patternType="gray125"/>
    </fill>
    <fill>
      <patternFill patternType="solid">
        <fgColor indexed="10"/>
        <bgColor auto="1"/>
      </patternFill>
    </fill>
    <fill>
      <patternFill patternType="solid">
        <fgColor indexed="12"/>
        <bgColor auto="1"/>
      </patternFill>
    </fill>
    <fill>
      <patternFill patternType="solid">
        <fgColor indexed="19"/>
        <bgColor auto="1"/>
      </patternFill>
    </fill>
    <fill>
      <patternFill patternType="solid">
        <fgColor indexed="17"/>
        <bgColor auto="1"/>
      </patternFill>
    </fill>
    <fill>
      <patternFill patternType="solid">
        <fgColor indexed="21"/>
        <bgColor auto="1"/>
      </patternFill>
    </fill>
    <fill>
      <patternFill patternType="solid">
        <fgColor indexed="22"/>
        <bgColor auto="1"/>
      </patternFill>
    </fill>
    <fill>
      <patternFill patternType="solid">
        <fgColor indexed="23"/>
        <bgColor auto="1"/>
      </patternFill>
    </fill>
    <fill>
      <patternFill patternType="solid">
        <fgColor indexed="24"/>
        <bgColor auto="1"/>
      </patternFill>
    </fill>
    <fill>
      <patternFill patternType="solid">
        <fgColor indexed="25"/>
        <bgColor auto="1"/>
      </patternFill>
    </fill>
    <fill>
      <patternFill patternType="solid">
        <fgColor indexed="26"/>
        <bgColor auto="1"/>
      </patternFill>
    </fill>
    <fill>
      <patternFill patternType="solid">
        <fgColor indexed="29"/>
        <bgColor auto="1"/>
      </patternFill>
    </fill>
  </fills>
  <borders count="38">
    <border>
      <left/>
      <right/>
      <top/>
      <bottom/>
      <diagonal/>
    </border>
    <border>
      <left style="thin">
        <color indexed="11"/>
      </left>
      <right/>
      <top style="thin">
        <color indexed="11"/>
      </top>
      <bottom/>
      <diagonal/>
    </border>
    <border>
      <left/>
      <right/>
      <top style="thin">
        <color indexed="11"/>
      </top>
      <bottom/>
      <diagonal/>
    </border>
    <border>
      <left/>
      <right style="thin">
        <color indexed="11"/>
      </right>
      <top style="thin">
        <color indexed="11"/>
      </top>
      <bottom/>
      <diagonal/>
    </border>
    <border>
      <left style="thin">
        <color indexed="11"/>
      </left>
      <right/>
      <top/>
      <bottom/>
      <diagonal/>
    </border>
    <border>
      <left/>
      <right/>
      <top/>
      <bottom/>
      <diagonal/>
    </border>
    <border>
      <left/>
      <right/>
      <top/>
      <bottom style="thin">
        <color indexed="14"/>
      </bottom>
      <diagonal/>
    </border>
    <border>
      <left/>
      <right style="thin">
        <color indexed="11"/>
      </right>
      <top/>
      <bottom/>
      <diagonal/>
    </border>
    <border>
      <left/>
      <right style="thin">
        <color indexed="14"/>
      </right>
      <top/>
      <bottom/>
      <diagonal/>
    </border>
    <border>
      <left style="thin">
        <color indexed="14"/>
      </left>
      <right style="thin">
        <color indexed="14"/>
      </right>
      <top style="thin">
        <color indexed="14"/>
      </top>
      <bottom style="thin">
        <color indexed="14"/>
      </bottom>
      <diagonal/>
    </border>
    <border>
      <left style="thin">
        <color indexed="14"/>
      </left>
      <right/>
      <top/>
      <bottom/>
      <diagonal/>
    </border>
    <border>
      <left/>
      <right/>
      <top style="thin">
        <color indexed="14"/>
      </top>
      <bottom style="thin">
        <color indexed="18"/>
      </bottom>
      <diagonal/>
    </border>
    <border>
      <left/>
      <right style="thin">
        <color indexed="18"/>
      </right>
      <top/>
      <bottom/>
      <diagonal/>
    </border>
    <border>
      <left style="thin">
        <color indexed="18"/>
      </left>
      <right style="thin">
        <color indexed="18"/>
      </right>
      <top style="thin">
        <color indexed="18"/>
      </top>
      <bottom style="thin">
        <color indexed="18"/>
      </bottom>
      <diagonal/>
    </border>
    <border>
      <left style="thin">
        <color indexed="18"/>
      </left>
      <right/>
      <top/>
      <bottom/>
      <diagonal/>
    </border>
    <border>
      <left/>
      <right/>
      <top style="thin">
        <color indexed="18"/>
      </top>
      <bottom/>
      <diagonal/>
    </border>
    <border>
      <left/>
      <right/>
      <top/>
      <bottom/>
      <diagonal/>
    </border>
    <border>
      <left/>
      <right/>
      <top/>
      <bottom/>
      <diagonal/>
    </border>
    <border>
      <left/>
      <right/>
      <top/>
      <bottom/>
      <diagonal/>
    </border>
    <border>
      <left/>
      <right/>
      <top/>
      <bottom style="thin">
        <color indexed="18"/>
      </bottom>
      <diagonal/>
    </border>
    <border>
      <left style="thin">
        <color indexed="18"/>
      </left>
      <right style="thin">
        <color indexed="18"/>
      </right>
      <top style="thin">
        <color indexed="18"/>
      </top>
      <bottom style="thin">
        <color indexed="8"/>
      </bottom>
      <diagonal/>
    </border>
    <border>
      <left/>
      <right/>
      <top style="thin">
        <color indexed="8"/>
      </top>
      <bottom style="thin">
        <color indexed="18"/>
      </bottom>
      <diagonal/>
    </border>
    <border>
      <left/>
      <right/>
      <top/>
      <bottom style="thick">
        <color indexed="17"/>
      </bottom>
      <diagonal/>
    </border>
    <border>
      <left/>
      <right/>
      <top style="thin">
        <color indexed="18"/>
      </top>
      <bottom/>
      <diagonal/>
    </border>
    <border>
      <left/>
      <right/>
      <top style="thick">
        <color indexed="17"/>
      </top>
      <bottom style="thick">
        <color indexed="17"/>
      </bottom>
      <diagonal/>
    </border>
    <border>
      <left/>
      <right/>
      <top/>
      <bottom style="thin">
        <color indexed="18"/>
      </bottom>
      <diagonal/>
    </border>
    <border>
      <left/>
      <right/>
      <top style="thick">
        <color indexed="17"/>
      </top>
      <bottom/>
      <diagonal/>
    </border>
    <border>
      <left style="thin">
        <color indexed="11"/>
      </left>
      <right/>
      <top/>
      <bottom style="thin">
        <color indexed="11"/>
      </bottom>
      <diagonal/>
    </border>
    <border>
      <left/>
      <right/>
      <top/>
      <bottom style="thin">
        <color indexed="11"/>
      </bottom>
      <diagonal/>
    </border>
    <border>
      <left/>
      <right/>
      <top style="thin">
        <color indexed="18"/>
      </top>
      <bottom style="thin">
        <color indexed="11"/>
      </bottom>
      <diagonal/>
    </border>
    <border>
      <left/>
      <right style="thin">
        <color indexed="11"/>
      </right>
      <top/>
      <bottom style="thin">
        <color indexed="11"/>
      </bottom>
      <diagonal/>
    </border>
    <border>
      <left style="thin">
        <color indexed="11"/>
      </left>
      <right/>
      <top/>
      <bottom style="thin">
        <color indexed="12"/>
      </bottom>
      <diagonal/>
    </border>
    <border>
      <left/>
      <right/>
      <top/>
      <bottom style="thin">
        <color indexed="12"/>
      </bottom>
      <diagonal/>
    </border>
    <border>
      <left/>
      <right style="thin">
        <color indexed="12"/>
      </right>
      <top/>
      <bottom style="thin">
        <color indexed="12"/>
      </bottom>
      <diagonal/>
    </border>
    <border>
      <left style="thin">
        <color indexed="12"/>
      </left>
      <right/>
      <top/>
      <bottom/>
      <diagonal/>
    </border>
    <border>
      <left style="thin">
        <color indexed="11"/>
      </left>
      <right/>
      <top style="thin">
        <color indexed="12"/>
      </top>
      <bottom/>
      <diagonal/>
    </border>
    <border>
      <left/>
      <right/>
      <top style="thin">
        <color indexed="12"/>
      </top>
      <bottom/>
      <diagonal/>
    </border>
    <border>
      <left/>
      <right/>
      <top style="thin">
        <color indexed="11"/>
      </top>
      <bottom style="thin">
        <color indexed="12"/>
      </bottom>
      <diagonal/>
    </border>
  </borders>
  <cellStyleXfs count="1">
    <xf numFmtId="0" fontId="0" fillId="0" borderId="0" applyNumberFormat="0" applyFill="0" applyBorder="0" applyProtection="0"/>
  </cellStyleXfs>
  <cellXfs count="145">
    <xf numFmtId="0" fontId="0" fillId="0" borderId="0" xfId="0" applyFont="1" applyAlignment="1"/>
    <xf numFmtId="0" fontId="0" fillId="0" borderId="0" xfId="0" applyNumberFormat="1" applyFont="1" applyAlignment="1"/>
    <xf numFmtId="0" fontId="0" fillId="0" borderId="1" xfId="0" applyFont="1" applyBorder="1" applyAlignment="1"/>
    <xf numFmtId="49" fontId="3" fillId="2" borderId="2" xfId="0" applyNumberFormat="1" applyFont="1" applyFill="1" applyBorder="1" applyAlignment="1">
      <alignment horizontal="left" vertical="center"/>
    </xf>
    <xf numFmtId="0" fontId="0" fillId="0" borderId="2" xfId="0" applyFont="1" applyBorder="1" applyAlignment="1"/>
    <xf numFmtId="0" fontId="0" fillId="0" borderId="3" xfId="0" applyFont="1" applyBorder="1" applyAlignment="1"/>
    <xf numFmtId="0" fontId="0" fillId="0" borderId="4" xfId="0" applyFont="1" applyBorder="1" applyAlignment="1"/>
    <xf numFmtId="49" fontId="4" fillId="2" borderId="5" xfId="0" applyNumberFormat="1" applyFont="1" applyFill="1" applyBorder="1" applyAlignment="1">
      <alignment horizontal="left" vertical="center"/>
    </xf>
    <xf numFmtId="0" fontId="0" fillId="0" borderId="5" xfId="0" applyFont="1" applyBorder="1" applyAlignment="1"/>
    <xf numFmtId="0" fontId="0" fillId="0" borderId="6" xfId="0" applyFont="1" applyBorder="1" applyAlignment="1"/>
    <xf numFmtId="49" fontId="0" fillId="0" borderId="5" xfId="0" applyNumberFormat="1" applyFont="1" applyBorder="1" applyAlignment="1"/>
    <xf numFmtId="0" fontId="0" fillId="0" borderId="8" xfId="0" applyFont="1" applyBorder="1" applyAlignment="1"/>
    <xf numFmtId="165" fontId="6" fillId="2" borderId="9" xfId="0" applyNumberFormat="1" applyFont="1" applyFill="1" applyBorder="1" applyAlignment="1">
      <alignment horizontal="right" vertical="center"/>
    </xf>
    <xf numFmtId="0" fontId="0" fillId="0" borderId="10" xfId="0" applyFont="1" applyBorder="1" applyAlignment="1"/>
    <xf numFmtId="0" fontId="0" fillId="0" borderId="7" xfId="0" applyFont="1" applyBorder="1" applyAlignment="1"/>
    <xf numFmtId="49" fontId="0" fillId="2" borderId="5" xfId="0" applyNumberFormat="1" applyFont="1" applyFill="1" applyBorder="1" applyAlignment="1">
      <alignment vertical="center"/>
    </xf>
    <xf numFmtId="0" fontId="0" fillId="2" borderId="12" xfId="0" applyFont="1" applyFill="1" applyBorder="1" applyAlignment="1">
      <alignment vertical="center"/>
    </xf>
    <xf numFmtId="165" fontId="8" fillId="2" borderId="13" xfId="0" applyNumberFormat="1" applyFont="1" applyFill="1" applyBorder="1" applyAlignment="1">
      <alignment horizontal="right" vertical="center"/>
    </xf>
    <xf numFmtId="49" fontId="9" fillId="2" borderId="14" xfId="0" applyNumberFormat="1" applyFont="1" applyFill="1" applyBorder="1" applyAlignment="1">
      <alignment vertical="center"/>
    </xf>
    <xf numFmtId="9" fontId="11" fillId="2" borderId="13" xfId="0" applyNumberFormat="1" applyFont="1" applyFill="1" applyBorder="1" applyAlignment="1">
      <alignment horizontal="right" vertical="center"/>
    </xf>
    <xf numFmtId="0" fontId="0" fillId="2" borderId="5" xfId="0" applyFont="1" applyFill="1" applyBorder="1" applyAlignment="1">
      <alignment vertical="center"/>
    </xf>
    <xf numFmtId="165" fontId="11" fillId="2" borderId="15" xfId="0" applyNumberFormat="1" applyFont="1" applyFill="1" applyBorder="1" applyAlignment="1">
      <alignment horizontal="right" vertical="center"/>
    </xf>
    <xf numFmtId="0" fontId="9" fillId="2" borderId="5" xfId="0" applyFont="1" applyFill="1" applyBorder="1" applyAlignment="1">
      <alignment vertical="center"/>
    </xf>
    <xf numFmtId="0" fontId="0" fillId="5" borderId="5" xfId="0" applyFont="1" applyFill="1" applyBorder="1" applyAlignment="1"/>
    <xf numFmtId="0" fontId="0" fillId="5" borderId="7" xfId="0" applyFont="1" applyFill="1" applyBorder="1" applyAlignment="1"/>
    <xf numFmtId="49" fontId="12" fillId="6" borderId="5" xfId="0" applyNumberFormat="1" applyFont="1" applyFill="1" applyBorder="1" applyAlignment="1">
      <alignment vertical="center"/>
    </xf>
    <xf numFmtId="0" fontId="12" fillId="6" borderId="16" xfId="0" applyFont="1" applyFill="1" applyBorder="1" applyAlignment="1">
      <alignment vertical="center"/>
    </xf>
    <xf numFmtId="165" fontId="6" fillId="6" borderId="17" xfId="0" applyNumberFormat="1" applyFont="1" applyFill="1" applyBorder="1" applyAlignment="1">
      <alignment horizontal="right" vertical="center"/>
    </xf>
    <xf numFmtId="0" fontId="0" fillId="0" borderId="18" xfId="0" applyFont="1" applyBorder="1" applyAlignment="1"/>
    <xf numFmtId="0" fontId="13" fillId="5" borderId="5" xfId="0" applyFont="1" applyFill="1" applyBorder="1" applyAlignment="1">
      <alignment vertical="center"/>
    </xf>
    <xf numFmtId="0" fontId="13" fillId="5" borderId="7" xfId="0" applyFont="1" applyFill="1" applyBorder="1" applyAlignment="1">
      <alignment vertical="center"/>
    </xf>
    <xf numFmtId="167" fontId="11" fillId="2" borderId="13" xfId="0" applyNumberFormat="1" applyFont="1" applyFill="1" applyBorder="1" applyAlignment="1">
      <alignment horizontal="left" vertical="center"/>
    </xf>
    <xf numFmtId="49" fontId="9" fillId="0" borderId="14" xfId="0" applyNumberFormat="1" applyFont="1" applyBorder="1" applyAlignment="1"/>
    <xf numFmtId="0" fontId="0" fillId="5" borderId="5" xfId="0" applyFont="1" applyFill="1" applyBorder="1" applyAlignment="1">
      <alignment vertical="center"/>
    </xf>
    <xf numFmtId="0" fontId="0" fillId="5" borderId="7" xfId="0" applyFont="1" applyFill="1" applyBorder="1" applyAlignment="1">
      <alignment vertical="center"/>
    </xf>
    <xf numFmtId="167" fontId="11" fillId="2" borderId="13" xfId="0" applyNumberFormat="1" applyFont="1" applyFill="1" applyBorder="1" applyAlignment="1">
      <alignment horizontal="right" vertical="center"/>
    </xf>
    <xf numFmtId="167" fontId="11" fillId="2" borderId="20" xfId="0" applyNumberFormat="1" applyFont="1" applyFill="1" applyBorder="1" applyAlignment="1">
      <alignment horizontal="right" vertical="center"/>
    </xf>
    <xf numFmtId="49" fontId="0" fillId="2" borderId="5" xfId="0" applyNumberFormat="1" applyFont="1" applyFill="1" applyBorder="1" applyAlignment="1">
      <alignment horizontal="right" vertical="center"/>
    </xf>
    <xf numFmtId="169" fontId="0" fillId="2" borderId="21" xfId="0" applyNumberFormat="1" applyFont="1" applyFill="1" applyBorder="1" applyAlignment="1">
      <alignment horizontal="right" vertical="center"/>
    </xf>
    <xf numFmtId="49" fontId="11" fillId="5" borderId="5" xfId="0" applyNumberFormat="1" applyFont="1" applyFill="1" applyBorder="1" applyAlignment="1">
      <alignment horizontal="left" vertical="center"/>
    </xf>
    <xf numFmtId="167" fontId="16" fillId="3" borderId="22" xfId="0" applyNumberFormat="1" applyFont="1" applyFill="1" applyBorder="1" applyAlignment="1">
      <alignment horizontal="right" vertical="center"/>
    </xf>
    <xf numFmtId="167" fontId="11" fillId="2" borderId="23" xfId="0" applyNumberFormat="1" applyFont="1" applyFill="1" applyBorder="1" applyAlignment="1">
      <alignment horizontal="right" vertical="center"/>
    </xf>
    <xf numFmtId="167" fontId="16" fillId="7" borderId="24" xfId="0" applyNumberFormat="1" applyFont="1" applyFill="1" applyBorder="1" applyAlignment="1">
      <alignment horizontal="right" vertical="center"/>
    </xf>
    <xf numFmtId="0" fontId="0" fillId="2" borderId="5" xfId="0" applyFont="1" applyFill="1" applyBorder="1" applyAlignment="1">
      <alignment horizontal="right" vertical="center"/>
    </xf>
    <xf numFmtId="167" fontId="16" fillId="8" borderId="24" xfId="0" applyNumberFormat="1" applyFont="1" applyFill="1" applyBorder="1" applyAlignment="1">
      <alignment horizontal="right" vertical="center"/>
    </xf>
    <xf numFmtId="49" fontId="12" fillId="2" borderId="5" xfId="0" applyNumberFormat="1" applyFont="1" applyFill="1" applyBorder="1" applyAlignment="1">
      <alignment vertical="center"/>
    </xf>
    <xf numFmtId="165" fontId="12" fillId="2" borderId="5" xfId="0" applyNumberFormat="1" applyFont="1" applyFill="1" applyBorder="1" applyAlignment="1">
      <alignment horizontal="right" vertical="center"/>
    </xf>
    <xf numFmtId="167" fontId="16" fillId="9" borderId="24" xfId="0" applyNumberFormat="1" applyFont="1" applyFill="1" applyBorder="1" applyAlignment="1">
      <alignment horizontal="right" vertical="center"/>
    </xf>
    <xf numFmtId="167" fontId="16" fillId="10" borderId="24" xfId="0" applyNumberFormat="1" applyFont="1" applyFill="1" applyBorder="1" applyAlignment="1">
      <alignment horizontal="right" vertical="center"/>
    </xf>
    <xf numFmtId="167" fontId="16" fillId="11" borderId="24" xfId="0" applyNumberFormat="1" applyFont="1" applyFill="1" applyBorder="1" applyAlignment="1">
      <alignment horizontal="right" vertical="center"/>
    </xf>
    <xf numFmtId="0" fontId="0" fillId="5" borderId="26" xfId="0" applyFont="1" applyFill="1" applyBorder="1" applyAlignment="1">
      <alignment vertical="center"/>
    </xf>
    <xf numFmtId="165" fontId="11" fillId="2" borderId="23" xfId="0" applyNumberFormat="1" applyFont="1" applyFill="1" applyBorder="1" applyAlignment="1">
      <alignment horizontal="right" vertical="center"/>
    </xf>
    <xf numFmtId="165" fontId="8" fillId="2" borderId="13" xfId="0" applyNumberFormat="1" applyFont="1" applyFill="1" applyBorder="1" applyAlignment="1">
      <alignment horizontal="left" vertical="center"/>
    </xf>
    <xf numFmtId="0" fontId="0" fillId="0" borderId="12" xfId="0" applyFont="1" applyBorder="1" applyAlignment="1"/>
    <xf numFmtId="10" fontId="11" fillId="2" borderId="13" xfId="0" applyNumberFormat="1" applyFont="1" applyFill="1" applyBorder="1" applyAlignment="1">
      <alignment horizontal="right" vertical="center"/>
    </xf>
    <xf numFmtId="167" fontId="11" fillId="2" borderId="5" xfId="0" applyNumberFormat="1" applyFont="1" applyFill="1" applyBorder="1" applyAlignment="1">
      <alignment horizontal="right" vertical="center"/>
    </xf>
    <xf numFmtId="167" fontId="0" fillId="2" borderId="5" xfId="0" applyNumberFormat="1" applyFont="1" applyFill="1" applyBorder="1" applyAlignment="1">
      <alignment vertical="center"/>
    </xf>
    <xf numFmtId="170" fontId="0" fillId="2" borderId="5" xfId="0" applyNumberFormat="1" applyFont="1" applyFill="1" applyBorder="1" applyAlignment="1">
      <alignment vertical="center"/>
    </xf>
    <xf numFmtId="169" fontId="12" fillId="2" borderId="5" xfId="0" applyNumberFormat="1" applyFont="1" applyFill="1" applyBorder="1" applyAlignment="1">
      <alignment horizontal="right" vertical="center"/>
    </xf>
    <xf numFmtId="171" fontId="11" fillId="2" borderId="13" xfId="0" applyNumberFormat="1" applyFont="1" applyFill="1" applyBorder="1" applyAlignment="1">
      <alignment horizontal="right" vertical="center"/>
    </xf>
    <xf numFmtId="0" fontId="0" fillId="0" borderId="14" xfId="0" applyFont="1" applyBorder="1" applyAlignment="1"/>
    <xf numFmtId="172" fontId="11" fillId="2" borderId="13" xfId="0" applyNumberFormat="1" applyFont="1" applyFill="1" applyBorder="1" applyAlignment="1">
      <alignment horizontal="right" vertical="center"/>
    </xf>
    <xf numFmtId="173" fontId="18" fillId="2" borderId="5" xfId="0" applyNumberFormat="1" applyFont="1" applyFill="1" applyBorder="1" applyAlignment="1">
      <alignment horizontal="center" vertical="center"/>
    </xf>
    <xf numFmtId="167" fontId="0" fillId="0" borderId="5" xfId="0" applyNumberFormat="1" applyFont="1" applyBorder="1" applyAlignment="1"/>
    <xf numFmtId="173" fontId="19" fillId="2" borderId="13" xfId="0" applyNumberFormat="1" applyFont="1" applyFill="1" applyBorder="1" applyAlignment="1">
      <alignment horizontal="right" vertical="center"/>
    </xf>
    <xf numFmtId="174" fontId="11" fillId="2" borderId="13" xfId="0" applyNumberFormat="1" applyFont="1" applyFill="1" applyBorder="1" applyAlignment="1">
      <alignment horizontal="right" vertical="center"/>
    </xf>
    <xf numFmtId="0" fontId="0" fillId="0" borderId="27" xfId="0" applyFont="1" applyBorder="1" applyAlignment="1"/>
    <xf numFmtId="49" fontId="0" fillId="2" borderId="28" xfId="0" applyNumberFormat="1" applyFont="1" applyFill="1" applyBorder="1" applyAlignment="1">
      <alignment vertical="center"/>
    </xf>
    <xf numFmtId="0" fontId="0" fillId="2" borderId="28" xfId="0" applyFont="1" applyFill="1" applyBorder="1" applyAlignment="1">
      <alignment vertical="center"/>
    </xf>
    <xf numFmtId="167" fontId="11" fillId="2" borderId="29" xfId="0" applyNumberFormat="1" applyFont="1" applyFill="1" applyBorder="1" applyAlignment="1">
      <alignment horizontal="right" vertical="center"/>
    </xf>
    <xf numFmtId="0" fontId="0" fillId="0" borderId="28" xfId="0" applyFont="1" applyBorder="1" applyAlignment="1"/>
    <xf numFmtId="0" fontId="0" fillId="0" borderId="30" xfId="0" applyFont="1" applyBorder="1" applyAlignment="1"/>
    <xf numFmtId="0" fontId="0" fillId="0" borderId="0" xfId="0" applyNumberFormat="1" applyFont="1" applyAlignment="1"/>
    <xf numFmtId="49" fontId="20" fillId="2" borderId="1" xfId="0" applyNumberFormat="1" applyFont="1" applyFill="1" applyBorder="1" applyAlignment="1">
      <alignment horizontal="left" vertical="center"/>
    </xf>
    <xf numFmtId="0" fontId="2" fillId="2" borderId="2" xfId="0" applyFont="1" applyFill="1" applyBorder="1" applyAlignment="1">
      <alignment vertical="center"/>
    </xf>
    <xf numFmtId="0" fontId="1" fillId="2" borderId="2" xfId="0" applyFont="1" applyFill="1" applyBorder="1" applyAlignment="1">
      <alignment horizontal="right" vertical="center"/>
    </xf>
    <xf numFmtId="0" fontId="0" fillId="2" borderId="2" xfId="0" applyFont="1" applyFill="1" applyBorder="1" applyAlignment="1"/>
    <xf numFmtId="0" fontId="0" fillId="2" borderId="3" xfId="0" applyFont="1" applyFill="1" applyBorder="1" applyAlignment="1"/>
    <xf numFmtId="49" fontId="21" fillId="2" borderId="4" xfId="0" applyNumberFormat="1" applyFont="1" applyFill="1" applyBorder="1" applyAlignment="1">
      <alignment horizontal="left" vertical="center"/>
    </xf>
    <xf numFmtId="0" fontId="0" fillId="2" borderId="5" xfId="0" applyFont="1" applyFill="1" applyBorder="1" applyAlignment="1"/>
    <xf numFmtId="49" fontId="22" fillId="2" borderId="5" xfId="0" applyNumberFormat="1" applyFont="1" applyFill="1" applyBorder="1" applyAlignment="1">
      <alignment horizontal="right" vertical="center"/>
    </xf>
    <xf numFmtId="0" fontId="0" fillId="2" borderId="7" xfId="0" applyFont="1" applyFill="1" applyBorder="1" applyAlignment="1"/>
    <xf numFmtId="0" fontId="0" fillId="2" borderId="4" xfId="0" applyFont="1" applyFill="1" applyBorder="1" applyAlignment="1">
      <alignment horizontal="left"/>
    </xf>
    <xf numFmtId="49" fontId="23" fillId="2" borderId="31" xfId="0" applyNumberFormat="1" applyFont="1" applyFill="1" applyBorder="1" applyAlignment="1">
      <alignment horizontal="left"/>
    </xf>
    <xf numFmtId="0" fontId="23" fillId="2" borderId="32" xfId="0" applyFont="1" applyFill="1" applyBorder="1" applyAlignment="1"/>
    <xf numFmtId="0" fontId="23" fillId="2" borderId="33" xfId="0" applyFont="1" applyFill="1" applyBorder="1" applyAlignment="1"/>
    <xf numFmtId="0" fontId="0" fillId="2" borderId="34" xfId="0" applyFont="1" applyFill="1" applyBorder="1" applyAlignment="1"/>
    <xf numFmtId="0" fontId="0" fillId="2" borderId="35" xfId="0" applyFont="1" applyFill="1" applyBorder="1" applyAlignment="1">
      <alignment horizontal="left" vertical="top"/>
    </xf>
    <xf numFmtId="0" fontId="0" fillId="2" borderId="36" xfId="0" applyFont="1" applyFill="1" applyBorder="1" applyAlignment="1">
      <alignment vertical="top"/>
    </xf>
    <xf numFmtId="0" fontId="0" fillId="2" borderId="36" xfId="0" applyFont="1" applyFill="1" applyBorder="1" applyAlignment="1"/>
    <xf numFmtId="0" fontId="0" fillId="2" borderId="4" xfId="0" applyFont="1" applyFill="1" applyBorder="1" applyAlignment="1">
      <alignment horizontal="left" vertical="top"/>
    </xf>
    <xf numFmtId="49" fontId="24" fillId="2" borderId="5" xfId="0" applyNumberFormat="1" applyFont="1" applyFill="1" applyBorder="1" applyAlignment="1">
      <alignment wrapText="1"/>
    </xf>
    <xf numFmtId="0" fontId="0" fillId="2" borderId="5" xfId="0" applyFont="1" applyFill="1" applyBorder="1" applyAlignment="1">
      <alignment vertical="top"/>
    </xf>
    <xf numFmtId="49" fontId="0" fillId="2" borderId="5" xfId="0" applyNumberFormat="1" applyFont="1" applyFill="1" applyBorder="1" applyAlignment="1">
      <alignment wrapText="1"/>
    </xf>
    <xf numFmtId="0" fontId="0" fillId="2" borderId="5" xfId="0" applyFont="1" applyFill="1" applyBorder="1" applyAlignment="1">
      <alignment wrapText="1"/>
    </xf>
    <xf numFmtId="49" fontId="12" fillId="2" borderId="5" xfId="0" applyNumberFormat="1" applyFont="1" applyFill="1" applyBorder="1" applyAlignment="1">
      <alignment wrapText="1"/>
    </xf>
    <xf numFmtId="0" fontId="12" fillId="2" borderId="4" xfId="0" applyFont="1" applyFill="1" applyBorder="1" applyAlignment="1">
      <alignment horizontal="left" vertical="top" wrapText="1"/>
    </xf>
    <xf numFmtId="49" fontId="12" fillId="2" borderId="4" xfId="0" applyNumberFormat="1" applyFont="1" applyFill="1" applyBorder="1" applyAlignment="1">
      <alignment horizontal="left" vertical="top" wrapText="1"/>
    </xf>
    <xf numFmtId="0" fontId="12" fillId="2" borderId="4" xfId="0" applyFont="1" applyFill="1" applyBorder="1" applyAlignment="1">
      <alignment horizontal="left" vertical="top"/>
    </xf>
    <xf numFmtId="49" fontId="0" fillId="2" borderId="5" xfId="0" applyNumberFormat="1" applyFont="1" applyFill="1" applyBorder="1" applyAlignment="1">
      <alignment vertical="top" wrapText="1"/>
    </xf>
    <xf numFmtId="0" fontId="0" fillId="2" borderId="35" xfId="0" applyFont="1" applyFill="1" applyBorder="1" applyAlignment="1">
      <alignment horizontal="left"/>
    </xf>
    <xf numFmtId="0" fontId="0" fillId="2" borderId="36" xfId="0" applyFont="1" applyFill="1" applyBorder="1" applyAlignment="1">
      <alignment vertical="top" wrapText="1"/>
    </xf>
    <xf numFmtId="49" fontId="26" fillId="12" borderId="4" xfId="0" applyNumberFormat="1" applyFont="1" applyFill="1" applyBorder="1" applyAlignment="1">
      <alignment horizontal="left"/>
    </xf>
    <xf numFmtId="49" fontId="21" fillId="2" borderId="5" xfId="0" applyNumberFormat="1" applyFont="1" applyFill="1" applyBorder="1" applyAlignment="1">
      <alignment horizontal="left"/>
    </xf>
    <xf numFmtId="0" fontId="0" fillId="2" borderId="5" xfId="0" applyFont="1" applyFill="1" applyBorder="1" applyAlignment="1">
      <alignment vertical="top" wrapText="1"/>
    </xf>
    <xf numFmtId="0" fontId="0" fillId="2" borderId="27" xfId="0" applyFont="1" applyFill="1" applyBorder="1" applyAlignment="1">
      <alignment horizontal="left"/>
    </xf>
    <xf numFmtId="0" fontId="0" fillId="2" borderId="28" xfId="0" applyFont="1" applyFill="1" applyBorder="1" applyAlignment="1"/>
    <xf numFmtId="0" fontId="0" fillId="2" borderId="30" xfId="0" applyFont="1" applyFill="1" applyBorder="1" applyAlignment="1"/>
    <xf numFmtId="0" fontId="0" fillId="0" borderId="0" xfId="0" applyNumberFormat="1" applyFont="1" applyAlignment="1"/>
    <xf numFmtId="0" fontId="0" fillId="2" borderId="1" xfId="0" applyFont="1" applyFill="1" applyBorder="1" applyAlignment="1"/>
    <xf numFmtId="49" fontId="20" fillId="2" borderId="37" xfId="0" applyNumberFormat="1" applyFont="1" applyFill="1" applyBorder="1" applyAlignment="1">
      <alignment vertical="center"/>
    </xf>
    <xf numFmtId="0" fontId="0" fillId="2" borderId="4" xfId="0" applyFont="1" applyFill="1" applyBorder="1" applyAlignment="1"/>
    <xf numFmtId="0" fontId="0" fillId="2" borderId="36" xfId="0" applyFont="1" applyFill="1" applyBorder="1" applyAlignment="1">
      <alignment horizontal="left" wrapText="1"/>
    </xf>
    <xf numFmtId="49" fontId="0" fillId="2" borderId="5" xfId="0" applyNumberFormat="1" applyFont="1" applyFill="1" applyBorder="1" applyAlignment="1">
      <alignment horizontal="left" wrapText="1"/>
    </xf>
    <xf numFmtId="49" fontId="21" fillId="2" borderId="5" xfId="0" applyNumberFormat="1" applyFont="1" applyFill="1" applyBorder="1" applyAlignment="1">
      <alignment horizontal="left" wrapText="1"/>
    </xf>
    <xf numFmtId="0" fontId="0" fillId="2" borderId="5" xfId="0" applyFont="1" applyFill="1" applyBorder="1" applyAlignment="1">
      <alignment horizontal="left" wrapText="1"/>
    </xf>
    <xf numFmtId="49" fontId="12" fillId="2" borderId="5" xfId="0" applyNumberFormat="1" applyFont="1" applyFill="1" applyBorder="1" applyAlignment="1">
      <alignment horizontal="left" wrapText="1"/>
    </xf>
    <xf numFmtId="49" fontId="0" fillId="2" borderId="5" xfId="0" applyNumberFormat="1" applyFont="1" applyFill="1" applyBorder="1" applyAlignment="1">
      <alignment horizontal="left" vertical="top" wrapText="1"/>
    </xf>
    <xf numFmtId="0" fontId="0" fillId="2" borderId="5" xfId="0" applyFont="1" applyFill="1" applyBorder="1" applyAlignment="1">
      <alignment horizontal="left"/>
    </xf>
    <xf numFmtId="0" fontId="0" fillId="2" borderId="27" xfId="0" applyFont="1" applyFill="1" applyBorder="1" applyAlignment="1"/>
    <xf numFmtId="49" fontId="15" fillId="5" borderId="5" xfId="0" applyNumberFormat="1" applyFont="1" applyFill="1" applyBorder="1" applyAlignment="1">
      <alignment horizontal="center"/>
    </xf>
    <xf numFmtId="168" fontId="15" fillId="5" borderId="5" xfId="0" applyNumberFormat="1" applyFont="1" applyFill="1" applyBorder="1" applyAlignment="1">
      <alignment horizontal="center"/>
    </xf>
    <xf numFmtId="168" fontId="15" fillId="5" borderId="7" xfId="0" applyNumberFormat="1" applyFont="1" applyFill="1" applyBorder="1" applyAlignment="1">
      <alignment horizontal="center"/>
    </xf>
    <xf numFmtId="168" fontId="17" fillId="5" borderId="5" xfId="0" applyNumberFormat="1" applyFont="1" applyFill="1" applyBorder="1" applyAlignment="1">
      <alignment horizontal="center" vertical="center"/>
    </xf>
    <xf numFmtId="168" fontId="17" fillId="5" borderId="7" xfId="0" applyNumberFormat="1" applyFont="1" applyFill="1" applyBorder="1" applyAlignment="1">
      <alignment horizontal="center" vertical="center"/>
    </xf>
    <xf numFmtId="166" fontId="10" fillId="4" borderId="5" xfId="0" applyNumberFormat="1" applyFont="1" applyFill="1" applyBorder="1" applyAlignment="1">
      <alignment horizontal="center" vertical="center"/>
    </xf>
    <xf numFmtId="166" fontId="10" fillId="4" borderId="7" xfId="0" applyNumberFormat="1" applyFont="1" applyFill="1" applyBorder="1" applyAlignment="1">
      <alignment horizontal="center" vertical="center"/>
    </xf>
    <xf numFmtId="49" fontId="12" fillId="4" borderId="5" xfId="0" applyNumberFormat="1" applyFont="1" applyFill="1" applyBorder="1" applyAlignment="1">
      <alignment horizontal="center"/>
    </xf>
    <xf numFmtId="0" fontId="12" fillId="4" borderId="5" xfId="0" applyFont="1" applyFill="1" applyBorder="1" applyAlignment="1">
      <alignment horizontal="center"/>
    </xf>
    <xf numFmtId="0" fontId="12" fillId="4" borderId="7" xfId="0" applyFont="1" applyFill="1" applyBorder="1" applyAlignment="1">
      <alignment horizontal="center"/>
    </xf>
    <xf numFmtId="49" fontId="7" fillId="3" borderId="5" xfId="0" applyNumberFormat="1" applyFont="1" applyFill="1" applyBorder="1" applyAlignment="1">
      <alignment horizontal="center" vertical="center"/>
    </xf>
    <xf numFmtId="0" fontId="7" fillId="3" borderId="5" xfId="0" applyFont="1" applyFill="1" applyBorder="1" applyAlignment="1">
      <alignment horizontal="center" vertical="center"/>
    </xf>
    <xf numFmtId="0" fontId="7" fillId="3" borderId="25" xfId="0" applyFont="1" applyFill="1" applyBorder="1" applyAlignment="1">
      <alignment horizontal="center" vertical="center"/>
    </xf>
    <xf numFmtId="168" fontId="14" fillId="5" borderId="5" xfId="0" applyNumberFormat="1" applyFont="1" applyFill="1" applyBorder="1" applyAlignment="1">
      <alignment horizontal="center"/>
    </xf>
    <xf numFmtId="168" fontId="14" fillId="5" borderId="7" xfId="0" applyNumberFormat="1" applyFont="1" applyFill="1" applyBorder="1" applyAlignment="1">
      <alignment horizontal="center"/>
    </xf>
    <xf numFmtId="0" fontId="7" fillId="3" borderId="11" xfId="0" applyFont="1" applyFill="1" applyBorder="1" applyAlignment="1">
      <alignment horizontal="center" vertical="center"/>
    </xf>
    <xf numFmtId="49" fontId="11" fillId="0" borderId="5" xfId="0" applyNumberFormat="1" applyFont="1" applyBorder="1" applyAlignment="1">
      <alignment horizontal="center"/>
    </xf>
    <xf numFmtId="0" fontId="11" fillId="0" borderId="5" xfId="0" applyFont="1" applyBorder="1" applyAlignment="1">
      <alignment horizontal="center"/>
    </xf>
    <xf numFmtId="0" fontId="11" fillId="0" borderId="7" xfId="0" applyFont="1" applyBorder="1" applyAlignment="1">
      <alignment horizontal="center"/>
    </xf>
    <xf numFmtId="0" fontId="5" fillId="0" borderId="5" xfId="0" applyFont="1" applyBorder="1" applyAlignment="1">
      <alignment horizontal="center"/>
    </xf>
    <xf numFmtId="0" fontId="5" fillId="0" borderId="7" xfId="0" applyFont="1" applyBorder="1" applyAlignment="1">
      <alignment horizontal="center"/>
    </xf>
    <xf numFmtId="0" fontId="7" fillId="3" borderId="19" xfId="0" applyFont="1" applyFill="1" applyBorder="1" applyAlignment="1">
      <alignment horizontal="center" vertical="center"/>
    </xf>
    <xf numFmtId="49" fontId="0" fillId="4" borderId="5" xfId="0" applyNumberFormat="1" applyFont="1" applyFill="1" applyBorder="1" applyAlignment="1">
      <alignment horizontal="center"/>
    </xf>
    <xf numFmtId="0" fontId="0" fillId="4" borderId="5" xfId="0" applyFont="1" applyFill="1" applyBorder="1" applyAlignment="1">
      <alignment horizontal="center"/>
    </xf>
    <xf numFmtId="0" fontId="0" fillId="4" borderId="7" xfId="0" applyFont="1" applyFill="1" applyBorder="1" applyAlignment="1">
      <alignment horizontal="center"/>
    </xf>
  </cellXfs>
  <cellStyles count="1">
    <cellStyle name="Normal" xfId="0" builtinId="0"/>
  </cellStyles>
  <dxfs count="1">
    <dxf>
      <font>
        <color rgb="FFFF0000"/>
      </font>
    </dxf>
  </dxfs>
  <tableStyles count="0"/>
  <colors>
    <indexedColors>
      <rgbColor rgb="FF000000"/>
      <rgbColor rgb="FFFFFFFF"/>
      <rgbColor rgb="FFFF0000"/>
      <rgbColor rgb="FF00FF00"/>
      <rgbColor rgb="FF0000FF"/>
      <rgbColor rgb="FFFFFF00"/>
      <rgbColor rgb="FFFF00FF"/>
      <rgbColor rgb="FF00FFFF"/>
      <rgbColor rgb="FF000000"/>
      <rgbColor rgb="FF565656"/>
      <rgbColor rgb="FFFFFFFF"/>
      <rgbColor rgb="FFAAAAAA"/>
      <rgbColor rgb="FF3A5D9C"/>
      <rgbColor rgb="FFFF0000"/>
      <rgbColor rgb="FFA7A7A7"/>
      <rgbColor rgb="FF7F7F7F"/>
      <rgbColor rgb="FF2E4A7C"/>
      <rgbColor rgb="FFD7DEEB"/>
      <rgbColor rgb="FFBFBFBF"/>
      <rgbColor rgb="FFB0BED7"/>
      <rgbColor rgb="FF2B4575"/>
      <rgbColor rgb="FFCADBFE"/>
      <rgbColor rgb="FFC04E4E"/>
      <rgbColor rgb="FFE68422"/>
      <rgbColor rgb="FF846648"/>
      <rgbColor rgb="FF26AA26"/>
      <rgbColor rgb="FF7860B4"/>
      <rgbColor rgb="FF0000FF"/>
      <rgbColor rgb="FF595959"/>
      <rgbColor rgb="FFF2F2F2"/>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c:style val="2"/>
  <c:chart>
    <c:autoTitleDeleted val="1"/>
    <c:plotArea>
      <c:layout>
        <c:manualLayout>
          <c:layoutTarget val="inner"/>
          <c:xMode val="edge"/>
          <c:yMode val="edge"/>
          <c:x val="5.0000000000000001E-3"/>
          <c:y val="5.0000000000000001E-3"/>
          <c:w val="0.99"/>
          <c:h val="0.98750000000000004"/>
        </c:manualLayout>
      </c:layout>
      <c:pieChart>
        <c:varyColors val="0"/>
        <c:ser>
          <c:idx val="0"/>
          <c:order val="0"/>
          <c:tx>
            <c:v/>
          </c:tx>
          <c:spPr>
            <a:solidFill>
              <a:schemeClr val="accent1"/>
            </a:solidFill>
            <a:ln w="19050" cap="flat">
              <a:solidFill>
                <a:srgbClr val="FFFFFF"/>
              </a:solidFill>
              <a:prstDash val="solid"/>
              <a:round/>
            </a:ln>
            <a:effectLst/>
          </c:spPr>
          <c:dPt>
            <c:idx val="0"/>
            <c:bubble3D val="0"/>
            <c:spPr>
              <a:solidFill>
                <a:schemeClr val="accent1"/>
              </a:solidFill>
              <a:ln w="19050" cap="flat">
                <a:solidFill>
                  <a:srgbClr val="FFFFFF"/>
                </a:solidFill>
                <a:prstDash val="solid"/>
                <a:round/>
              </a:ln>
              <a:effectLst/>
            </c:spPr>
            <c:extLst>
              <c:ext xmlns:c16="http://schemas.microsoft.com/office/drawing/2014/chart" uri="{C3380CC4-5D6E-409C-BE32-E72D297353CC}">
                <c16:uniqueId val="{00000001-58B6-44C0-9FF4-92E4630A9B6B}"/>
              </c:ext>
            </c:extLst>
          </c:dPt>
          <c:dPt>
            <c:idx val="1"/>
            <c:bubble3D val="0"/>
            <c:spPr>
              <a:solidFill>
                <a:schemeClr val="accent2"/>
              </a:solidFill>
              <a:ln w="19050" cap="flat">
                <a:solidFill>
                  <a:srgbClr val="FFFFFF"/>
                </a:solidFill>
                <a:prstDash val="solid"/>
                <a:round/>
              </a:ln>
              <a:effectLst/>
            </c:spPr>
            <c:extLst>
              <c:ext xmlns:c16="http://schemas.microsoft.com/office/drawing/2014/chart" uri="{C3380CC4-5D6E-409C-BE32-E72D297353CC}">
                <c16:uniqueId val="{00000003-58B6-44C0-9FF4-92E4630A9B6B}"/>
              </c:ext>
            </c:extLst>
          </c:dPt>
          <c:dPt>
            <c:idx val="2"/>
            <c:bubble3D val="0"/>
            <c:spPr>
              <a:solidFill>
                <a:schemeClr val="accent3"/>
              </a:solidFill>
              <a:ln w="19050" cap="flat">
                <a:solidFill>
                  <a:srgbClr val="FFFFFF"/>
                </a:solidFill>
                <a:prstDash val="solid"/>
                <a:round/>
              </a:ln>
              <a:effectLst/>
            </c:spPr>
            <c:extLst>
              <c:ext xmlns:c16="http://schemas.microsoft.com/office/drawing/2014/chart" uri="{C3380CC4-5D6E-409C-BE32-E72D297353CC}">
                <c16:uniqueId val="{00000005-58B6-44C0-9FF4-92E4630A9B6B}"/>
              </c:ext>
            </c:extLst>
          </c:dPt>
          <c:dPt>
            <c:idx val="3"/>
            <c:bubble3D val="0"/>
            <c:spPr>
              <a:solidFill>
                <a:schemeClr val="accent4"/>
              </a:solidFill>
              <a:ln w="19050" cap="flat">
                <a:solidFill>
                  <a:srgbClr val="FFFFFF"/>
                </a:solidFill>
                <a:prstDash val="solid"/>
                <a:round/>
              </a:ln>
              <a:effectLst/>
            </c:spPr>
            <c:extLst>
              <c:ext xmlns:c16="http://schemas.microsoft.com/office/drawing/2014/chart" uri="{C3380CC4-5D6E-409C-BE32-E72D297353CC}">
                <c16:uniqueId val="{00000007-58B6-44C0-9FF4-92E4630A9B6B}"/>
              </c:ext>
            </c:extLst>
          </c:dPt>
          <c:dPt>
            <c:idx val="4"/>
            <c:bubble3D val="0"/>
            <c:spPr>
              <a:solidFill>
                <a:schemeClr val="accent5"/>
              </a:solidFill>
              <a:ln w="19050" cap="flat">
                <a:solidFill>
                  <a:srgbClr val="FFFFFF"/>
                </a:solidFill>
                <a:prstDash val="solid"/>
                <a:round/>
              </a:ln>
              <a:effectLst/>
            </c:spPr>
            <c:extLst>
              <c:ext xmlns:c16="http://schemas.microsoft.com/office/drawing/2014/chart" uri="{C3380CC4-5D6E-409C-BE32-E72D297353CC}">
                <c16:uniqueId val="{00000009-58B6-44C0-9FF4-92E4630A9B6B}"/>
              </c:ext>
            </c:extLst>
          </c:dPt>
          <c:dPt>
            <c:idx val="5"/>
            <c:bubble3D val="0"/>
            <c:spPr>
              <a:solidFill>
                <a:schemeClr val="accent6"/>
              </a:solidFill>
              <a:ln w="19050" cap="flat">
                <a:solidFill>
                  <a:srgbClr val="FFFFFF"/>
                </a:solidFill>
                <a:prstDash val="solid"/>
                <a:round/>
              </a:ln>
              <a:effectLst/>
            </c:spPr>
            <c:extLst>
              <c:ext xmlns:c16="http://schemas.microsoft.com/office/drawing/2014/chart" uri="{C3380CC4-5D6E-409C-BE32-E72D297353CC}">
                <c16:uniqueId val="{0000000B-58B6-44C0-9FF4-92E4630A9B6B}"/>
              </c:ext>
            </c:extLst>
          </c:dPt>
          <c:cat>
            <c:strRef>
              <c:f>Affordability!$F$17:$F$22</c:f>
              <c:strCache>
                <c:ptCount val="6"/>
                <c:pt idx="0">
                  <c:v>PI Payment</c:v>
                </c:pt>
                <c:pt idx="1">
                  <c:v>Property Tax</c:v>
                </c:pt>
                <c:pt idx="2">
                  <c:v>Insurance</c:v>
                </c:pt>
                <c:pt idx="3">
                  <c:v>PMI</c:v>
                </c:pt>
                <c:pt idx="4">
                  <c:v>HOA</c:v>
                </c:pt>
                <c:pt idx="5">
                  <c:v>Other</c:v>
                </c:pt>
              </c:strCache>
            </c:strRef>
          </c:cat>
          <c:val>
            <c:numRef>
              <c:f>Affordability!$G$17:$G$22</c:f>
              <c:numCache>
                <c:formatCode>" "* #,##0.00" ";" "* \(#,##0.00\);" "* "-"??" "</c:formatCode>
                <c:ptCount val="6"/>
                <c:pt idx="0">
                  <c:v>1657.7841666666666</c:v>
                </c:pt>
                <c:pt idx="1">
                  <c:v>364.47916666666669</c:v>
                </c:pt>
                <c:pt idx="2">
                  <c:v>58.31666666666667</c:v>
                </c:pt>
                <c:pt idx="3">
                  <c:v>0</c:v>
                </c:pt>
                <c:pt idx="4">
                  <c:v>4.17</c:v>
                </c:pt>
                <c:pt idx="5">
                  <c:v>0</c:v>
                </c:pt>
              </c:numCache>
            </c:numRef>
          </c:val>
          <c:extLst>
            <c:ext xmlns:c16="http://schemas.microsoft.com/office/drawing/2014/chart" uri="{C3380CC4-5D6E-409C-BE32-E72D297353CC}">
              <c16:uniqueId val="{0000000C-58B6-44C0-9FF4-92E4630A9B6B}"/>
            </c:ext>
          </c:extLst>
        </c:ser>
        <c:dLbls>
          <c:showLegendKey val="0"/>
          <c:showVal val="0"/>
          <c:showCatName val="0"/>
          <c:showSerName val="0"/>
          <c:showPercent val="0"/>
          <c:showBubbleSize val="0"/>
          <c:showLeaderLines val="1"/>
        </c:dLbls>
        <c:firstSliceAng val="0"/>
      </c:pieChart>
      <c:spPr>
        <a:noFill/>
        <a:ln w="12700" cap="flat">
          <a:noFill/>
          <a:miter lim="400000"/>
        </a:ln>
        <a:effectLst/>
      </c:spPr>
    </c:plotArea>
    <c:plotVisOnly val="1"/>
    <c:dispBlanksAs val="gap"/>
    <c:showDLblsOverMax val="1"/>
  </c:chart>
  <c:spPr>
    <a:noFill/>
    <a:ln>
      <a:noFill/>
    </a:ln>
    <a:effectLst/>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407596</xdr:colOff>
      <xdr:row>6</xdr:row>
      <xdr:rowOff>132822</xdr:rowOff>
    </xdr:from>
    <xdr:to>
      <xdr:col>7</xdr:col>
      <xdr:colOff>213187</xdr:colOff>
      <xdr:row>15</xdr:row>
      <xdr:rowOff>1279</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406400</xdr:colOff>
      <xdr:row>0</xdr:row>
      <xdr:rowOff>86010</xdr:rowOff>
    </xdr:from>
    <xdr:to>
      <xdr:col>6</xdr:col>
      <xdr:colOff>668020</xdr:colOff>
      <xdr:row>2</xdr:row>
      <xdr:rowOff>146049</xdr:rowOff>
    </xdr:to>
    <xdr:pic>
      <xdr:nvPicPr>
        <xdr:cNvPr id="3" name="anmc logo 1.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extLst/>
        </a:blip>
        <a:stretch>
          <a:fillRect/>
        </a:stretch>
      </xdr:blipFill>
      <xdr:spPr>
        <a:xfrm>
          <a:off x="5245100" y="86010"/>
          <a:ext cx="1193800" cy="650590"/>
        </a:xfrm>
        <a:prstGeom prst="rect">
          <a:avLst/>
        </a:prstGeom>
        <a:ln w="12700" cap="flat">
          <a:noFill/>
          <a:miter lim="400000"/>
        </a:ln>
        <a:effec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4723130</xdr:colOff>
      <xdr:row>0</xdr:row>
      <xdr:rowOff>66675</xdr:rowOff>
    </xdr:from>
    <xdr:to>
      <xdr:col>2</xdr:col>
      <xdr:colOff>170180</xdr:colOff>
      <xdr:row>0</xdr:row>
      <xdr:rowOff>409575</xdr:rowOff>
    </xdr:to>
    <xdr:pic>
      <xdr:nvPicPr>
        <xdr:cNvPr id="5" name="Picture 2" descr="Picture 2">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extLst/>
        </a:blip>
        <a:stretch>
          <a:fillRect/>
        </a:stretch>
      </xdr:blipFill>
      <xdr:spPr>
        <a:xfrm>
          <a:off x="6064250" y="66675"/>
          <a:ext cx="1530350" cy="342900"/>
        </a:xfrm>
        <a:prstGeom prst="rect">
          <a:avLst/>
        </a:prstGeom>
        <a:ln w="12700" cap="flat">
          <a:noFill/>
          <a:miter lim="400000"/>
        </a:ln>
        <a:effec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4248150</xdr:colOff>
      <xdr:row>0</xdr:row>
      <xdr:rowOff>85725</xdr:rowOff>
    </xdr:from>
    <xdr:to>
      <xdr:col>1</xdr:col>
      <xdr:colOff>5772150</xdr:colOff>
      <xdr:row>0</xdr:row>
      <xdr:rowOff>428625</xdr:rowOff>
    </xdr:to>
    <xdr:pic>
      <xdr:nvPicPr>
        <xdr:cNvPr id="7" name="Picture 2" descr="Picture 2">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1">
          <a:extLst/>
        </a:blip>
        <a:stretch>
          <a:fillRect/>
        </a:stretch>
      </xdr:blipFill>
      <xdr:spPr>
        <a:xfrm>
          <a:off x="4464050" y="85725"/>
          <a:ext cx="1524000" cy="342900"/>
        </a:xfrm>
        <a:prstGeom prst="rect">
          <a:avLst/>
        </a:prstGeom>
        <a:ln w="12700" cap="flat">
          <a:noFill/>
          <a:miter lim="400000"/>
        </a:ln>
        <a:effectLst/>
      </xdr:spPr>
    </xdr:pic>
    <xdr:clientData/>
  </xdr:twoCellAnchor>
</xdr:wsDr>
</file>

<file path=xl/theme/theme1.xml><?xml version="1.0" encoding="utf-8"?>
<a:theme xmlns:a="http://schemas.openxmlformats.org/drawingml/2006/main" name="Office Theme">
  <a:themeElements>
    <a:clrScheme name="Office Theme">
      <a:dk1>
        <a:srgbClr val="000000"/>
      </a:dk1>
      <a:lt1>
        <a:srgbClr val="FFFFFF"/>
      </a:lt1>
      <a:dk2>
        <a:srgbClr val="A7A7A7"/>
      </a:dk2>
      <a:lt2>
        <a:srgbClr val="535353"/>
      </a:lt2>
      <a:accent1>
        <a:srgbClr val="3A5D9C"/>
      </a:accent1>
      <a:accent2>
        <a:srgbClr val="C04E4E"/>
      </a:accent2>
      <a:accent3>
        <a:srgbClr val="E68422"/>
      </a:accent3>
      <a:accent4>
        <a:srgbClr val="846648"/>
      </a:accent4>
      <a:accent5>
        <a:srgbClr val="26AA26"/>
      </a:accent5>
      <a:accent6>
        <a:srgbClr val="7860B4"/>
      </a:accent6>
      <a:hlink>
        <a:srgbClr val="0000FF"/>
      </a:hlink>
      <a:folHlink>
        <a:srgbClr val="FF00FF"/>
      </a:folHlink>
    </a:clrScheme>
    <a:fontScheme name="Office Theme">
      <a:majorFont>
        <a:latin typeface="Helvetica"/>
        <a:ea typeface="Helvetica"/>
        <a:cs typeface="Helvetica"/>
      </a:majorFont>
      <a:minorFont>
        <a:latin typeface="Helvetica"/>
        <a:ea typeface="Helvetica"/>
        <a:cs typeface="Helvetica"/>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Arial"/>
            <a:ea typeface="Arial"/>
            <a:cs typeface="Arial"/>
            <a:sym typeface="Arial"/>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Arial"/>
            <a:ea typeface="Arial"/>
            <a:cs typeface="Arial"/>
            <a:sym typeface="Arial"/>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vertex42.com/ExcelTemplates/money-management-template.html" TargetMode="External"/><Relationship Id="rId2" Type="http://schemas.openxmlformats.org/officeDocument/2006/relationships/hyperlink" Target="http://www.vertex42.com/Calculators/home-mortgage-calculator.html" TargetMode="External"/><Relationship Id="rId1" Type="http://schemas.openxmlformats.org/officeDocument/2006/relationships/hyperlink" Target="http://www.vertex42.com/Calculators/home-affordability-calculator.html" TargetMode="External"/><Relationship Id="rId5" Type="http://schemas.openxmlformats.org/officeDocument/2006/relationships/drawing" Target="../drawings/drawing2.xml"/><Relationship Id="rId4" Type="http://schemas.openxmlformats.org/officeDocument/2006/relationships/hyperlink" Target="http://www.vertex42.com/ExcelTemplates/family-budget-planner.html"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www.vertex42.com/licensing/EULA_personaluse.html" TargetMode="External"/><Relationship Id="rId1" Type="http://schemas.openxmlformats.org/officeDocument/2006/relationships/hyperlink" Target="http://www.vertex42.com/Calculators/home-affordability-calculator.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51"/>
  <sheetViews>
    <sheetView showGridLines="0" tabSelected="1" workbookViewId="0">
      <selection activeCell="J6" sqref="J6"/>
    </sheetView>
  </sheetViews>
  <sheetFormatPr defaultColWidth="8.796875" defaultRowHeight="14.25" customHeight="1" x14ac:dyDescent="0.25"/>
  <cols>
    <col min="1" max="1" width="1.69921875" style="1" customWidth="1"/>
    <col min="2" max="2" width="31.296875" style="1" customWidth="1"/>
    <col min="3" max="3" width="9.796875" style="1" customWidth="1"/>
    <col min="4" max="4" width="15.796875" style="1" customWidth="1"/>
    <col min="5" max="5" width="4.796875" style="1" customWidth="1"/>
    <col min="6" max="6" width="12.19921875" style="1" customWidth="1"/>
    <col min="7" max="7" width="11" style="1" customWidth="1"/>
    <col min="8" max="8" width="4.296875" style="1" customWidth="1"/>
    <col min="9" max="256" width="8.796875" style="1" customWidth="1"/>
  </cols>
  <sheetData>
    <row r="1" spans="1:8" ht="32.25" customHeight="1" x14ac:dyDescent="0.25">
      <c r="A1" s="2"/>
      <c r="B1" s="3" t="s">
        <v>0</v>
      </c>
      <c r="C1" s="4"/>
      <c r="D1" s="4"/>
      <c r="E1" s="4"/>
      <c r="F1" s="4"/>
      <c r="G1" s="4"/>
      <c r="H1" s="5"/>
    </row>
    <row r="2" spans="1:8" ht="14.25" customHeight="1" x14ac:dyDescent="0.25">
      <c r="A2" s="6"/>
      <c r="B2" s="7" t="s">
        <v>1</v>
      </c>
      <c r="C2" s="8"/>
      <c r="D2" s="9"/>
      <c r="E2" s="8"/>
      <c r="F2" s="139"/>
      <c r="G2" s="139"/>
      <c r="H2" s="140"/>
    </row>
    <row r="3" spans="1:8" ht="14.25" customHeight="1" x14ac:dyDescent="0.25">
      <c r="A3" s="6"/>
      <c r="B3" s="10" t="s">
        <v>2</v>
      </c>
      <c r="C3" s="11"/>
      <c r="D3" s="12">
        <v>349900</v>
      </c>
      <c r="E3" s="13"/>
      <c r="F3" s="8"/>
      <c r="G3" s="8"/>
      <c r="H3" s="14"/>
    </row>
    <row r="4" spans="1:8" ht="16.5" customHeight="1" x14ac:dyDescent="0.25">
      <c r="A4" s="6"/>
      <c r="B4" s="130" t="s">
        <v>3</v>
      </c>
      <c r="C4" s="131"/>
      <c r="D4" s="135"/>
      <c r="E4" s="8"/>
      <c r="F4" s="142" t="s">
        <v>4</v>
      </c>
      <c r="G4" s="143"/>
      <c r="H4" s="144"/>
    </row>
    <row r="5" spans="1:8" ht="14.25" customHeight="1" x14ac:dyDescent="0.25">
      <c r="A5" s="6"/>
      <c r="B5" s="15" t="s">
        <v>5</v>
      </c>
      <c r="C5" s="16"/>
      <c r="D5" s="17">
        <v>80700</v>
      </c>
      <c r="E5" s="18" t="str">
        <f t="shared" ref="E5:E6" si="0">IF(AND($D$28=$D$38,$D$7=$D$20),"◄",".")</f>
        <v>◄</v>
      </c>
      <c r="F5" s="125">
        <f>D46</f>
        <v>349923.3826136759</v>
      </c>
      <c r="G5" s="125"/>
      <c r="H5" s="126"/>
    </row>
    <row r="6" spans="1:8" ht="14.25" customHeight="1" x14ac:dyDescent="0.25">
      <c r="A6" s="6"/>
      <c r="B6" s="15" t="s">
        <v>6</v>
      </c>
      <c r="C6" s="16"/>
      <c r="D6" s="19">
        <v>0.31</v>
      </c>
      <c r="E6" s="18" t="str">
        <f t="shared" si="0"/>
        <v>◄</v>
      </c>
      <c r="F6" s="125"/>
      <c r="G6" s="125"/>
      <c r="H6" s="126"/>
    </row>
    <row r="7" spans="1:8" ht="14.25" customHeight="1" x14ac:dyDescent="0.25">
      <c r="A7" s="6"/>
      <c r="B7" s="15" t="s">
        <v>7</v>
      </c>
      <c r="C7" s="20"/>
      <c r="D7" s="21">
        <f>D6*D5/12</f>
        <v>2084.75</v>
      </c>
      <c r="E7" s="22"/>
      <c r="F7" s="23"/>
      <c r="G7" s="23"/>
      <c r="H7" s="24"/>
    </row>
    <row r="8" spans="1:8" ht="14.25" customHeight="1" x14ac:dyDescent="0.25">
      <c r="A8" s="6"/>
      <c r="B8" s="25" t="s">
        <v>8</v>
      </c>
      <c r="C8" s="26"/>
      <c r="D8" s="27">
        <f>D3*D34</f>
        <v>17495</v>
      </c>
      <c r="E8" s="28"/>
      <c r="F8" s="23"/>
      <c r="G8" s="23"/>
      <c r="H8" s="24"/>
    </row>
    <row r="9" spans="1:8" ht="15.75" customHeight="1" x14ac:dyDescent="0.25">
      <c r="A9" s="6"/>
      <c r="B9" s="130" t="s">
        <v>9</v>
      </c>
      <c r="C9" s="131"/>
      <c r="D9" s="141"/>
      <c r="E9" s="8"/>
      <c r="F9" s="29"/>
      <c r="G9" s="29"/>
      <c r="H9" s="30"/>
    </row>
    <row r="10" spans="1:8" ht="15" customHeight="1" x14ac:dyDescent="0.25">
      <c r="A10" s="6"/>
      <c r="B10" s="15" t="s">
        <v>10</v>
      </c>
      <c r="C10" s="16"/>
      <c r="D10" s="31">
        <v>500</v>
      </c>
      <c r="E10" s="32" t="str">
        <f t="shared" ref="E10:E15" si="1">IF(AND(D10&gt;0,$D$28=$D$38,$D$18=$D$20),"◄",".")</f>
        <v>.</v>
      </c>
      <c r="F10" s="33"/>
      <c r="G10" s="33"/>
      <c r="H10" s="34"/>
    </row>
    <row r="11" spans="1:8" ht="15.75" customHeight="1" x14ac:dyDescent="0.3">
      <c r="A11" s="6"/>
      <c r="B11" s="15" t="s">
        <v>11</v>
      </c>
      <c r="C11" s="16"/>
      <c r="D11" s="31">
        <v>0</v>
      </c>
      <c r="E11" s="32" t="str">
        <f t="shared" si="1"/>
        <v>.</v>
      </c>
      <c r="F11" s="133">
        <f>SUM(G17:G22)</f>
        <v>2084.75</v>
      </c>
      <c r="G11" s="133"/>
      <c r="H11" s="134"/>
    </row>
    <row r="12" spans="1:8" ht="16.5" customHeight="1" x14ac:dyDescent="0.3">
      <c r="A12" s="6"/>
      <c r="B12" s="15" t="s">
        <v>12</v>
      </c>
      <c r="C12" s="16"/>
      <c r="D12" s="35">
        <v>0</v>
      </c>
      <c r="E12" s="32" t="str">
        <f t="shared" si="1"/>
        <v>.</v>
      </c>
      <c r="F12" s="120" t="s">
        <v>13</v>
      </c>
      <c r="G12" s="121"/>
      <c r="H12" s="122"/>
    </row>
    <row r="13" spans="1:8" ht="14.25" customHeight="1" x14ac:dyDescent="0.25">
      <c r="A13" s="6"/>
      <c r="B13" s="15" t="s">
        <v>14</v>
      </c>
      <c r="C13" s="16"/>
      <c r="D13" s="35">
        <v>0</v>
      </c>
      <c r="E13" s="32" t="str">
        <f t="shared" si="1"/>
        <v>.</v>
      </c>
      <c r="F13" s="33"/>
      <c r="G13" s="33"/>
      <c r="H13" s="34"/>
    </row>
    <row r="14" spans="1:8" ht="14.25" customHeight="1" x14ac:dyDescent="0.25">
      <c r="A14" s="6"/>
      <c r="B14" s="15" t="s">
        <v>15</v>
      </c>
      <c r="C14" s="16"/>
      <c r="D14" s="35">
        <v>0</v>
      </c>
      <c r="E14" s="32" t="str">
        <f t="shared" si="1"/>
        <v>.</v>
      </c>
      <c r="F14" s="33"/>
      <c r="G14" s="33"/>
      <c r="H14" s="34"/>
    </row>
    <row r="15" spans="1:8" ht="14.25" customHeight="1" x14ac:dyDescent="0.25">
      <c r="A15" s="6"/>
      <c r="B15" s="15" t="s">
        <v>16</v>
      </c>
      <c r="C15" s="16"/>
      <c r="D15" s="36">
        <v>0</v>
      </c>
      <c r="E15" s="32" t="str">
        <f t="shared" si="1"/>
        <v>.</v>
      </c>
      <c r="F15" s="33"/>
      <c r="G15" s="33"/>
      <c r="H15" s="34"/>
    </row>
    <row r="16" spans="1:8" ht="14.25" customHeight="1" x14ac:dyDescent="0.25">
      <c r="A16" s="6"/>
      <c r="B16" s="20"/>
      <c r="C16" s="37" t="s">
        <v>17</v>
      </c>
      <c r="D16" s="38">
        <f>SUM(D10:D15)</f>
        <v>500</v>
      </c>
      <c r="E16" s="22"/>
      <c r="F16" s="23"/>
      <c r="G16" s="23"/>
      <c r="H16" s="24"/>
    </row>
    <row r="17" spans="1:8" ht="15.75" customHeight="1" x14ac:dyDescent="0.25">
      <c r="A17" s="6"/>
      <c r="B17" s="15" t="s">
        <v>18</v>
      </c>
      <c r="C17" s="16"/>
      <c r="D17" s="19">
        <v>0.43</v>
      </c>
      <c r="E17" s="18" t="str">
        <f>IF(AND($D$28=$D$38,$D$18=$D$20),"◄",".")</f>
        <v>.</v>
      </c>
      <c r="F17" s="39" t="s">
        <v>19</v>
      </c>
      <c r="G17" s="40">
        <f>D38</f>
        <v>1657.7841666666666</v>
      </c>
      <c r="H17" s="24"/>
    </row>
    <row r="18" spans="1:8" ht="16.5" customHeight="1" x14ac:dyDescent="0.25">
      <c r="A18" s="6"/>
      <c r="B18" s="15" t="s">
        <v>20</v>
      </c>
      <c r="C18" s="20"/>
      <c r="D18" s="41">
        <f>D17*(D5/12)-D16</f>
        <v>2391.75</v>
      </c>
      <c r="E18" s="22"/>
      <c r="F18" s="39" t="s">
        <v>21</v>
      </c>
      <c r="G18" s="42">
        <f>D23</f>
        <v>364.47916666666669</v>
      </c>
      <c r="H18" s="24"/>
    </row>
    <row r="19" spans="1:8" ht="16.5" customHeight="1" x14ac:dyDescent="0.25">
      <c r="A19" s="6"/>
      <c r="B19" s="20"/>
      <c r="C19" s="20"/>
      <c r="D19" s="43"/>
      <c r="E19" s="8"/>
      <c r="F19" s="39" t="s">
        <v>22</v>
      </c>
      <c r="G19" s="44">
        <f>D24</f>
        <v>58.31666666666667</v>
      </c>
      <c r="H19" s="24"/>
    </row>
    <row r="20" spans="1:8" ht="16.5" customHeight="1" x14ac:dyDescent="0.25">
      <c r="A20" s="6"/>
      <c r="B20" s="45" t="s">
        <v>23</v>
      </c>
      <c r="C20" s="20"/>
      <c r="D20" s="46">
        <f>MIN(D18,D7)</f>
        <v>2084.75</v>
      </c>
      <c r="E20" s="8"/>
      <c r="F20" s="39" t="s">
        <v>24</v>
      </c>
      <c r="G20" s="47">
        <f>D25</f>
        <v>0</v>
      </c>
      <c r="H20" s="24"/>
    </row>
    <row r="21" spans="1:8" ht="16.5" customHeight="1" x14ac:dyDescent="0.25">
      <c r="A21" s="6"/>
      <c r="B21" s="20"/>
      <c r="C21" s="20"/>
      <c r="D21" s="43"/>
      <c r="E21" s="8"/>
      <c r="F21" s="39" t="s">
        <v>25</v>
      </c>
      <c r="G21" s="48">
        <f>D26</f>
        <v>4.17</v>
      </c>
      <c r="H21" s="24"/>
    </row>
    <row r="22" spans="1:8" ht="17.25" customHeight="1" x14ac:dyDescent="0.25">
      <c r="A22" s="6"/>
      <c r="B22" s="130" t="s">
        <v>26</v>
      </c>
      <c r="C22" s="131"/>
      <c r="D22" s="132"/>
      <c r="E22" s="8"/>
      <c r="F22" s="39" t="s">
        <v>27</v>
      </c>
      <c r="G22" s="49">
        <f>D27</f>
        <v>0</v>
      </c>
      <c r="H22" s="34"/>
    </row>
    <row r="23" spans="1:8" ht="15" customHeight="1" x14ac:dyDescent="0.25">
      <c r="A23" s="6"/>
      <c r="B23" s="15" t="s">
        <v>28</v>
      </c>
      <c r="C23" s="16"/>
      <c r="D23" s="31">
        <f>D3*1.25%/12</f>
        <v>364.47916666666669</v>
      </c>
      <c r="E23" s="18" t="str">
        <f>IF(AND(D23&gt;0,$D$28=$D$38),"◄",".")</f>
        <v>◄</v>
      </c>
      <c r="F23" s="33"/>
      <c r="G23" s="50"/>
      <c r="H23" s="34"/>
    </row>
    <row r="24" spans="1:8" ht="15" customHeight="1" x14ac:dyDescent="0.25">
      <c r="A24" s="6"/>
      <c r="B24" s="15" t="s">
        <v>29</v>
      </c>
      <c r="C24" s="16"/>
      <c r="D24" s="35">
        <f>D3*0.2%/12</f>
        <v>58.31666666666667</v>
      </c>
      <c r="E24" s="18" t="str">
        <f>IF(AND(D24&gt;0,$D$28=$D$38),"◄",".")</f>
        <v>◄</v>
      </c>
      <c r="F24" s="127" t="s">
        <v>30</v>
      </c>
      <c r="G24" s="128"/>
      <c r="H24" s="129"/>
    </row>
    <row r="25" spans="1:8" ht="14.25" customHeight="1" x14ac:dyDescent="0.25">
      <c r="A25" s="6"/>
      <c r="B25" s="15" t="s">
        <v>31</v>
      </c>
      <c r="C25" s="16"/>
      <c r="D25" s="35">
        <v>0</v>
      </c>
      <c r="E25" s="18" t="str">
        <f>IF(AND(D25&gt;0,$D$28=$D$38),"◄",".")</f>
        <v>.</v>
      </c>
      <c r="F25" s="123">
        <f>D43</f>
        <v>332031.46717901778</v>
      </c>
      <c r="G25" s="123"/>
      <c r="H25" s="124"/>
    </row>
    <row r="26" spans="1:8" ht="16.5" customHeight="1" x14ac:dyDescent="0.25">
      <c r="A26" s="6"/>
      <c r="B26" s="15" t="s">
        <v>32</v>
      </c>
      <c r="C26" s="16"/>
      <c r="D26" s="31">
        <v>4.17</v>
      </c>
      <c r="E26" s="18" t="str">
        <f>IF(AND(D26&gt;0,$D$28=$D$38),"◄",".")</f>
        <v>◄</v>
      </c>
      <c r="F26" s="123"/>
      <c r="G26" s="123"/>
      <c r="H26" s="124"/>
    </row>
    <row r="27" spans="1:8" ht="15" customHeight="1" x14ac:dyDescent="0.25">
      <c r="A27" s="6"/>
      <c r="B27" s="15" t="s">
        <v>33</v>
      </c>
      <c r="C27" s="16"/>
      <c r="D27" s="35">
        <v>0</v>
      </c>
      <c r="E27" s="18" t="str">
        <f>IF(AND(D27&gt;0,$D$28=$D$38),"◄",".")</f>
        <v>.</v>
      </c>
      <c r="F27" s="127" t="s">
        <v>34</v>
      </c>
      <c r="G27" s="128"/>
      <c r="H27" s="129"/>
    </row>
    <row r="28" spans="1:8" ht="14.25" customHeight="1" x14ac:dyDescent="0.25">
      <c r="A28" s="6"/>
      <c r="B28" s="15" t="s">
        <v>35</v>
      </c>
      <c r="C28" s="20"/>
      <c r="D28" s="51">
        <f>D20-D23-D24-D25-D26-D27</f>
        <v>1657.7841666666666</v>
      </c>
      <c r="E28" s="22"/>
      <c r="F28" s="123">
        <f>D44</f>
        <v>17891.915434658105</v>
      </c>
      <c r="G28" s="123"/>
      <c r="H28" s="124"/>
    </row>
    <row r="29" spans="1:8" ht="14.25" customHeight="1" x14ac:dyDescent="0.25">
      <c r="A29" s="6"/>
      <c r="B29" s="20"/>
      <c r="C29" s="20"/>
      <c r="D29" s="43"/>
      <c r="E29" s="8"/>
      <c r="F29" s="123"/>
      <c r="G29" s="123"/>
      <c r="H29" s="124"/>
    </row>
    <row r="30" spans="1:8" ht="15.75" customHeight="1" x14ac:dyDescent="0.25">
      <c r="A30" s="6"/>
      <c r="B30" s="130" t="s">
        <v>36</v>
      </c>
      <c r="C30" s="131"/>
      <c r="D30" s="132"/>
      <c r="E30" s="8"/>
      <c r="F30" s="127" t="s">
        <v>37</v>
      </c>
      <c r="G30" s="128"/>
      <c r="H30" s="129"/>
    </row>
    <row r="31" spans="1:8" ht="15" customHeight="1" x14ac:dyDescent="0.25">
      <c r="A31" s="6"/>
      <c r="B31" s="15" t="s">
        <v>36</v>
      </c>
      <c r="C31" s="16"/>
      <c r="D31" s="52">
        <v>28000</v>
      </c>
      <c r="E31" s="18" t="str">
        <f t="shared" ref="E31:E34" si="2">IF($D$36=$D$38,"◄",".")</f>
        <v>.</v>
      </c>
      <c r="F31" s="123">
        <f>D45+D32</f>
        <v>11468.084565341898</v>
      </c>
      <c r="G31" s="123"/>
      <c r="H31" s="124"/>
    </row>
    <row r="32" spans="1:8" ht="14.25" customHeight="1" x14ac:dyDescent="0.25">
      <c r="A32" s="6"/>
      <c r="B32" s="15" t="s">
        <v>38</v>
      </c>
      <c r="C32" s="16"/>
      <c r="D32" s="35">
        <v>1360</v>
      </c>
      <c r="E32" s="18" t="str">
        <f>IF(AND(D32&gt;0,$D$36=$D$38),"◄",".")</f>
        <v>.</v>
      </c>
      <c r="F32" s="123"/>
      <c r="G32" s="123"/>
      <c r="H32" s="124"/>
    </row>
    <row r="33" spans="1:8" ht="16.5" customHeight="1" x14ac:dyDescent="0.25">
      <c r="A33" s="6"/>
      <c r="B33" s="15" t="s">
        <v>39</v>
      </c>
      <c r="C33" s="53"/>
      <c r="D33" s="54">
        <v>2.5000000000000001E-2</v>
      </c>
      <c r="E33" s="18" t="str">
        <f t="shared" si="2"/>
        <v>.</v>
      </c>
      <c r="F33" s="8"/>
      <c r="G33" s="8"/>
      <c r="H33" s="14"/>
    </row>
    <row r="34" spans="1:8" ht="14.25" customHeight="1" x14ac:dyDescent="0.25">
      <c r="A34" s="6"/>
      <c r="B34" s="15" t="s">
        <v>40</v>
      </c>
      <c r="C34" s="53"/>
      <c r="D34" s="54">
        <v>0.05</v>
      </c>
      <c r="E34" s="18" t="str">
        <f t="shared" si="2"/>
        <v>.</v>
      </c>
      <c r="F34" s="136" t="s">
        <v>41</v>
      </c>
      <c r="G34" s="137"/>
      <c r="H34" s="138"/>
    </row>
    <row r="35" spans="1:8" ht="14.25" customHeight="1" x14ac:dyDescent="0.25">
      <c r="A35" s="6"/>
      <c r="B35" s="15" t="s">
        <v>42</v>
      </c>
      <c r="C35" s="20"/>
      <c r="D35" s="41">
        <f>(D31-D32)/(D33+D34)</f>
        <v>355199.99999999994</v>
      </c>
      <c r="E35" s="8"/>
      <c r="F35" s="8"/>
      <c r="G35" s="8"/>
      <c r="H35" s="14"/>
    </row>
    <row r="36" spans="1:8" ht="14.25" customHeight="1" x14ac:dyDescent="0.25">
      <c r="A36" s="6"/>
      <c r="B36" s="15" t="s">
        <v>43</v>
      </c>
      <c r="C36" s="20"/>
      <c r="D36" s="55">
        <f>PMT(D42/12,D41*12,-D35*(1-D34))</f>
        <v>1684.7881737015971</v>
      </c>
      <c r="E36" s="22"/>
      <c r="F36" s="8"/>
      <c r="G36" s="8"/>
      <c r="H36" s="14"/>
    </row>
    <row r="37" spans="1:8" ht="14.25" customHeight="1" x14ac:dyDescent="0.25">
      <c r="A37" s="6"/>
      <c r="B37" s="20"/>
      <c r="C37" s="56"/>
      <c r="D37" s="57"/>
      <c r="E37" s="8"/>
      <c r="F37" s="8"/>
      <c r="G37" s="8"/>
      <c r="H37" s="14"/>
    </row>
    <row r="38" spans="1:8" ht="15" customHeight="1" x14ac:dyDescent="0.25">
      <c r="A38" s="6"/>
      <c r="B38" s="45" t="s">
        <v>44</v>
      </c>
      <c r="C38" s="20"/>
      <c r="D38" s="58">
        <f>MIN(D28,D36)</f>
        <v>1657.7841666666666</v>
      </c>
      <c r="E38" s="8"/>
      <c r="F38" s="8"/>
      <c r="G38" s="8"/>
      <c r="H38" s="14"/>
    </row>
    <row r="39" spans="1:8" ht="14.25" customHeight="1" x14ac:dyDescent="0.25">
      <c r="A39" s="6"/>
      <c r="B39" s="20"/>
      <c r="C39" s="20"/>
      <c r="D39" s="43"/>
      <c r="E39" s="8"/>
      <c r="F39" s="8"/>
      <c r="G39" s="8"/>
      <c r="H39" s="14"/>
    </row>
    <row r="40" spans="1:8" ht="15.75" customHeight="1" x14ac:dyDescent="0.25">
      <c r="A40" s="6"/>
      <c r="B40" s="130" t="s">
        <v>45</v>
      </c>
      <c r="C40" s="131"/>
      <c r="D40" s="132"/>
      <c r="E40" s="8"/>
      <c r="F40" s="8"/>
      <c r="G40" s="8"/>
      <c r="H40" s="14"/>
    </row>
    <row r="41" spans="1:8" ht="14.25" customHeight="1" x14ac:dyDescent="0.25">
      <c r="A41" s="6"/>
      <c r="B41" s="15" t="s">
        <v>46</v>
      </c>
      <c r="C41" s="16"/>
      <c r="D41" s="59">
        <v>30</v>
      </c>
      <c r="E41" s="60"/>
      <c r="F41" s="8"/>
      <c r="G41" s="8"/>
      <c r="H41" s="14"/>
    </row>
    <row r="42" spans="1:8" ht="14.25" customHeight="1" x14ac:dyDescent="0.25">
      <c r="A42" s="6"/>
      <c r="B42" s="15" t="s">
        <v>47</v>
      </c>
      <c r="C42" s="16"/>
      <c r="D42" s="61">
        <v>4.3749999999999997E-2</v>
      </c>
      <c r="E42" s="60"/>
      <c r="F42" s="8"/>
      <c r="G42" s="8"/>
      <c r="H42" s="14"/>
    </row>
    <row r="43" spans="1:8" ht="14.25" customHeight="1" x14ac:dyDescent="0.25">
      <c r="A43" s="6"/>
      <c r="B43" s="15" t="s">
        <v>48</v>
      </c>
      <c r="C43" s="20"/>
      <c r="D43" s="41">
        <f>PV(D42/12,D41*12,-D38)</f>
        <v>332031.46717901778</v>
      </c>
      <c r="E43" s="8"/>
      <c r="F43" s="10" t="str">
        <f>IF(ROUND(E44,4)&lt;ROUND(D34,4),"Please Report This Error: Down Payment Less than Minimum %",".")</f>
        <v>.</v>
      </c>
      <c r="G43" s="8"/>
      <c r="H43" s="14"/>
    </row>
    <row r="44" spans="1:8" ht="14.25" customHeight="1" x14ac:dyDescent="0.25">
      <c r="A44" s="6"/>
      <c r="B44" s="15" t="s">
        <v>49</v>
      </c>
      <c r="C44" s="20"/>
      <c r="D44" s="55">
        <f>((D31-D32)-D33*D43)/(1+D33)</f>
        <v>17891.915434658105</v>
      </c>
      <c r="E44" s="62">
        <f>D44/D46</f>
        <v>5.1130951298591049E-2</v>
      </c>
      <c r="F44" s="63"/>
      <c r="G44" s="8"/>
      <c r="H44" s="14"/>
    </row>
    <row r="45" spans="1:8" ht="16.5" customHeight="1" x14ac:dyDescent="0.25">
      <c r="A45" s="6"/>
      <c r="B45" s="15" t="s">
        <v>50</v>
      </c>
      <c r="C45" s="20"/>
      <c r="D45" s="55">
        <f>D33*(D43+D44)+D32</f>
        <v>10108.084565341898</v>
      </c>
      <c r="E45" s="62">
        <f>D45/D46</f>
        <v>2.8886565081309455E-2</v>
      </c>
      <c r="F45" s="8"/>
      <c r="G45" s="8"/>
      <c r="H45" s="14"/>
    </row>
    <row r="46" spans="1:8" ht="15" customHeight="1" x14ac:dyDescent="0.25">
      <c r="A46" s="6"/>
      <c r="B46" s="45" t="s">
        <v>51</v>
      </c>
      <c r="C46" s="20"/>
      <c r="D46" s="58">
        <f>D43+D44</f>
        <v>349923.3826136759</v>
      </c>
      <c r="E46" s="8"/>
      <c r="F46" s="8"/>
      <c r="G46" s="8"/>
      <c r="H46" s="14"/>
    </row>
    <row r="47" spans="1:8" ht="14.25" customHeight="1" x14ac:dyDescent="0.25">
      <c r="A47" s="6"/>
      <c r="B47" s="20"/>
      <c r="C47" s="20"/>
      <c r="D47" s="43"/>
      <c r="E47" s="8"/>
      <c r="F47" s="8"/>
      <c r="G47" s="8"/>
      <c r="H47" s="14"/>
    </row>
    <row r="48" spans="1:8" ht="15.75" customHeight="1" x14ac:dyDescent="0.25">
      <c r="A48" s="6"/>
      <c r="B48" s="130" t="s">
        <v>52</v>
      </c>
      <c r="C48" s="131"/>
      <c r="D48" s="132"/>
      <c r="E48" s="8"/>
      <c r="F48" s="8"/>
      <c r="G48" s="8"/>
      <c r="H48" s="14"/>
    </row>
    <row r="49" spans="1:8" ht="14.25" customHeight="1" x14ac:dyDescent="0.25">
      <c r="A49" s="6"/>
      <c r="B49" s="15" t="s">
        <v>53</v>
      </c>
      <c r="C49" s="16"/>
      <c r="D49" s="64">
        <v>0.4</v>
      </c>
      <c r="E49" s="60"/>
      <c r="F49" s="8"/>
      <c r="G49" s="8"/>
      <c r="H49" s="14"/>
    </row>
    <row r="50" spans="1:8" ht="14.25" customHeight="1" x14ac:dyDescent="0.25">
      <c r="A50" s="6"/>
      <c r="B50" s="15" t="s">
        <v>54</v>
      </c>
      <c r="C50" s="16"/>
      <c r="D50" s="65">
        <v>27.5</v>
      </c>
      <c r="E50" s="60"/>
      <c r="F50" s="8"/>
      <c r="G50" s="8"/>
      <c r="H50" s="14"/>
    </row>
    <row r="51" spans="1:8" ht="14.25" customHeight="1" x14ac:dyDescent="0.25">
      <c r="A51" s="66"/>
      <c r="B51" s="67" t="s">
        <v>55</v>
      </c>
      <c r="C51" s="68"/>
      <c r="D51" s="69">
        <f>D49*D46/D50</f>
        <v>5089.7946561989229</v>
      </c>
      <c r="E51" s="70"/>
      <c r="F51" s="70"/>
      <c r="G51" s="70"/>
      <c r="H51" s="71"/>
    </row>
  </sheetData>
  <mergeCells count="18">
    <mergeCell ref="B48:D48"/>
    <mergeCell ref="F2:H2"/>
    <mergeCell ref="F24:H24"/>
    <mergeCell ref="B40:D40"/>
    <mergeCell ref="B9:D9"/>
    <mergeCell ref="F27:H27"/>
    <mergeCell ref="F4:H4"/>
    <mergeCell ref="B30:D30"/>
    <mergeCell ref="B22:D22"/>
    <mergeCell ref="F11:H11"/>
    <mergeCell ref="B4:D4"/>
    <mergeCell ref="F34:H34"/>
    <mergeCell ref="F25:H26"/>
    <mergeCell ref="F12:H12"/>
    <mergeCell ref="F31:H32"/>
    <mergeCell ref="F5:H6"/>
    <mergeCell ref="F28:H29"/>
    <mergeCell ref="F30:H30"/>
  </mergeCells>
  <conditionalFormatting sqref="F5:H6 D37">
    <cfRule type="cellIs" dxfId="0" priority="1" stopIfTrue="1" operator="lessThan">
      <formula>0</formula>
    </cfRule>
  </conditionalFormatting>
  <pageMargins left="0.35" right="0.35" top="0.4" bottom="0.3" header="0.3" footer="0.3"/>
  <pageSetup scale="95" orientation="portrait" r:id="rId1"/>
  <headerFooter>
    <oddFooter>&amp;C&amp;"Arial,Regular"&amp;9&amp;K565656http://www.vertex42.com/Calculators/home-affordability-calculator.html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8"/>
  <sheetViews>
    <sheetView showGridLines="0" topLeftCell="A31" workbookViewId="0"/>
  </sheetViews>
  <sheetFormatPr defaultColWidth="8.796875" defaultRowHeight="14.25" customHeight="1" x14ac:dyDescent="0.25"/>
  <cols>
    <col min="1" max="1" width="17.59765625" style="72" customWidth="1"/>
    <col min="2" max="2" width="79.796875" style="72" customWidth="1"/>
    <col min="3" max="3" width="6.796875" style="72" customWidth="1"/>
    <col min="4" max="5" width="9" style="72" customWidth="1"/>
    <col min="6" max="256" width="8.796875" style="72" customWidth="1"/>
  </cols>
  <sheetData>
    <row r="1" spans="1:5" ht="36.75" customHeight="1" x14ac:dyDescent="0.25">
      <c r="A1" s="73" t="s">
        <v>56</v>
      </c>
      <c r="B1" s="74"/>
      <c r="C1" s="75"/>
      <c r="D1" s="76"/>
      <c r="E1" s="77"/>
    </row>
    <row r="2" spans="1:5" ht="20.25" customHeight="1" x14ac:dyDescent="0.25">
      <c r="A2" s="78" t="s">
        <v>57</v>
      </c>
      <c r="B2" s="79"/>
      <c r="C2" s="80" t="s">
        <v>58</v>
      </c>
      <c r="D2" s="79"/>
      <c r="E2" s="81"/>
    </row>
    <row r="3" spans="1:5" ht="14.25" customHeight="1" x14ac:dyDescent="0.25">
      <c r="A3" s="82"/>
      <c r="B3" s="79"/>
      <c r="C3" s="79"/>
      <c r="D3" s="79"/>
      <c r="E3" s="81"/>
    </row>
    <row r="4" spans="1:5" ht="15.75" customHeight="1" x14ac:dyDescent="0.3">
      <c r="A4" s="83" t="s">
        <v>59</v>
      </c>
      <c r="B4" s="84"/>
      <c r="C4" s="85"/>
      <c r="D4" s="86"/>
      <c r="E4" s="81"/>
    </row>
    <row r="5" spans="1:5" ht="14.25" customHeight="1" x14ac:dyDescent="0.25">
      <c r="A5" s="87"/>
      <c r="B5" s="88"/>
      <c r="C5" s="89"/>
      <c r="D5" s="79"/>
      <c r="E5" s="81"/>
    </row>
    <row r="6" spans="1:5" ht="14.55" customHeight="1" x14ac:dyDescent="0.25">
      <c r="A6" s="90"/>
      <c r="B6" s="91" t="s">
        <v>60</v>
      </c>
      <c r="C6" s="79"/>
      <c r="D6" s="79"/>
      <c r="E6" s="81"/>
    </row>
    <row r="7" spans="1:5" ht="14.25" customHeight="1" x14ac:dyDescent="0.25">
      <c r="A7" s="90"/>
      <c r="B7" s="92"/>
      <c r="C7" s="79"/>
      <c r="D7" s="79"/>
      <c r="E7" s="81"/>
    </row>
    <row r="8" spans="1:5" ht="42.75" customHeight="1" x14ac:dyDescent="0.25">
      <c r="A8" s="90"/>
      <c r="B8" s="93" t="s">
        <v>61</v>
      </c>
      <c r="C8" s="79"/>
      <c r="D8" s="79"/>
      <c r="E8" s="81"/>
    </row>
    <row r="9" spans="1:5" ht="14.25" customHeight="1" x14ac:dyDescent="0.25">
      <c r="A9" s="90"/>
      <c r="B9" s="94"/>
      <c r="C9" s="79"/>
      <c r="D9" s="79"/>
      <c r="E9" s="81"/>
    </row>
    <row r="10" spans="1:5" ht="42.75" customHeight="1" x14ac:dyDescent="0.25">
      <c r="A10" s="90"/>
      <c r="B10" s="93" t="s">
        <v>62</v>
      </c>
      <c r="C10" s="79"/>
      <c r="D10" s="79"/>
      <c r="E10" s="81"/>
    </row>
    <row r="11" spans="1:5" ht="14.25" customHeight="1" x14ac:dyDescent="0.25">
      <c r="A11" s="90"/>
      <c r="B11" s="94"/>
      <c r="C11" s="79"/>
      <c r="D11" s="79"/>
      <c r="E11" s="81"/>
    </row>
    <row r="12" spans="1:5" ht="45" customHeight="1" x14ac:dyDescent="0.25">
      <c r="A12" s="90"/>
      <c r="B12" s="95" t="s">
        <v>63</v>
      </c>
      <c r="C12" s="79"/>
      <c r="D12" s="79"/>
      <c r="E12" s="81"/>
    </row>
    <row r="13" spans="1:5" ht="14.25" customHeight="1" x14ac:dyDescent="0.25">
      <c r="A13" s="90"/>
      <c r="B13" s="94"/>
      <c r="C13" s="79"/>
      <c r="D13" s="79"/>
      <c r="E13" s="81"/>
    </row>
    <row r="14" spans="1:5" ht="42.75" customHeight="1" x14ac:dyDescent="0.25">
      <c r="A14" s="96"/>
      <c r="B14" s="93" t="s">
        <v>64</v>
      </c>
      <c r="C14" s="79"/>
      <c r="D14" s="79"/>
      <c r="E14" s="81"/>
    </row>
    <row r="15" spans="1:5" ht="14.25" customHeight="1" x14ac:dyDescent="0.25">
      <c r="A15" s="90"/>
      <c r="B15" s="94"/>
      <c r="C15" s="79"/>
      <c r="D15" s="79"/>
      <c r="E15" s="81"/>
    </row>
    <row r="16" spans="1:5" ht="28.5" customHeight="1" x14ac:dyDescent="0.25">
      <c r="A16" s="97" t="s">
        <v>3</v>
      </c>
      <c r="B16" s="93" t="s">
        <v>65</v>
      </c>
      <c r="C16" s="79"/>
      <c r="D16" s="79"/>
      <c r="E16" s="81"/>
    </row>
    <row r="17" spans="1:5" ht="14.25" customHeight="1" x14ac:dyDescent="0.25">
      <c r="A17" s="90"/>
      <c r="B17" s="94"/>
      <c r="C17" s="79"/>
      <c r="D17" s="79"/>
      <c r="E17" s="81"/>
    </row>
    <row r="18" spans="1:5" ht="42.75" customHeight="1" x14ac:dyDescent="0.25">
      <c r="A18" s="97" t="s">
        <v>66</v>
      </c>
      <c r="B18" s="93" t="s">
        <v>67</v>
      </c>
      <c r="C18" s="79"/>
      <c r="D18" s="79"/>
      <c r="E18" s="81"/>
    </row>
    <row r="19" spans="1:5" ht="14.25" customHeight="1" x14ac:dyDescent="0.25">
      <c r="A19" s="90"/>
      <c r="B19" s="94"/>
      <c r="C19" s="79"/>
      <c r="D19" s="79"/>
      <c r="E19" s="81"/>
    </row>
    <row r="20" spans="1:5" ht="15" customHeight="1" x14ac:dyDescent="0.25">
      <c r="A20" s="97" t="s">
        <v>68</v>
      </c>
      <c r="B20" s="93" t="s">
        <v>69</v>
      </c>
      <c r="C20" s="79"/>
      <c r="D20" s="79"/>
      <c r="E20" s="81"/>
    </row>
    <row r="21" spans="1:5" ht="15" customHeight="1" x14ac:dyDescent="0.25">
      <c r="A21" s="98"/>
      <c r="B21" s="94"/>
      <c r="C21" s="79"/>
      <c r="D21" s="79"/>
      <c r="E21" s="81"/>
    </row>
    <row r="22" spans="1:5" ht="30" customHeight="1" x14ac:dyDescent="0.25">
      <c r="A22" s="97" t="s">
        <v>21</v>
      </c>
      <c r="B22" s="93" t="s">
        <v>70</v>
      </c>
      <c r="C22" s="79"/>
      <c r="D22" s="79"/>
      <c r="E22" s="81"/>
    </row>
    <row r="23" spans="1:5" ht="15" customHeight="1" x14ac:dyDescent="0.25">
      <c r="A23" s="98"/>
      <c r="B23" s="94"/>
      <c r="C23" s="79"/>
      <c r="D23" s="79"/>
      <c r="E23" s="81"/>
    </row>
    <row r="24" spans="1:5" ht="28.5" customHeight="1" x14ac:dyDescent="0.25">
      <c r="A24" s="97" t="s">
        <v>22</v>
      </c>
      <c r="B24" s="93" t="s">
        <v>71</v>
      </c>
      <c r="C24" s="79"/>
      <c r="D24" s="79"/>
      <c r="E24" s="81"/>
    </row>
    <row r="25" spans="1:5" ht="15" customHeight="1" x14ac:dyDescent="0.25">
      <c r="A25" s="98"/>
      <c r="B25" s="94"/>
      <c r="C25" s="79"/>
      <c r="D25" s="79"/>
      <c r="E25" s="81"/>
    </row>
    <row r="26" spans="1:5" ht="28.5" customHeight="1" x14ac:dyDescent="0.25">
      <c r="A26" s="97" t="s">
        <v>24</v>
      </c>
      <c r="B26" s="93" t="s">
        <v>72</v>
      </c>
      <c r="C26" s="79"/>
      <c r="D26" s="79"/>
      <c r="E26" s="81"/>
    </row>
    <row r="27" spans="1:5" ht="15" customHeight="1" x14ac:dyDescent="0.25">
      <c r="A27" s="98"/>
      <c r="B27" s="94"/>
      <c r="C27" s="79"/>
      <c r="D27" s="79"/>
      <c r="E27" s="81"/>
    </row>
    <row r="28" spans="1:5" ht="15" customHeight="1" x14ac:dyDescent="0.25">
      <c r="A28" s="97" t="s">
        <v>32</v>
      </c>
      <c r="B28" s="93" t="s">
        <v>73</v>
      </c>
      <c r="C28" s="79"/>
      <c r="D28" s="79"/>
      <c r="E28" s="81"/>
    </row>
    <row r="29" spans="1:5" ht="15" customHeight="1" x14ac:dyDescent="0.25">
      <c r="A29" s="98"/>
      <c r="B29" s="94"/>
      <c r="C29" s="79"/>
      <c r="D29" s="79"/>
      <c r="E29" s="81"/>
    </row>
    <row r="30" spans="1:5" ht="28.5" customHeight="1" x14ac:dyDescent="0.25">
      <c r="A30" s="97" t="s">
        <v>74</v>
      </c>
      <c r="B30" s="93" t="s">
        <v>75</v>
      </c>
      <c r="C30" s="79"/>
      <c r="D30" s="79"/>
      <c r="E30" s="81"/>
    </row>
    <row r="31" spans="1:5" ht="15" customHeight="1" x14ac:dyDescent="0.25">
      <c r="A31" s="98"/>
      <c r="B31" s="94"/>
      <c r="C31" s="79"/>
      <c r="D31" s="79"/>
      <c r="E31" s="81"/>
    </row>
    <row r="32" spans="1:5" ht="30" customHeight="1" x14ac:dyDescent="0.25">
      <c r="A32" s="97" t="s">
        <v>36</v>
      </c>
      <c r="B32" s="93" t="s">
        <v>76</v>
      </c>
      <c r="C32" s="79"/>
      <c r="D32" s="79"/>
      <c r="E32" s="81"/>
    </row>
    <row r="33" spans="1:5" ht="15" customHeight="1" x14ac:dyDescent="0.25">
      <c r="A33" s="98"/>
      <c r="B33" s="94"/>
      <c r="C33" s="79"/>
      <c r="D33" s="79"/>
      <c r="E33" s="81"/>
    </row>
    <row r="34" spans="1:5" ht="42.75" customHeight="1" x14ac:dyDescent="0.25">
      <c r="A34" s="97" t="s">
        <v>77</v>
      </c>
      <c r="B34" s="93" t="s">
        <v>78</v>
      </c>
      <c r="C34" s="79"/>
      <c r="D34" s="79"/>
      <c r="E34" s="81"/>
    </row>
    <row r="35" spans="1:5" ht="15" customHeight="1" x14ac:dyDescent="0.25">
      <c r="A35" s="98"/>
      <c r="B35" s="94"/>
      <c r="C35" s="79"/>
      <c r="D35" s="79"/>
      <c r="E35" s="81"/>
    </row>
    <row r="36" spans="1:5" ht="71.25" customHeight="1" x14ac:dyDescent="0.25">
      <c r="A36" s="97" t="s">
        <v>79</v>
      </c>
      <c r="B36" s="99" t="s">
        <v>80</v>
      </c>
      <c r="C36" s="79"/>
      <c r="D36" s="79"/>
      <c r="E36" s="81"/>
    </row>
    <row r="37" spans="1:5" ht="15" customHeight="1" x14ac:dyDescent="0.25">
      <c r="A37" s="98"/>
      <c r="B37" s="94"/>
      <c r="C37" s="79"/>
      <c r="D37" s="79"/>
      <c r="E37" s="81"/>
    </row>
    <row r="38" spans="1:5" ht="57" customHeight="1" x14ac:dyDescent="0.25">
      <c r="A38" s="97" t="s">
        <v>81</v>
      </c>
      <c r="B38" s="99" t="s">
        <v>82</v>
      </c>
      <c r="C38" s="79"/>
      <c r="D38" s="79"/>
      <c r="E38" s="81"/>
    </row>
    <row r="39" spans="1:5" ht="15" customHeight="1" x14ac:dyDescent="0.25">
      <c r="A39" s="98"/>
      <c r="B39" s="94"/>
      <c r="C39" s="79"/>
      <c r="D39" s="79"/>
      <c r="E39" s="81"/>
    </row>
    <row r="40" spans="1:5" ht="15" customHeight="1" x14ac:dyDescent="0.25">
      <c r="A40" s="98"/>
      <c r="B40" s="94"/>
      <c r="C40" s="79"/>
      <c r="D40" s="79"/>
      <c r="E40" s="81"/>
    </row>
    <row r="41" spans="1:5" ht="15.75" customHeight="1" x14ac:dyDescent="0.3">
      <c r="A41" s="83" t="s">
        <v>83</v>
      </c>
      <c r="B41" s="84"/>
      <c r="C41" s="85"/>
      <c r="D41" s="86"/>
      <c r="E41" s="81"/>
    </row>
    <row r="42" spans="1:5" ht="14.25" customHeight="1" x14ac:dyDescent="0.25">
      <c r="A42" s="100"/>
      <c r="B42" s="101"/>
      <c r="C42" s="89"/>
      <c r="D42" s="79"/>
      <c r="E42" s="81"/>
    </row>
    <row r="43" spans="1:5" ht="14.25" customHeight="1" x14ac:dyDescent="0.25">
      <c r="A43" s="102" t="s">
        <v>84</v>
      </c>
      <c r="B43" s="103" t="s">
        <v>85</v>
      </c>
      <c r="C43" s="79"/>
      <c r="D43" s="79"/>
      <c r="E43" s="81"/>
    </row>
    <row r="44" spans="1:5" ht="14.25" customHeight="1" x14ac:dyDescent="0.25">
      <c r="A44" s="82"/>
      <c r="B44" s="104"/>
      <c r="C44" s="79"/>
      <c r="D44" s="79"/>
      <c r="E44" s="81"/>
    </row>
    <row r="45" spans="1:5" ht="14.25" customHeight="1" x14ac:dyDescent="0.25">
      <c r="A45" s="102" t="s">
        <v>84</v>
      </c>
      <c r="B45" s="103" t="s">
        <v>86</v>
      </c>
      <c r="C45" s="79"/>
      <c r="D45" s="79"/>
      <c r="E45" s="81"/>
    </row>
    <row r="46" spans="1:5" ht="14.25" customHeight="1" x14ac:dyDescent="0.25">
      <c r="A46" s="82"/>
      <c r="B46" s="79"/>
      <c r="C46" s="79"/>
      <c r="D46" s="79"/>
      <c r="E46" s="81"/>
    </row>
    <row r="47" spans="1:5" ht="14.25" customHeight="1" x14ac:dyDescent="0.25">
      <c r="A47" s="102" t="s">
        <v>84</v>
      </c>
      <c r="B47" s="103" t="s">
        <v>87</v>
      </c>
      <c r="C47" s="79"/>
      <c r="D47" s="79"/>
      <c r="E47" s="81"/>
    </row>
    <row r="48" spans="1:5" ht="14.25" customHeight="1" x14ac:dyDescent="0.25">
      <c r="A48" s="105"/>
      <c r="B48" s="106"/>
      <c r="C48" s="106"/>
      <c r="D48" s="106"/>
      <c r="E48" s="107"/>
    </row>
  </sheetData>
  <hyperlinks>
    <hyperlink ref="A2" r:id="rId1"/>
    <hyperlink ref="B43" r:id="rId2"/>
    <hyperlink ref="B45" r:id="rId3"/>
    <hyperlink ref="B47" r:id="rId4"/>
  </hyperlinks>
  <pageMargins left="0.5" right="0.5" top="0.5" bottom="0.5" header="0.5" footer="0.5"/>
  <pageSetup scale="98" orientation="portrait"/>
  <headerFooter>
    <oddFooter>&amp;C&amp;"Helvetica,Regular"&amp;12&amp;K000000&amp;P</oddFooter>
  </headerFooter>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3"/>
  <sheetViews>
    <sheetView showGridLines="0" workbookViewId="0"/>
  </sheetViews>
  <sheetFormatPr defaultColWidth="8.796875" defaultRowHeight="14.25" customHeight="1" x14ac:dyDescent="0.25"/>
  <cols>
    <col min="1" max="1" width="2.796875" style="108" customWidth="1"/>
    <col min="2" max="2" width="75.796875" style="108" customWidth="1"/>
    <col min="3" max="256" width="8.796875" style="108" customWidth="1"/>
  </cols>
  <sheetData>
    <row r="1" spans="1:5" ht="42" customHeight="1" x14ac:dyDescent="0.25">
      <c r="A1" s="109"/>
      <c r="B1" s="110" t="s">
        <v>0</v>
      </c>
      <c r="C1" s="4"/>
      <c r="D1" s="4"/>
      <c r="E1" s="5"/>
    </row>
    <row r="2" spans="1:5" ht="14.25" customHeight="1" x14ac:dyDescent="0.25">
      <c r="A2" s="111"/>
      <c r="B2" s="112"/>
      <c r="C2" s="8"/>
      <c r="D2" s="8"/>
      <c r="E2" s="14"/>
    </row>
    <row r="3" spans="1:5" ht="14.55" customHeight="1" x14ac:dyDescent="0.25">
      <c r="A3" s="111"/>
      <c r="B3" s="113" t="s">
        <v>88</v>
      </c>
      <c r="C3" s="8"/>
      <c r="D3" s="8"/>
      <c r="E3" s="14"/>
    </row>
    <row r="4" spans="1:5" ht="14.55" customHeight="1" x14ac:dyDescent="0.25">
      <c r="A4" s="111"/>
      <c r="B4" s="114" t="s">
        <v>57</v>
      </c>
      <c r="C4" s="8"/>
      <c r="D4" s="8"/>
      <c r="E4" s="14"/>
    </row>
    <row r="5" spans="1:5" ht="14.25" customHeight="1" x14ac:dyDescent="0.25">
      <c r="A5" s="111"/>
      <c r="B5" s="115"/>
      <c r="C5" s="8"/>
      <c r="D5" s="8"/>
      <c r="E5" s="14"/>
    </row>
    <row r="6" spans="1:5" ht="15" customHeight="1" x14ac:dyDescent="0.25">
      <c r="A6" s="111"/>
      <c r="B6" s="116" t="s">
        <v>58</v>
      </c>
      <c r="C6" s="8"/>
      <c r="D6" s="8"/>
      <c r="E6" s="14"/>
    </row>
    <row r="7" spans="1:5" ht="14.25" customHeight="1" x14ac:dyDescent="0.25">
      <c r="A7" s="111"/>
      <c r="B7" s="115"/>
      <c r="C7" s="8"/>
      <c r="D7" s="8"/>
      <c r="E7" s="14"/>
    </row>
    <row r="8" spans="1:5" ht="28.5" customHeight="1" x14ac:dyDescent="0.25">
      <c r="A8" s="111"/>
      <c r="B8" s="117" t="s">
        <v>89</v>
      </c>
      <c r="C8" s="8"/>
      <c r="D8" s="8"/>
      <c r="E8" s="14"/>
    </row>
    <row r="9" spans="1:5" ht="14.25" customHeight="1" x14ac:dyDescent="0.25">
      <c r="A9" s="111"/>
      <c r="B9" s="115"/>
      <c r="C9" s="8"/>
      <c r="D9" s="8"/>
      <c r="E9" s="14"/>
    </row>
    <row r="10" spans="1:5" ht="28.5" customHeight="1" x14ac:dyDescent="0.25">
      <c r="A10" s="111"/>
      <c r="B10" s="113" t="s">
        <v>90</v>
      </c>
      <c r="C10" s="8"/>
      <c r="D10" s="8"/>
      <c r="E10" s="14"/>
    </row>
    <row r="11" spans="1:5" ht="14.25" customHeight="1" x14ac:dyDescent="0.25">
      <c r="A11" s="111"/>
      <c r="B11" s="115"/>
      <c r="C11" s="8"/>
      <c r="D11" s="8"/>
      <c r="E11" s="14"/>
    </row>
    <row r="12" spans="1:5" ht="28.5" customHeight="1" x14ac:dyDescent="0.25">
      <c r="A12" s="111"/>
      <c r="B12" s="113" t="s">
        <v>91</v>
      </c>
      <c r="C12" s="8"/>
      <c r="D12" s="8"/>
      <c r="E12" s="14"/>
    </row>
    <row r="13" spans="1:5" ht="14.25" customHeight="1" x14ac:dyDescent="0.25">
      <c r="A13" s="111"/>
      <c r="B13" s="115"/>
      <c r="C13" s="8"/>
      <c r="D13" s="8"/>
      <c r="E13" s="14"/>
    </row>
    <row r="14" spans="1:5" ht="14.55" customHeight="1" x14ac:dyDescent="0.25">
      <c r="A14" s="111"/>
      <c r="B14" s="114" t="s">
        <v>92</v>
      </c>
      <c r="C14" s="8"/>
      <c r="D14" s="8"/>
      <c r="E14" s="14"/>
    </row>
    <row r="15" spans="1:5" ht="14.55" customHeight="1" x14ac:dyDescent="0.25">
      <c r="A15" s="111"/>
      <c r="B15" s="113" t="s">
        <v>93</v>
      </c>
      <c r="C15" s="8"/>
      <c r="D15" s="8"/>
      <c r="E15" s="14"/>
    </row>
    <row r="16" spans="1:5" ht="14.25" customHeight="1" x14ac:dyDescent="0.25">
      <c r="A16" s="111"/>
      <c r="B16" s="118"/>
      <c r="C16" s="8"/>
      <c r="D16" s="8"/>
      <c r="E16" s="14"/>
    </row>
    <row r="17" spans="1:5" ht="15" customHeight="1" x14ac:dyDescent="0.25">
      <c r="A17" s="111"/>
      <c r="B17" s="95" t="s">
        <v>94</v>
      </c>
      <c r="C17" s="8"/>
      <c r="D17" s="8"/>
      <c r="E17" s="14"/>
    </row>
    <row r="18" spans="1:5" ht="14.25" customHeight="1" x14ac:dyDescent="0.25">
      <c r="A18" s="111"/>
      <c r="B18" s="79"/>
      <c r="C18" s="8"/>
      <c r="D18" s="8"/>
      <c r="E18" s="14"/>
    </row>
    <row r="19" spans="1:5" ht="14.25" customHeight="1" x14ac:dyDescent="0.25">
      <c r="A19" s="111"/>
      <c r="B19" s="79"/>
      <c r="C19" s="8"/>
      <c r="D19" s="8"/>
      <c r="E19" s="14"/>
    </row>
    <row r="20" spans="1:5" ht="14.25" customHeight="1" x14ac:dyDescent="0.25">
      <c r="A20" s="111"/>
      <c r="B20" s="79"/>
      <c r="C20" s="8"/>
      <c r="D20" s="8"/>
      <c r="E20" s="14"/>
    </row>
    <row r="21" spans="1:5" ht="14.25" customHeight="1" x14ac:dyDescent="0.25">
      <c r="A21" s="111"/>
      <c r="B21" s="79"/>
      <c r="C21" s="8"/>
      <c r="D21" s="8"/>
      <c r="E21" s="14"/>
    </row>
    <row r="22" spans="1:5" ht="14.25" customHeight="1" x14ac:dyDescent="0.25">
      <c r="A22" s="111"/>
      <c r="B22" s="79"/>
      <c r="C22" s="8"/>
      <c r="D22" s="8"/>
      <c r="E22" s="14"/>
    </row>
    <row r="23" spans="1:5" ht="14.25" customHeight="1" x14ac:dyDescent="0.25">
      <c r="A23" s="119"/>
      <c r="B23" s="106"/>
      <c r="C23" s="70"/>
      <c r="D23" s="70"/>
      <c r="E23" s="71"/>
    </row>
  </sheetData>
  <hyperlinks>
    <hyperlink ref="B4" r:id="rId1"/>
    <hyperlink ref="B14" r:id="rId2"/>
  </hyperlinks>
  <pageMargins left="0.7" right="0.7" top="0.75" bottom="0.75" header="0.3" footer="0.3"/>
  <pageSetup orientation="portrait"/>
  <headerFooter>
    <oddFooter>&amp;C&amp;"Helvetica,Regular"&amp;12&amp;K000000&amp;P</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Affordability</vt:lpstr>
      <vt:lpstr>Help</vt:lpstr>
      <vt:lpst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Frederick Schmitz</cp:lastModifiedBy>
  <cp:lastPrinted>2017-05-27T06:44:11Z</cp:lastPrinted>
  <dcterms:modified xsi:type="dcterms:W3CDTF">2017-05-27T06:44:55Z</dcterms:modified>
</cp:coreProperties>
</file>