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fc18dc84c98a082/Documents/AlbanyFacts/Budgets/"/>
    </mc:Choice>
  </mc:AlternateContent>
  <xr:revisionPtr revIDLastSave="589" documentId="8_{2B7508F9-6F55-4BBD-8F65-757D1DD33A2D}" xr6:coauthVersionLast="47" xr6:coauthVersionMax="47" xr10:uidLastSave="{71653E9D-48E3-46FB-8F68-C6119D57FA97}"/>
  <bookViews>
    <workbookView xWindow="-8850" yWindow="-16320" windowWidth="29040" windowHeight="15720" activeTab="1" xr2:uid="{7C7BE1CE-CA28-42FF-A257-6EA1802CD8B4}"/>
  </bookViews>
  <sheets>
    <sheet name="Cover" sheetId="4" r:id="rId1"/>
    <sheet name="2026ProposedBudget" sheetId="1" r:id="rId2"/>
    <sheet name="2025ApprovedBudget" sheetId="2" r:id="rId3"/>
    <sheet name="Headcount" sheetId="3" r:id="rId4"/>
    <sheet name="FlourishSankeyExport" sheetId="5" r:id="rId5"/>
  </sheets>
  <definedNames>
    <definedName name="_xlnm._FilterDatabase" localSheetId="2" hidden="1">'2025ApprovedBudget'!$A$1:$I$50</definedName>
    <definedName name="_xlnm._FilterDatabase" localSheetId="1" hidden="1">'2026ProposedBudget'!$A$1:$P$48</definedName>
    <definedName name="_xlnm._FilterDatabase" localSheetId="3" hidden="1">Headcount!$D$5:$H$82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6" i="1"/>
  <c r="C16" i="1"/>
  <c r="C22" i="1"/>
  <c r="C38" i="1"/>
  <c r="C5" i="1"/>
  <c r="C2" i="1"/>
  <c r="C45" i="1"/>
  <c r="C29" i="1"/>
  <c r="C21" i="1"/>
  <c r="C6" i="1"/>
  <c r="C8" i="1"/>
  <c r="C17" i="1"/>
  <c r="C43" i="1"/>
  <c r="C32" i="1"/>
  <c r="C33" i="1"/>
  <c r="C39" i="1"/>
  <c r="C36" i="1"/>
  <c r="C28" i="1"/>
  <c r="C27" i="1"/>
  <c r="C19" i="1"/>
  <c r="C42" i="1"/>
  <c r="C46" i="1"/>
  <c r="C13" i="1"/>
  <c r="C37" i="1"/>
  <c r="C24" i="1"/>
  <c r="C35" i="1"/>
  <c r="C25" i="1"/>
  <c r="C10" i="1"/>
  <c r="C18" i="1"/>
  <c r="C34" i="1"/>
  <c r="C4" i="1"/>
  <c r="C15" i="1"/>
  <c r="C40" i="1"/>
  <c r="C14" i="1"/>
  <c r="C48" i="1"/>
  <c r="C31" i="1"/>
  <c r="C11" i="1"/>
  <c r="C23" i="1"/>
  <c r="C12" i="1"/>
  <c r="C7" i="1"/>
  <c r="C9" i="1"/>
  <c r="C3" i="1"/>
  <c r="C49" i="1"/>
  <c r="C41" i="1"/>
  <c r="C20" i="1"/>
  <c r="C47" i="1"/>
  <c r="C44" i="1"/>
  <c r="M28" i="1" l="1"/>
  <c r="M36" i="1"/>
  <c r="M27" i="1"/>
  <c r="M41" i="1"/>
  <c r="M39" i="1"/>
  <c r="M44" i="1"/>
  <c r="M30" i="1"/>
  <c r="M16" i="1"/>
  <c r="M5" i="1"/>
  <c r="M46" i="1"/>
  <c r="M22" i="1"/>
  <c r="M26" i="1"/>
  <c r="M38" i="1"/>
  <c r="M23" i="1"/>
  <c r="M12" i="1"/>
  <c r="M11" i="1"/>
  <c r="M24" i="1"/>
  <c r="M35" i="1"/>
  <c r="M25" i="1"/>
  <c r="M10" i="1"/>
  <c r="M18" i="1"/>
  <c r="M13" i="1"/>
  <c r="M37" i="1"/>
  <c r="M7" i="1"/>
  <c r="M3" i="1"/>
  <c r="M9" i="1"/>
  <c r="M31" i="1"/>
  <c r="M47" i="1"/>
  <c r="M40" i="1"/>
  <c r="M14" i="1"/>
  <c r="M33" i="1"/>
  <c r="M43" i="1"/>
  <c r="M32" i="1"/>
  <c r="M48" i="1"/>
  <c r="M15" i="1"/>
  <c r="M34" i="1"/>
  <c r="M8" i="1"/>
  <c r="M17" i="1"/>
  <c r="M19" i="1"/>
  <c r="M45" i="1"/>
  <c r="M21" i="1"/>
  <c r="M20" i="1"/>
  <c r="M6" i="1"/>
  <c r="M42" i="1"/>
  <c r="M2" i="1"/>
  <c r="M29" i="1"/>
  <c r="M49" i="1"/>
  <c r="M4" i="1"/>
  <c r="D50" i="2"/>
  <c r="E50" i="2"/>
  <c r="F50" i="2"/>
  <c r="G50" i="2"/>
  <c r="H50" i="2"/>
  <c r="I50" i="2"/>
  <c r="C50" i="2"/>
  <c r="P18" i="1" l="1"/>
  <c r="P43" i="1"/>
  <c r="P6" i="1"/>
  <c r="P35" i="1"/>
  <c r="P21" i="1"/>
  <c r="P40" i="1"/>
  <c r="P24" i="1"/>
  <c r="P39" i="1"/>
  <c r="P32" i="1"/>
  <c r="P5" i="1"/>
  <c r="P42" i="1"/>
  <c r="P10" i="1"/>
  <c r="P25" i="1"/>
  <c r="P14" i="1"/>
  <c r="P45" i="1"/>
  <c r="P47" i="1"/>
  <c r="P11" i="1"/>
  <c r="P41" i="1"/>
  <c r="P2" i="1"/>
  <c r="P16" i="1"/>
  <c r="P33" i="1"/>
  <c r="P20" i="1"/>
  <c r="P19" i="1"/>
  <c r="P31" i="1"/>
  <c r="P12" i="1"/>
  <c r="P27" i="1"/>
  <c r="P36" i="1"/>
  <c r="P28" i="1"/>
  <c r="P26" i="1"/>
  <c r="P17" i="1"/>
  <c r="P9" i="1"/>
  <c r="P3" i="1"/>
  <c r="P38" i="1"/>
  <c r="P4" i="1"/>
  <c r="P34" i="1"/>
  <c r="P7" i="1"/>
  <c r="P49" i="1"/>
  <c r="P15" i="1"/>
  <c r="P37" i="1"/>
  <c r="P22" i="1"/>
  <c r="P23" i="1"/>
  <c r="P8" i="1"/>
  <c r="P29" i="1"/>
  <c r="P48" i="1"/>
  <c r="P13" i="1"/>
  <c r="P46" i="1"/>
  <c r="P30" i="1"/>
  <c r="P44" i="1"/>
  <c r="B3" i="1" l="1"/>
  <c r="N3" i="1"/>
  <c r="B14" i="1"/>
  <c r="N14" i="1"/>
  <c r="B29" i="1"/>
  <c r="N29" i="1"/>
  <c r="B9" i="1"/>
  <c r="N9" i="1"/>
  <c r="B2" i="1"/>
  <c r="N2" i="1"/>
  <c r="B18" i="1"/>
  <c r="N18" i="1"/>
  <c r="B44" i="1"/>
  <c r="N44" i="1"/>
  <c r="B7" i="1"/>
  <c r="N7" i="1"/>
  <c r="B31" i="1"/>
  <c r="N31" i="1"/>
  <c r="B10" i="1"/>
  <c r="N10" i="1"/>
  <c r="B34" i="1"/>
  <c r="N34" i="1"/>
  <c r="B19" i="1"/>
  <c r="N19" i="1"/>
  <c r="B42" i="1"/>
  <c r="N42" i="1"/>
  <c r="B20" i="1"/>
  <c r="N20" i="1"/>
  <c r="B48" i="1"/>
  <c r="N48" i="1"/>
  <c r="B27" i="1"/>
  <c r="N27" i="1"/>
  <c r="B39" i="1"/>
  <c r="N39" i="1"/>
  <c r="B49" i="1"/>
  <c r="N49" i="1"/>
  <c r="B12" i="1"/>
  <c r="N12" i="1"/>
  <c r="B25" i="1"/>
  <c r="N25" i="1"/>
  <c r="B24" i="1"/>
  <c r="N24" i="1"/>
  <c r="B8" i="1"/>
  <c r="N8" i="1"/>
  <c r="B17" i="1"/>
  <c r="N17" i="1"/>
  <c r="B41" i="1"/>
  <c r="N41" i="1"/>
  <c r="B40" i="1"/>
  <c r="N40" i="1"/>
  <c r="B30" i="1"/>
  <c r="N30" i="1"/>
  <c r="B23" i="1"/>
  <c r="N23" i="1"/>
  <c r="B26" i="1"/>
  <c r="N26" i="1"/>
  <c r="B11" i="1"/>
  <c r="N11" i="1"/>
  <c r="B21" i="1"/>
  <c r="N21" i="1"/>
  <c r="B46" i="1"/>
  <c r="O46" i="1" s="1"/>
  <c r="N46" i="1"/>
  <c r="B22" i="1"/>
  <c r="N22" i="1"/>
  <c r="B4" i="1"/>
  <c r="N4" i="1"/>
  <c r="B28" i="1"/>
  <c r="N28" i="1"/>
  <c r="B47" i="1"/>
  <c r="N47" i="1"/>
  <c r="B5" i="1"/>
  <c r="N5" i="1"/>
  <c r="B35" i="1"/>
  <c r="O35" i="1" s="1"/>
  <c r="N35" i="1"/>
  <c r="B13" i="1"/>
  <c r="N13" i="1"/>
  <c r="B37" i="1"/>
  <c r="N37" i="1"/>
  <c r="B38" i="1"/>
  <c r="N38" i="1"/>
  <c r="B36" i="1"/>
  <c r="N36" i="1"/>
  <c r="B33" i="1"/>
  <c r="N33" i="1"/>
  <c r="B45" i="1"/>
  <c r="O45" i="1" s="1"/>
  <c r="N45" i="1"/>
  <c r="B32" i="1"/>
  <c r="N32" i="1"/>
  <c r="B6" i="1"/>
  <c r="O6" i="1" s="1"/>
  <c r="N6" i="1"/>
  <c r="B15" i="1"/>
  <c r="N15" i="1"/>
  <c r="B16" i="1"/>
  <c r="N16" i="1"/>
  <c r="B43" i="1"/>
  <c r="N43" i="1"/>
  <c r="O24" i="1" l="1"/>
  <c r="O29" i="1"/>
  <c r="O37" i="1"/>
  <c r="O4" i="1"/>
  <c r="O23" i="1"/>
  <c r="O48" i="1"/>
  <c r="O31" i="1"/>
  <c r="O33" i="1"/>
  <c r="O40" i="1"/>
  <c r="O38" i="1"/>
  <c r="O13" i="1"/>
  <c r="O36" i="1"/>
  <c r="O21" i="1"/>
  <c r="O34" i="1"/>
  <c r="O26" i="1"/>
  <c r="O8" i="1"/>
  <c r="O27" i="1"/>
  <c r="O10" i="1"/>
  <c r="O9" i="1"/>
  <c r="O49" i="1"/>
  <c r="O17" i="1"/>
  <c r="O43" i="1"/>
  <c r="O5" i="1"/>
  <c r="O18" i="1"/>
  <c r="O16" i="1"/>
  <c r="O11" i="1"/>
  <c r="O2" i="1"/>
  <c r="O15" i="1"/>
  <c r="O32" i="1"/>
  <c r="O22" i="1"/>
  <c r="O30" i="1"/>
  <c r="O25" i="1"/>
  <c r="O20" i="1"/>
  <c r="O7" i="1"/>
  <c r="O14" i="1"/>
  <c r="O41" i="1"/>
  <c r="O19" i="1"/>
  <c r="O47" i="1"/>
  <c r="O39" i="1"/>
  <c r="O28" i="1"/>
  <c r="O12" i="1"/>
  <c r="O42" i="1"/>
  <c r="O44" i="1"/>
  <c r="O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tc={52850916-8B6A-49A3-8E0E-7AA212053690}</author>
    <author>tc={B2AF3591-216C-45B6-8C82-1156D24386F8}</author>
    <author>tc={AD8A95AA-70D7-4E1C-BB74-D3E70AA008D1}</author>
  </authors>
  <commentList>
    <comment ref="B1" authorId="0" shapeId="0" xr:uid="{52850916-8B6A-49A3-8E0E-7AA212053690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field is used for populating the Flourish Sankey template</t>
      </text>
    </comment>
    <comment ref="N1" authorId="1" shapeId="0" xr:uid="{B2AF3591-216C-45B6-8C82-1156D24386F8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a test field that I was using to attempt stylization of the Sankey - the idea is that larger growth items would be dark red to larger decline items would be dark green and then stuff between works itself out - ignore for now</t>
      </text>
    </comment>
    <comment ref="O1" authorId="2" shapeId="0" xr:uid="{AD8A95AA-70D7-4E1C-BB74-D3E70AA008D1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a test field that I was using to attempt stylization of the Sankey graph</t>
      </text>
    </comment>
  </commentList>
</comments>
</file>

<file path=xl/sharedStrings.xml><?xml version="1.0" encoding="utf-8"?>
<sst xmlns="http://schemas.openxmlformats.org/spreadsheetml/2006/main" count="508" uniqueCount="247">
  <si>
    <t>Code</t>
  </si>
  <si>
    <t>Office</t>
  </si>
  <si>
    <t>PersonalServices</t>
  </si>
  <si>
    <t>Equipment</t>
  </si>
  <si>
    <t>ContractualExpenses</t>
  </si>
  <si>
    <t>Benefits</t>
  </si>
  <si>
    <t>DebtService</t>
  </si>
  <si>
    <t>InterfundTransfers</t>
  </si>
  <si>
    <t>Total</t>
  </si>
  <si>
    <t>A.1210</t>
  </si>
  <si>
    <t>Mayor</t>
  </si>
  <si>
    <t>A.1010</t>
  </si>
  <si>
    <t>Common Council</t>
  </si>
  <si>
    <t>A.1410</t>
  </si>
  <si>
    <t>City Clerk</t>
  </si>
  <si>
    <t>A.3010</t>
  </si>
  <si>
    <t>Community Police Review Board</t>
  </si>
  <si>
    <t>A.1325</t>
  </si>
  <si>
    <t>Treasurer</t>
  </si>
  <si>
    <t>A.1320</t>
  </si>
  <si>
    <t>Office of Audit &amp; Control</t>
  </si>
  <si>
    <t>A.1430.16</t>
  </si>
  <si>
    <t>Administrative Services</t>
  </si>
  <si>
    <t>A.1430</t>
  </si>
  <si>
    <t>Civil Service Commission</t>
  </si>
  <si>
    <t>A.8040</t>
  </si>
  <si>
    <t>EEO/ Human Rights Commission</t>
  </si>
  <si>
    <t>A.1345</t>
  </si>
  <si>
    <t>Purchasing</t>
  </si>
  <si>
    <t>A.1670</t>
  </si>
  <si>
    <t>Central Services</t>
  </si>
  <si>
    <t>A.1680</t>
  </si>
  <si>
    <t>Information Technology</t>
  </si>
  <si>
    <t>A.7560</t>
  </si>
  <si>
    <t>Cultural Affairs</t>
  </si>
  <si>
    <t>A.1660</t>
  </si>
  <si>
    <t>Public Records</t>
  </si>
  <si>
    <t>A.3120</t>
  </si>
  <si>
    <t>Police Department</t>
  </si>
  <si>
    <t>A.3120.3020</t>
  </si>
  <si>
    <t>Public Safety Com. System</t>
  </si>
  <si>
    <t>A.3120.3510</t>
  </si>
  <si>
    <t>Control of Animals</t>
  </si>
  <si>
    <t>A.3410</t>
  </si>
  <si>
    <t>Fire &amp; Emergency Services</t>
  </si>
  <si>
    <t>A.1491</t>
  </si>
  <si>
    <t>General Services</t>
  </si>
  <si>
    <t>A.1492</t>
  </si>
  <si>
    <t>Public Works</t>
  </si>
  <si>
    <t>A.1493.8160</t>
  </si>
  <si>
    <t>Waste Collection/Recycling</t>
  </si>
  <si>
    <t>A.1494.8161</t>
  </si>
  <si>
    <t>Waste Disposal (Landfill)</t>
  </si>
  <si>
    <t>A.1440</t>
  </si>
  <si>
    <t>Engineering</t>
  </si>
  <si>
    <t>A.1440.3310</t>
  </si>
  <si>
    <t>Traffic Engineering</t>
  </si>
  <si>
    <t>A.7110</t>
  </si>
  <si>
    <t>Department of Recreation</t>
  </si>
  <si>
    <t>A.7140</t>
  </si>
  <si>
    <t>Recreation Programs</t>
  </si>
  <si>
    <t>A.7180</t>
  </si>
  <si>
    <t>Recreation Operations</t>
  </si>
  <si>
    <t>A.8989</t>
  </si>
  <si>
    <t>Support for Com. Services</t>
  </si>
  <si>
    <t>A.7310</t>
  </si>
  <si>
    <t>Summer Youth Employment</t>
  </si>
  <si>
    <t>A.6310</t>
  </si>
  <si>
    <t>Community Services</t>
  </si>
  <si>
    <t>A.8020</t>
  </si>
  <si>
    <t>Division of Planning</t>
  </si>
  <si>
    <t>A.8020.1300</t>
  </si>
  <si>
    <t>Planning Board</t>
  </si>
  <si>
    <t>A.8010</t>
  </si>
  <si>
    <t>Board of Zoning Appeals</t>
  </si>
  <si>
    <t>A.7510</t>
  </si>
  <si>
    <t>Historic Resources Com</t>
  </si>
  <si>
    <t>A.6410</t>
  </si>
  <si>
    <t>Housing &amp; Comm. Development</t>
  </si>
  <si>
    <t>A.3620</t>
  </si>
  <si>
    <t>Bldgs &amp; Reg. Comp</t>
  </si>
  <si>
    <t>A.1420</t>
  </si>
  <si>
    <t>Law Department</t>
  </si>
  <si>
    <t>A.1355</t>
  </si>
  <si>
    <t>Assessment &amp; Taxation</t>
  </si>
  <si>
    <t>A.1356</t>
  </si>
  <si>
    <t>Assessment Review Board</t>
  </si>
  <si>
    <t>A.4020</t>
  </si>
  <si>
    <t>Vital Statistics</t>
  </si>
  <si>
    <t>A.1450</t>
  </si>
  <si>
    <t>Elections</t>
  </si>
  <si>
    <t>A.1900</t>
  </si>
  <si>
    <t>Special Items</t>
  </si>
  <si>
    <t>A.9000</t>
  </si>
  <si>
    <t>Undistributed Employee Benefits</t>
  </si>
  <si>
    <t>A.5182</t>
  </si>
  <si>
    <t>Street Lighting</t>
  </si>
  <si>
    <t>A.9700</t>
  </si>
  <si>
    <t>Debt Service</t>
  </si>
  <si>
    <t>A.9730</t>
  </si>
  <si>
    <t>Bond Anticipation Notes</t>
  </si>
  <si>
    <t>A.9789</t>
  </si>
  <si>
    <t>Other Debt</t>
  </si>
  <si>
    <t>A.9900</t>
  </si>
  <si>
    <t>Interfund Transfers</t>
  </si>
  <si>
    <t>EEO Human Rights Commission</t>
  </si>
  <si>
    <t>Election</t>
  </si>
  <si>
    <t>Special Item</t>
  </si>
  <si>
    <t>Undistributed Employee Benefit</t>
  </si>
  <si>
    <t>Bond Anticipation Note</t>
  </si>
  <si>
    <t>Interfund Transfer</t>
  </si>
  <si>
    <t>Department</t>
  </si>
  <si>
    <t>Count</t>
  </si>
  <si>
    <t>Title</t>
  </si>
  <si>
    <t>Research Council</t>
  </si>
  <si>
    <t>Salary Range</t>
  </si>
  <si>
    <t>86,630 - 122,440</t>
  </si>
  <si>
    <t>Chief of Staff</t>
  </si>
  <si>
    <t>104,810 - 148,140</t>
  </si>
  <si>
    <t>Director of Parking Violations</t>
  </si>
  <si>
    <t>68,670 - 98,280</t>
  </si>
  <si>
    <t>Systems Analyst</t>
  </si>
  <si>
    <t>71,620 - 101,230</t>
  </si>
  <si>
    <t>Claims Management Clerk</t>
  </si>
  <si>
    <t>51,560 - 73,840</t>
  </si>
  <si>
    <t>Communications Coordinator</t>
  </si>
  <si>
    <t>53,780 - 76,060</t>
  </si>
  <si>
    <t>46,870 - 67,080</t>
  </si>
  <si>
    <t>Confidential Secretary</t>
  </si>
  <si>
    <t>Adjutication Clerk 1</t>
  </si>
  <si>
    <t>35,210 - 50,440</t>
  </si>
  <si>
    <t>Account Clerk</t>
  </si>
  <si>
    <t>40,360 - 57,090</t>
  </si>
  <si>
    <t>Deputy Treasurer (PT)</t>
  </si>
  <si>
    <t>Chief Auditor</t>
  </si>
  <si>
    <t>83,060 - 118,870</t>
  </si>
  <si>
    <t>Audit &amp; Control</t>
  </si>
  <si>
    <t>Communications Coordinator (PT)</t>
  </si>
  <si>
    <t>Deputy Commissioner of Administrative Services</t>
  </si>
  <si>
    <t>Director of Sustainability</t>
  </si>
  <si>
    <t>Sr. Program Fellow (Public Administration)</t>
  </si>
  <si>
    <t>62,350 - 89,230</t>
  </si>
  <si>
    <t>Administrative Student Asst (p/t)</t>
  </si>
  <si>
    <t>Community Aide (p/t)</t>
  </si>
  <si>
    <t>36,720 - 51,950</t>
  </si>
  <si>
    <t>Director of Employee Relations</t>
  </si>
  <si>
    <t>Network Infrastructure Manager</t>
  </si>
  <si>
    <t>Sr. Network System Technician</t>
  </si>
  <si>
    <t>78,780 - 111,400</t>
  </si>
  <si>
    <t>Application Specialist</t>
  </si>
  <si>
    <t>65,030 - 91,910</t>
  </si>
  <si>
    <t>Deputy Chief</t>
  </si>
  <si>
    <t>115,280 - 162,930</t>
  </si>
  <si>
    <t>100,500 - 143,830</t>
  </si>
  <si>
    <t>Director of Wellness</t>
  </si>
  <si>
    <t>Police Officer (Entry - Step 7)</t>
  </si>
  <si>
    <t>66,367 - 87,589</t>
  </si>
  <si>
    <t>Special Patrol Officer</t>
  </si>
  <si>
    <t>Project Manager</t>
  </si>
  <si>
    <t>Sr. Crisis Caseworker</t>
  </si>
  <si>
    <t>Crisis Caseworker</t>
  </si>
  <si>
    <t>Office Supervisor (Entry - Step 6)</t>
  </si>
  <si>
    <t>60,709 - 72,490</t>
  </si>
  <si>
    <t>Program Technician (Entry - Step 6</t>
  </si>
  <si>
    <t>48,868 - 58,351</t>
  </si>
  <si>
    <t>Data Analyst</t>
  </si>
  <si>
    <t>Analyst</t>
  </si>
  <si>
    <t>Fire Department</t>
  </si>
  <si>
    <t>Licensed Auto Inspector</t>
  </si>
  <si>
    <t>Auto Mechani</t>
  </si>
  <si>
    <t>Sanitation Worker</t>
  </si>
  <si>
    <t>Operations Manager</t>
  </si>
  <si>
    <t>Deputy City Engineer</t>
  </si>
  <si>
    <t>Senior Engineering Project Manager</t>
  </si>
  <si>
    <t>91,340 - 130,730</t>
  </si>
  <si>
    <t>Engineering Project Manager</t>
  </si>
  <si>
    <t>Engineer</t>
  </si>
  <si>
    <t>MISSING INFO ON ONE ADD</t>
  </si>
  <si>
    <t>Director of Traffic Engineering</t>
  </si>
  <si>
    <t>95,260 - 134,650</t>
  </si>
  <si>
    <t>Chief Supervisor of Traffic Engineerin</t>
  </si>
  <si>
    <t>75,540 - 108,160</t>
  </si>
  <si>
    <t>Program Coordinator</t>
  </si>
  <si>
    <t>59,110 - 83,550</t>
  </si>
  <si>
    <t>Building Maintenance Worker</t>
  </si>
  <si>
    <t>Community Aide</t>
  </si>
  <si>
    <t>Program Coordinator (Love Your Block</t>
  </si>
  <si>
    <t>Program Fellow (Love Your Block)</t>
  </si>
  <si>
    <t>Administrative Assistant</t>
  </si>
  <si>
    <t>44,340 - 62,670</t>
  </si>
  <si>
    <t>Housing and Community Development</t>
  </si>
  <si>
    <t>Chief Financial Manager</t>
  </si>
  <si>
    <t>Lead Technician</t>
  </si>
  <si>
    <t>Plumbing Inspector</t>
  </si>
  <si>
    <t>Buildings &amp; Regulatory Compliance</t>
  </si>
  <si>
    <t>Plans Examiner</t>
  </si>
  <si>
    <t>Community Outreach Specialist</t>
  </si>
  <si>
    <t>Water Department Administration</t>
  </si>
  <si>
    <t>Chief Accountant</t>
  </si>
  <si>
    <t>Sr. Accountant</t>
  </si>
  <si>
    <t>Sr. Utility Billing Clerk</t>
  </si>
  <si>
    <t>Program Coordinator (Special Projects</t>
  </si>
  <si>
    <t>Executive Assistant</t>
  </si>
  <si>
    <t>Sewer Maintenance</t>
  </si>
  <si>
    <t>Asst. Operations Manage</t>
  </si>
  <si>
    <t>Maintenance Mechanic</t>
  </si>
  <si>
    <t>Source of Supply, Power</t>
  </si>
  <si>
    <t>Reservoir Patrol Guards</t>
  </si>
  <si>
    <t>Purification</t>
  </si>
  <si>
    <t>Assistant Chief Operator</t>
  </si>
  <si>
    <t>Sr. Water Treatment Plant Operator</t>
  </si>
  <si>
    <t>Utility Mechanic</t>
  </si>
  <si>
    <t>Senior Water Plant Instrument Tech</t>
  </si>
  <si>
    <t>Senior Lab Technician</t>
  </si>
  <si>
    <t>Lab Technician</t>
  </si>
  <si>
    <t>48,880 - 69,090</t>
  </si>
  <si>
    <t>Transmission &amp; Distribution</t>
  </si>
  <si>
    <t>TBD</t>
  </si>
  <si>
    <t>Youth &amp; Workforce Services Admin</t>
  </si>
  <si>
    <t>Information Clerk III</t>
  </si>
  <si>
    <t>Pulled out all of the headcount puts/takes that I found in the budget</t>
  </si>
  <si>
    <t>Pulling together 2025 approved &amp; 2026 proposed budget info for comparison</t>
  </si>
  <si>
    <t>Budget spend by department</t>
  </si>
  <si>
    <t>Headcount puts/takes</t>
  </si>
  <si>
    <t>CIP expenditures - both 2025 &amp; 2026</t>
  </si>
  <si>
    <t>Things we want to capture</t>
  </si>
  <si>
    <t>Budget increases/decreases by department and by dimension within department budget</t>
  </si>
  <si>
    <t>SankeyAText</t>
  </si>
  <si>
    <t>SankeyBText</t>
  </si>
  <si>
    <t>Assessment and Taxation</t>
  </si>
  <si>
    <t>Office of Audit and Control</t>
  </si>
  <si>
    <t>Neighborhood &amp; Community Services</t>
  </si>
  <si>
    <t>All Other Expenses</t>
  </si>
  <si>
    <t>Recreation</t>
  </si>
  <si>
    <t>Youth &amp; Workforce Services</t>
  </si>
  <si>
    <t>Bond Anticipation Notes, $8,618, 206.4%</t>
  </si>
  <si>
    <t>Elections, $200, -24.5%</t>
  </si>
  <si>
    <t>Other Debt, $350, 0.0%</t>
  </si>
  <si>
    <t>Special Items, $4,150, 3.9%</t>
  </si>
  <si>
    <t>Street Lighting, $1,200, 27.0%</t>
  </si>
  <si>
    <t>GrowthColor</t>
  </si>
  <si>
    <t>SankeyColorOverride</t>
  </si>
  <si>
    <t>2026 Budget</t>
  </si>
  <si>
    <t>2025 Budget</t>
  </si>
  <si>
    <t>YoY Growth</t>
  </si>
  <si>
    <t>Note that this is not related to the Flourish Sankey</t>
  </si>
  <si>
    <t>couple of departments are missing, e.g. Mayor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</si>
</sst>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3" fontId="0" fillId="0" borderId="0" xfId="0" applyNumberFormat="1"/>
    <xf numFmtId="0" fontId="16" fillId="0" borderId="0" xfId="0" applyFont="1"/>
    <xf numFmtId="164" fontId="0" fillId="0" borderId="0" xfId="1" applyNumberFormat="1" applyFont="1"/>
    <xf numFmtId="9" fontId="0" fillId="0" borderId="0" xfId="2" applyFont="1"/>
    <xf numFmtId="0" fontId="0" fillId="33" borderId="0" xfId="0" applyFill="1"/>
    <xf numFmtId="164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rl Urich" id="{169DF423-C1BA-4AAA-822F-5CBB6E76B07C}" userId="2fc18dc84c98a082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5-10-07T15:42:31.91" personId="{169DF423-C1BA-4AAA-822F-5CBB6E76B07C}" id="{52850916-8B6A-49A3-8E0E-7AA212053690}">
    <text>This field is used for populating the Flourish Sankey template</text>
  </threadedComment>
  <threadedComment ref="N1" dT="2025-10-07T15:44:08.71" personId="{169DF423-C1BA-4AAA-822F-5CBB6E76B07C}" id="{B2AF3591-216C-45B6-8C82-1156D24386F8}">
    <text>This is a test field that I was using to attempt stylization of the Sankey - the idea is that larger growth items would be dark red to larger decline items would be dark green and then stuff between works itself out - ignore for now</text>
  </threadedComment>
  <threadedComment ref="O1" dT="2025-10-07T15:43:14.27" personId="{169DF423-C1BA-4AAA-822F-5CBB6E76B07C}" id="{AD8A95AA-70D7-4E1C-BB74-D3E70AA008D1}">
    <text>This is a test field that I was using to attempt stylization of the Sankey graph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BC366-8489-457C-8913-5EDFBF70408E}">
  <dimension ref="C5:C11"/>
  <sheetViews>
    <sheetView workbookViewId="0">
      <selection activeCell="C12" sqref="C12"/>
    </sheetView>
  </sheetViews>
  <sheetFormatPr defaultRowHeight="14.4" x14ac:dyDescent="0.3"/>
  <sheetData>
    <row r="5" spans="3:3" x14ac:dyDescent="0.3">
      <c r="C5" t="s">
        <v>221</v>
      </c>
    </row>
    <row r="7" spans="3:3" x14ac:dyDescent="0.3">
      <c r="C7" s="2" t="s">
        <v>225</v>
      </c>
    </row>
    <row r="8" spans="3:3" x14ac:dyDescent="0.3">
      <c r="C8" t="s">
        <v>222</v>
      </c>
    </row>
    <row r="9" spans="3:3" x14ac:dyDescent="0.3">
      <c r="C9" t="s">
        <v>226</v>
      </c>
    </row>
    <row r="10" spans="3:3" x14ac:dyDescent="0.3">
      <c r="C10" t="s">
        <v>223</v>
      </c>
    </row>
    <row r="11" spans="3:3" x14ac:dyDescent="0.3">
      <c r="C11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04C0A-9946-4D32-848D-EF857ACE2550}">
  <dimension ref="A1:P49"/>
  <sheetViews>
    <sheetView tabSelected="1" zoomScale="80" zoomScaleNormal="80" workbookViewId="0"/>
  </sheetViews>
  <sheetFormatPr defaultRowHeight="14.4" x14ac:dyDescent="0.3"/>
  <cols>
    <col min="1" max="1" width="28.6640625" customWidth="1"/>
    <col min="2" max="2" width="44.5546875" customWidth="1"/>
    <col min="3" max="3" width="19.77734375" customWidth="1"/>
    <col min="4" max="4" width="16" customWidth="1"/>
    <col min="5" max="5" width="30.44140625" customWidth="1"/>
    <col min="6" max="9" width="18" customWidth="1"/>
    <col min="10" max="10" width="13.44140625" customWidth="1"/>
    <col min="11" max="11" width="12.88671875" customWidth="1"/>
    <col min="12" max="12" width="18" customWidth="1"/>
    <col min="13" max="13" width="19.6640625" customWidth="1"/>
    <col min="14" max="14" width="16.109375" customWidth="1"/>
    <col min="15" max="15" width="55.44140625" customWidth="1"/>
    <col min="16" max="16" width="15.6640625" customWidth="1"/>
  </cols>
  <sheetData>
    <row r="1" spans="1:16" x14ac:dyDescent="0.3">
      <c r="A1" s="2" t="s">
        <v>111</v>
      </c>
      <c r="B1" s="2" t="s">
        <v>227</v>
      </c>
      <c r="C1" s="2" t="s">
        <v>228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242</v>
      </c>
      <c r="M1" s="2" t="s">
        <v>243</v>
      </c>
      <c r="N1" s="2" t="s">
        <v>240</v>
      </c>
      <c r="O1" s="2" t="s">
        <v>241</v>
      </c>
      <c r="P1" s="2" t="s">
        <v>244</v>
      </c>
    </row>
    <row r="2" spans="1:16" x14ac:dyDescent="0.3">
      <c r="A2" t="s">
        <v>232</v>
      </c>
      <c r="B2" t="str">
        <f>_xlfn.CONCAT(E2, ", ",TEXT(ROUND(L2/1000,0),"$#,###"),", ",TEXT(ROUND(P2,3), "0.0%"))</f>
        <v>Bond Anticipation Notes, $8,618, 206.4%</v>
      </c>
      <c r="C2" s="6">
        <f>ROUND(L2/1000,0)</f>
        <v>8618</v>
      </c>
      <c r="D2" t="s">
        <v>99</v>
      </c>
      <c r="E2" t="s">
        <v>100</v>
      </c>
      <c r="F2">
        <v>0</v>
      </c>
      <c r="G2">
        <v>0</v>
      </c>
      <c r="H2">
        <v>0</v>
      </c>
      <c r="I2">
        <v>0</v>
      </c>
      <c r="J2" s="1">
        <v>8618000</v>
      </c>
      <c r="K2">
        <v>0</v>
      </c>
      <c r="L2" s="1">
        <v>8618000</v>
      </c>
      <c r="M2" s="3">
        <f>_xlfn.XLOOKUP(D2,'2025ApprovedBudget'!A47:A94,'2025ApprovedBudget'!I47:I94,0,0,1)</f>
        <v>2812346</v>
      </c>
      <c r="N2" s="3" t="str">
        <f>IF(P2&lt;-0.2,"DarkGreen",IF(P2&lt;-0.05,"LimeGreen",IF(P2&lt;-0.02,"GreenYellow",IF(P2&lt;0.02,"White",IF(P2&lt;0.05,"LightCoral", IF(P2&lt;0.1,"Red","Maroon"))))))</f>
        <v>Maroon</v>
      </c>
      <c r="O2" s="3" t="str">
        <f>TRIM(_xlfn.CONCAT(B2, ": ", N2))</f>
        <v>Bond Anticipation Notes, $8,618, 206.4%: Maroon</v>
      </c>
      <c r="P2" s="4">
        <f>(L2/M2)-1</f>
        <v>2.0643455677217526</v>
      </c>
    </row>
    <row r="3" spans="1:16" x14ac:dyDescent="0.3">
      <c r="A3" t="s">
        <v>233</v>
      </c>
      <c r="B3" t="str">
        <f>_xlfn.CONCAT(E3, ", ",TEXT(ROUND(L3/1000,0),"$#,###"),", ",TEXT(ROUND(P3,3), "0.0%"))</f>
        <v>Recreation Programs, $1,573, 63.7%</v>
      </c>
      <c r="C3" s="6">
        <f>ROUND(L3/1000,0)</f>
        <v>1573</v>
      </c>
      <c r="D3" t="s">
        <v>59</v>
      </c>
      <c r="E3" t="s">
        <v>60</v>
      </c>
      <c r="F3" s="1">
        <v>710880</v>
      </c>
      <c r="G3" s="1">
        <v>64000</v>
      </c>
      <c r="H3" s="1">
        <v>662500</v>
      </c>
      <c r="I3" s="1">
        <v>135515</v>
      </c>
      <c r="J3">
        <v>0</v>
      </c>
      <c r="K3">
        <v>0</v>
      </c>
      <c r="L3" s="1">
        <v>1572895</v>
      </c>
      <c r="M3" s="3">
        <f>_xlfn.XLOOKUP(D3,'2025ApprovedBudget'!A27:A74,'2025ApprovedBudget'!I27:I74,0,0,1)</f>
        <v>961092</v>
      </c>
      <c r="N3" s="3" t="str">
        <f>IF(P3&lt;-0.2,"DarkGreen",IF(P3&lt;-0.05,"LimeGreen",IF(P3&lt;-0.02,"GreenYellow",IF(P3&lt;0.02,"White",IF(P3&lt;0.05,"LightCoral", IF(P3&lt;0.1,"Red","Maroon"))))))</f>
        <v>Maroon</v>
      </c>
      <c r="O3" s="3" t="str">
        <f>TRIM(_xlfn.CONCAT(B3, ": ", N3))</f>
        <v>Recreation Programs, $1,573, 63.7%: Maroon</v>
      </c>
      <c r="P3" s="4">
        <f>(L3/M3)-1</f>
        <v>0.63657069250394338</v>
      </c>
    </row>
    <row r="4" spans="1:16" x14ac:dyDescent="0.3">
      <c r="A4" t="s">
        <v>10</v>
      </c>
      <c r="B4" t="str">
        <f>_xlfn.CONCAT(E4, ", ",TEXT(ROUND(L4/1000,0),"$#,###"),", ",TEXT(ROUND(P4,3), "0.0%"))</f>
        <v>Mayor, $1,715, 52.0%</v>
      </c>
      <c r="C4" s="6">
        <f>ROUND(L4/1000,0)</f>
        <v>1715</v>
      </c>
      <c r="D4" t="s">
        <v>9</v>
      </c>
      <c r="E4" t="s">
        <v>10</v>
      </c>
      <c r="F4" s="1">
        <v>1274454</v>
      </c>
      <c r="G4" s="1">
        <v>2000</v>
      </c>
      <c r="H4" s="1">
        <v>148000</v>
      </c>
      <c r="I4" s="1">
        <v>290584</v>
      </c>
      <c r="J4">
        <v>0</v>
      </c>
      <c r="K4">
        <v>0</v>
      </c>
      <c r="L4" s="1">
        <v>1715038</v>
      </c>
      <c r="M4" s="3">
        <f>_xlfn.XLOOKUP(D4,'2025ApprovedBudget'!A2:A49,'2025ApprovedBudget'!I2:I49,0,0,1)</f>
        <v>1128606</v>
      </c>
      <c r="N4" s="3" t="str">
        <f>IF(P4&lt;-0.2,"DarkGreen",IF(P4&lt;-0.05,"LimeGreen",IF(P4&lt;-0.02,"GreenYellow",IF(P4&lt;0.02,"White",IF(P4&lt;0.05,"LightCoral", IF(P4&lt;0.1,"Red","Maroon"))))))</f>
        <v>Maroon</v>
      </c>
      <c r="O4" s="3" t="str">
        <f>TRIM(_xlfn.CONCAT(B4, ": ", N4))</f>
        <v>Mayor, $1,715, 52.0%: Maroon</v>
      </c>
      <c r="P4" s="4">
        <f>(L4/M4)-1</f>
        <v>0.51960737405259239</v>
      </c>
    </row>
    <row r="5" spans="1:16" x14ac:dyDescent="0.3">
      <c r="A5" t="s">
        <v>22</v>
      </c>
      <c r="B5" t="str">
        <f>_xlfn.CONCAT(E5, ", ",TEXT(ROUND(L5/1000,0),"$#,###"),", ",TEXT(ROUND(P5,3), "0.0%"))</f>
        <v>Purchasing, $376, 36.5%</v>
      </c>
      <c r="C5" s="6">
        <f>ROUND(L5/1000,0)</f>
        <v>376</v>
      </c>
      <c r="D5" t="s">
        <v>27</v>
      </c>
      <c r="E5" t="s">
        <v>28</v>
      </c>
      <c r="F5" s="1">
        <v>298001</v>
      </c>
      <c r="G5">
        <v>0</v>
      </c>
      <c r="H5" s="1">
        <v>6000</v>
      </c>
      <c r="I5" s="1">
        <v>71581</v>
      </c>
      <c r="J5">
        <v>0</v>
      </c>
      <c r="K5">
        <v>0</v>
      </c>
      <c r="L5" s="1">
        <v>375582</v>
      </c>
      <c r="M5" s="3">
        <f>_xlfn.XLOOKUP(D5,'2025ApprovedBudget'!A11:A58,'2025ApprovedBudget'!I11:I58,0,0,1)</f>
        <v>275176</v>
      </c>
      <c r="N5" s="3" t="str">
        <f>IF(P5&lt;-0.2,"DarkGreen",IF(P5&lt;-0.05,"LimeGreen",IF(P5&lt;-0.02,"GreenYellow",IF(P5&lt;0.02,"White",IF(P5&lt;0.05,"LightCoral", IF(P5&lt;0.1,"Red","Maroon"))))))</f>
        <v>Maroon</v>
      </c>
      <c r="O5" s="3" t="str">
        <f>TRIM(_xlfn.CONCAT(B5, ": ", N5))</f>
        <v>Purchasing, $376, 36.5%: Maroon</v>
      </c>
      <c r="P5" s="4">
        <f>(L5/M5)-1</f>
        <v>0.36487920458179501</v>
      </c>
    </row>
    <row r="6" spans="1:16" x14ac:dyDescent="0.3">
      <c r="A6" t="s">
        <v>232</v>
      </c>
      <c r="B6" t="str">
        <f>_xlfn.CONCAT(E6, ", ",TEXT(ROUND(L6/1000,0),"$#,###"),", ",TEXT(ROUND(P6,3), "0.0%"))</f>
        <v>Street Lighting, $1,200, 27.0%</v>
      </c>
      <c r="C6" s="6">
        <f>ROUND(L6/1000,0)</f>
        <v>1200</v>
      </c>
      <c r="D6" t="s">
        <v>95</v>
      </c>
      <c r="E6" t="s">
        <v>96</v>
      </c>
      <c r="F6">
        <v>0</v>
      </c>
      <c r="G6">
        <v>0</v>
      </c>
      <c r="H6" s="1">
        <v>1200000</v>
      </c>
      <c r="I6">
        <v>0</v>
      </c>
      <c r="J6">
        <v>0</v>
      </c>
      <c r="K6">
        <v>0</v>
      </c>
      <c r="L6" s="1">
        <v>1200000</v>
      </c>
      <c r="M6" s="3">
        <f>_xlfn.XLOOKUP(D6,'2025ApprovedBudget'!A45:A92,'2025ApprovedBudget'!I45:I92,0,0,1)</f>
        <v>945000</v>
      </c>
      <c r="N6" s="3" t="str">
        <f>IF(P6&lt;-0.2,"DarkGreen",IF(P6&lt;-0.05,"LimeGreen",IF(P6&lt;-0.02,"GreenYellow",IF(P6&lt;0.02,"White",IF(P6&lt;0.05,"LightCoral", IF(P6&lt;0.1,"Red","Maroon"))))))</f>
        <v>Maroon</v>
      </c>
      <c r="O6" s="3" t="str">
        <f>TRIM(_xlfn.CONCAT(B6, ": ", N6))</f>
        <v>Street Lighting, $1,200, 27.0%: Maroon</v>
      </c>
      <c r="P6" s="4">
        <f>(L6/M6)-1</f>
        <v>0.26984126984126977</v>
      </c>
    </row>
    <row r="7" spans="1:16" x14ac:dyDescent="0.3">
      <c r="A7" t="s">
        <v>233</v>
      </c>
      <c r="B7" t="str">
        <f>_xlfn.CONCAT(E7, ", ",TEXT(ROUND(L7/1000,0),"$#,###"),", ",TEXT(ROUND(P7,3), "0.0%"))</f>
        <v>Department of Recreation, $1,015, 18.6%</v>
      </c>
      <c r="C7" s="6">
        <f>ROUND(L7/1000,0)</f>
        <v>1015</v>
      </c>
      <c r="D7" t="s">
        <v>57</v>
      </c>
      <c r="E7" t="s">
        <v>58</v>
      </c>
      <c r="F7" s="1">
        <v>747510</v>
      </c>
      <c r="G7" s="1">
        <v>25000</v>
      </c>
      <c r="H7" s="1">
        <v>102500</v>
      </c>
      <c r="I7" s="1">
        <v>140322</v>
      </c>
      <c r="J7">
        <v>0</v>
      </c>
      <c r="K7">
        <v>0</v>
      </c>
      <c r="L7" s="1">
        <v>1015332</v>
      </c>
      <c r="M7" s="3">
        <f>_xlfn.XLOOKUP(D7,'2025ApprovedBudget'!A26:A73,'2025ApprovedBudget'!I26:I73,0,0,1)</f>
        <v>855824</v>
      </c>
      <c r="N7" s="3" t="str">
        <f>IF(P7&lt;-0.2,"DarkGreen",IF(P7&lt;-0.05,"LimeGreen",IF(P7&lt;-0.02,"GreenYellow",IF(P7&lt;0.02,"White",IF(P7&lt;0.05,"LightCoral", IF(P7&lt;0.1,"Red","Maroon"))))))</f>
        <v>Maroon</v>
      </c>
      <c r="O7" s="3" t="str">
        <f>TRIM(_xlfn.CONCAT(B7, ": ", N7))</f>
        <v>Department of Recreation, $1,015, 18.6%: Maroon</v>
      </c>
      <c r="P7" s="4">
        <f>(L7/M7)-1</f>
        <v>0.18637944250219673</v>
      </c>
    </row>
    <row r="8" spans="1:16" x14ac:dyDescent="0.3">
      <c r="A8" t="s">
        <v>84</v>
      </c>
      <c r="B8" t="str">
        <f>_xlfn.CONCAT(E8, ", ",TEXT(ROUND(L8/1000,0),"$#,###"),", ",TEXT(ROUND(P8,3), "0.0%"))</f>
        <v>Assessment and Taxation, $724, 18.6%</v>
      </c>
      <c r="C8" s="6">
        <f>ROUND(L8/1000,0)</f>
        <v>724</v>
      </c>
      <c r="D8" t="s">
        <v>83</v>
      </c>
      <c r="E8" t="s">
        <v>229</v>
      </c>
      <c r="F8" s="1">
        <v>366501</v>
      </c>
      <c r="G8" s="1">
        <v>2500</v>
      </c>
      <c r="H8" s="1">
        <v>257500</v>
      </c>
      <c r="I8" s="1">
        <v>97754</v>
      </c>
      <c r="J8">
        <v>0</v>
      </c>
      <c r="K8">
        <v>0</v>
      </c>
      <c r="L8" s="1">
        <v>724255</v>
      </c>
      <c r="M8" s="3">
        <f>_xlfn.XLOOKUP(D8,'2025ApprovedBudget'!A39:A86,'2025ApprovedBudget'!I39:I86,0,0,1)</f>
        <v>610533</v>
      </c>
      <c r="N8" s="3" t="str">
        <f>IF(P8&lt;-0.2,"DarkGreen",IF(P8&lt;-0.05,"LimeGreen",IF(P8&lt;-0.02,"GreenYellow",IF(P8&lt;0.02,"White",IF(P8&lt;0.05,"LightCoral", IF(P8&lt;0.1,"Red","Maroon"))))))</f>
        <v>Maroon</v>
      </c>
      <c r="O8" s="3" t="str">
        <f>TRIM(_xlfn.CONCAT(B8, ": ", N8))</f>
        <v>Assessment and Taxation, $724, 18.6%: Maroon</v>
      </c>
      <c r="P8" s="4">
        <f>(L8/M8)-1</f>
        <v>0.18626675380364377</v>
      </c>
    </row>
    <row r="9" spans="1:16" x14ac:dyDescent="0.3">
      <c r="A9" t="s">
        <v>233</v>
      </c>
      <c r="B9" t="str">
        <f>_xlfn.CONCAT(E9, ", ",TEXT(ROUND(L9/1000,0),"$#,###"),", ",TEXT(ROUND(P9,3), "0.0%"))</f>
        <v>Recreation Operations, $1,624, 16.5%</v>
      </c>
      <c r="C9" s="6">
        <f>ROUND(L9/1000,0)</f>
        <v>1624</v>
      </c>
      <c r="D9" t="s">
        <v>61</v>
      </c>
      <c r="E9" t="s">
        <v>62</v>
      </c>
      <c r="F9" s="1">
        <v>740649</v>
      </c>
      <c r="G9" s="1">
        <v>65000</v>
      </c>
      <c r="H9" s="1">
        <v>701750</v>
      </c>
      <c r="I9" s="1">
        <v>116442</v>
      </c>
      <c r="J9">
        <v>0</v>
      </c>
      <c r="K9">
        <v>0</v>
      </c>
      <c r="L9" s="1">
        <v>1623841</v>
      </c>
      <c r="M9" s="3">
        <f>_xlfn.XLOOKUP(D9,'2025ApprovedBudget'!A28:A75,'2025ApprovedBudget'!I28:I75,0,0,1)</f>
        <v>1394217</v>
      </c>
      <c r="N9" s="3" t="str">
        <f>IF(P9&lt;-0.2,"DarkGreen",IF(P9&lt;-0.05,"LimeGreen",IF(P9&lt;-0.02,"GreenYellow",IF(P9&lt;0.02,"White",IF(P9&lt;0.05,"LightCoral", IF(P9&lt;0.1,"Red","Maroon"))))))</f>
        <v>Maroon</v>
      </c>
      <c r="O9" s="3" t="str">
        <f>TRIM(_xlfn.CONCAT(B9, ": ", N9))</f>
        <v>Recreation Operations, $1,624, 16.5%: Maroon</v>
      </c>
      <c r="P9" s="4">
        <f>(L9/M9)-1</f>
        <v>0.16469746101216676</v>
      </c>
    </row>
    <row r="10" spans="1:16" x14ac:dyDescent="0.3">
      <c r="A10" t="s">
        <v>46</v>
      </c>
      <c r="B10" t="str">
        <f>_xlfn.CONCAT(E10, ", ",TEXT(ROUND(L10/1000,0),"$#,###"),", ",TEXT(ROUND(P10,3), "0.0%"))</f>
        <v>Waste Collection/Recycling, $5,054, 10.4%</v>
      </c>
      <c r="C10" s="6">
        <f>ROUND(L10/1000,0)</f>
        <v>5054</v>
      </c>
      <c r="D10" t="s">
        <v>49</v>
      </c>
      <c r="E10" t="s">
        <v>50</v>
      </c>
      <c r="F10" s="1">
        <v>2757367</v>
      </c>
      <c r="G10" s="1">
        <v>130000</v>
      </c>
      <c r="H10" s="1">
        <v>966000</v>
      </c>
      <c r="I10" s="1">
        <v>1201002</v>
      </c>
      <c r="J10">
        <v>0</v>
      </c>
      <c r="K10">
        <v>0</v>
      </c>
      <c r="L10" s="1">
        <v>5054369</v>
      </c>
      <c r="M10" s="3">
        <f>_xlfn.XLOOKUP(D10,'2025ApprovedBudget'!A22:A69,'2025ApprovedBudget'!I22:I69,0,0,1)</f>
        <v>4576933</v>
      </c>
      <c r="N10" s="3" t="str">
        <f>IF(P10&lt;-0.2,"DarkGreen",IF(P10&lt;-0.05,"LimeGreen",IF(P10&lt;-0.02,"GreenYellow",IF(P10&lt;0.02,"White",IF(P10&lt;0.05,"LightCoral", IF(P10&lt;0.1,"Red","Maroon"))))))</f>
        <v>Maroon</v>
      </c>
      <c r="O10" s="3" t="str">
        <f>TRIM(_xlfn.CONCAT(B10, ": ", N10))</f>
        <v>Waste Collection/Recycling, $5,054, 10.4%: Maroon</v>
      </c>
      <c r="P10" s="4">
        <f>(L10/M10)-1</f>
        <v>0.10431352174043185</v>
      </c>
    </row>
    <row r="11" spans="1:16" x14ac:dyDescent="0.3">
      <c r="A11" t="s">
        <v>38</v>
      </c>
      <c r="B11" t="str">
        <f>_xlfn.CONCAT(E11, ", ",TEXT(ROUND(L11/1000,0),"$#,###"),", ",TEXT(ROUND(P11,3), "0.0%"))</f>
        <v>Control of Animals, $477, 8.8%</v>
      </c>
      <c r="C11" s="6">
        <f>ROUND(L11/1000,0)</f>
        <v>477</v>
      </c>
      <c r="D11" t="s">
        <v>41</v>
      </c>
      <c r="E11" t="s">
        <v>42</v>
      </c>
      <c r="F11" s="1">
        <v>213688</v>
      </c>
      <c r="G11">
        <v>0</v>
      </c>
      <c r="H11" s="1">
        <v>215195</v>
      </c>
      <c r="I11" s="1">
        <v>48138</v>
      </c>
      <c r="J11">
        <v>0</v>
      </c>
      <c r="K11">
        <v>0</v>
      </c>
      <c r="L11" s="1">
        <v>477021</v>
      </c>
      <c r="M11" s="3">
        <f>_xlfn.XLOOKUP(D11,'2025ApprovedBudget'!A18:A65,'2025ApprovedBudget'!I18:I65,0,0,1)</f>
        <v>438248</v>
      </c>
      <c r="N11" s="3" t="str">
        <f>IF(P11&lt;-0.2,"DarkGreen",IF(P11&lt;-0.05,"LimeGreen",IF(P11&lt;-0.02,"GreenYellow",IF(P11&lt;0.02,"White",IF(P11&lt;0.05,"LightCoral", IF(P11&lt;0.1,"Red","Maroon"))))))</f>
        <v>Red</v>
      </c>
      <c r="O11" s="3" t="str">
        <f>TRIM(_xlfn.CONCAT(B11, ": ", N11))</f>
        <v>Control of Animals, $477, 8.8%: Red</v>
      </c>
      <c r="P11" s="4">
        <f>(L11/M11)-1</f>
        <v>8.8472736897829529E-2</v>
      </c>
    </row>
    <row r="12" spans="1:16" x14ac:dyDescent="0.3">
      <c r="A12" t="s">
        <v>38</v>
      </c>
      <c r="B12" t="str">
        <f>_xlfn.CONCAT(E12, ", ",TEXT(ROUND(L12/1000,0),"$#,###"),", ",TEXT(ROUND(P12,3), "0.0%"))</f>
        <v>Public Safety Com. System, $4,045, 7.4%</v>
      </c>
      <c r="C12" s="6">
        <f>ROUND(L12/1000,0)</f>
        <v>4045</v>
      </c>
      <c r="D12" t="s">
        <v>39</v>
      </c>
      <c r="E12" t="s">
        <v>40</v>
      </c>
      <c r="F12" s="1">
        <v>2590806</v>
      </c>
      <c r="G12" s="1">
        <v>36500</v>
      </c>
      <c r="H12" s="1">
        <v>758347</v>
      </c>
      <c r="I12" s="1">
        <v>658940</v>
      </c>
      <c r="J12">
        <v>0</v>
      </c>
      <c r="K12">
        <v>0</v>
      </c>
      <c r="L12" s="1">
        <v>4044593</v>
      </c>
      <c r="M12" s="3">
        <f>_xlfn.XLOOKUP(D12,'2025ApprovedBudget'!A17:A64,'2025ApprovedBudget'!I17:I64,0,0,1)</f>
        <v>3766853</v>
      </c>
      <c r="N12" s="3" t="str">
        <f>IF(P12&lt;-0.2,"DarkGreen",IF(P12&lt;-0.05,"LimeGreen",IF(P12&lt;-0.02,"GreenYellow",IF(P12&lt;0.02,"White",IF(P12&lt;0.05,"LightCoral", IF(P12&lt;0.1,"Red","Maroon"))))))</f>
        <v>Red</v>
      </c>
      <c r="O12" s="3" t="str">
        <f>TRIM(_xlfn.CONCAT(B12, ": ", N12))</f>
        <v>Public Safety Com. System, $4,045, 7.4%: Red</v>
      </c>
      <c r="P12" s="4">
        <f>(L12/M12)-1</f>
        <v>7.3732635704127469E-2</v>
      </c>
    </row>
    <row r="13" spans="1:16" x14ac:dyDescent="0.3">
      <c r="A13" t="s">
        <v>54</v>
      </c>
      <c r="B13" t="str">
        <f>_xlfn.CONCAT(E13, ", ",TEXT(ROUND(L13/1000,0),"$#,###"),", ",TEXT(ROUND(P13,3), "0.0%"))</f>
        <v>Engineering, $2,863, 7.3%</v>
      </c>
      <c r="C13" s="6">
        <f>ROUND(L13/1000,0)</f>
        <v>2863</v>
      </c>
      <c r="D13" t="s">
        <v>53</v>
      </c>
      <c r="E13" t="s">
        <v>54</v>
      </c>
      <c r="F13" s="1">
        <v>1541250</v>
      </c>
      <c r="G13" s="1">
        <v>20000</v>
      </c>
      <c r="H13" s="1">
        <v>958500</v>
      </c>
      <c r="I13" s="1">
        <v>343014</v>
      </c>
      <c r="J13">
        <v>0</v>
      </c>
      <c r="K13">
        <v>0</v>
      </c>
      <c r="L13" s="1">
        <v>2862764</v>
      </c>
      <c r="M13" s="3">
        <f>_xlfn.XLOOKUP(D13,'2025ApprovedBudget'!A24:A71,'2025ApprovedBudget'!I24:I71,0,0,1)</f>
        <v>2667815</v>
      </c>
      <c r="N13" s="3" t="str">
        <f>IF(P13&lt;-0.2,"DarkGreen",IF(P13&lt;-0.05,"LimeGreen",IF(P13&lt;-0.02,"GreenYellow",IF(P13&lt;0.02,"White",IF(P13&lt;0.05,"LightCoral", IF(P13&lt;0.1,"Red","Maroon"))))))</f>
        <v>Red</v>
      </c>
      <c r="O13" s="3" t="str">
        <f>TRIM(_xlfn.CONCAT(B13, ": ", N13))</f>
        <v>Engineering, $2,863, 7.3%: Red</v>
      </c>
      <c r="P13" s="4">
        <f>(L13/M13)-1</f>
        <v>7.3074407333342029E-2</v>
      </c>
    </row>
    <row r="14" spans="1:16" x14ac:dyDescent="0.3">
      <c r="A14" t="s">
        <v>231</v>
      </c>
      <c r="B14" t="str">
        <f>_xlfn.CONCAT(E14, ", ",TEXT(ROUND(L14/1000,0),"$#,###"),", ",TEXT(ROUND(P14,3), "0.0%"))</f>
        <v>Division of Planning, $1,012, 7.1%</v>
      </c>
      <c r="C14" s="6">
        <f>ROUND(L14/1000,0)</f>
        <v>1012</v>
      </c>
      <c r="D14" t="s">
        <v>69</v>
      </c>
      <c r="E14" t="s">
        <v>70</v>
      </c>
      <c r="F14" s="1">
        <v>746420</v>
      </c>
      <c r="G14" s="1">
        <v>3000</v>
      </c>
      <c r="H14" s="1">
        <v>99698</v>
      </c>
      <c r="I14" s="1">
        <v>162523</v>
      </c>
      <c r="J14">
        <v>0</v>
      </c>
      <c r="K14">
        <v>0</v>
      </c>
      <c r="L14" s="1">
        <v>1011641</v>
      </c>
      <c r="M14" s="3">
        <f>_xlfn.XLOOKUP(D14,'2025ApprovedBudget'!A32:A79,'2025ApprovedBudget'!I32:I79,0,0,1)</f>
        <v>944366</v>
      </c>
      <c r="N14" s="3" t="str">
        <f>IF(P14&lt;-0.2,"DarkGreen",IF(P14&lt;-0.05,"LimeGreen",IF(P14&lt;-0.02,"GreenYellow",IF(P14&lt;0.02,"White",IF(P14&lt;0.05,"LightCoral", IF(P14&lt;0.1,"Red","Maroon"))))))</f>
        <v>Red</v>
      </c>
      <c r="O14" s="3" t="str">
        <f>TRIM(_xlfn.CONCAT(B14, ": ", N14))</f>
        <v>Division of Planning, $1,012, 7.1%: Red</v>
      </c>
      <c r="P14" s="4">
        <f>(L14/M14)-1</f>
        <v>7.1238269908065366E-2</v>
      </c>
    </row>
    <row r="15" spans="1:16" x14ac:dyDescent="0.3">
      <c r="A15" t="s">
        <v>231</v>
      </c>
      <c r="B15" t="str">
        <f>_xlfn.CONCAT(E15, ", ",TEXT(ROUND(L15/1000,0),"$#,###"),", ",TEXT(ROUND(P15,3), "0.0%"))</f>
        <v>Bldgs &amp; Reg. Comp, $3,949, 6.5%</v>
      </c>
      <c r="C15" s="6">
        <f>ROUND(L15/1000,0)</f>
        <v>3949</v>
      </c>
      <c r="D15" t="s">
        <v>79</v>
      </c>
      <c r="E15" t="s">
        <v>80</v>
      </c>
      <c r="F15" s="1">
        <v>1502601</v>
      </c>
      <c r="G15" s="1">
        <v>4000</v>
      </c>
      <c r="H15" s="1">
        <v>2045000</v>
      </c>
      <c r="I15" s="1">
        <v>397765</v>
      </c>
      <c r="J15">
        <v>0</v>
      </c>
      <c r="K15">
        <v>0</v>
      </c>
      <c r="L15" s="1">
        <v>3949366</v>
      </c>
      <c r="M15" s="3">
        <f>_xlfn.XLOOKUP(D15,'2025ApprovedBudget'!A37:A84,'2025ApprovedBudget'!I37:I84,0,0,1)</f>
        <v>3709447</v>
      </c>
      <c r="N15" s="3" t="str">
        <f>IF(P15&lt;-0.2,"DarkGreen",IF(P15&lt;-0.05,"LimeGreen",IF(P15&lt;-0.02,"GreenYellow",IF(P15&lt;0.02,"White",IF(P15&lt;0.05,"LightCoral", IF(P15&lt;0.1,"Red","Maroon"))))))</f>
        <v>Red</v>
      </c>
      <c r="O15" s="3" t="str">
        <f>TRIM(_xlfn.CONCAT(B15, ": ", N15))</f>
        <v>Bldgs &amp; Reg. Comp, $3,949, 6.5%: Red</v>
      </c>
      <c r="P15" s="4">
        <f>(L15/M15)-1</f>
        <v>6.4677834728464889E-2</v>
      </c>
    </row>
    <row r="16" spans="1:16" x14ac:dyDescent="0.3">
      <c r="A16" t="s">
        <v>22</v>
      </c>
      <c r="B16" t="str">
        <f>_xlfn.CONCAT(E16, ", ",TEXT(ROUND(L16/1000,0),"$#,###"),", ",TEXT(ROUND(P16,3), "0.0%"))</f>
        <v>EEO/ Human Rights Commission, $265, 6.3%</v>
      </c>
      <c r="C16" s="6">
        <f>ROUND(L16/1000,0)</f>
        <v>265</v>
      </c>
      <c r="D16" t="s">
        <v>25</v>
      </c>
      <c r="E16" t="s">
        <v>26</v>
      </c>
      <c r="F16" s="1">
        <v>196001</v>
      </c>
      <c r="G16">
        <v>0</v>
      </c>
      <c r="H16" s="1">
        <v>31850</v>
      </c>
      <c r="I16" s="1">
        <v>37269</v>
      </c>
      <c r="J16">
        <v>0</v>
      </c>
      <c r="K16">
        <v>0</v>
      </c>
      <c r="L16" s="1">
        <v>265120</v>
      </c>
      <c r="M16" s="3">
        <f>_xlfn.XLOOKUP(D16,'2025ApprovedBudget'!A10:A57,'2025ApprovedBudget'!I10:I57,0,0,1)</f>
        <v>249350</v>
      </c>
      <c r="N16" s="3" t="str">
        <f>IF(P16&lt;-0.2,"DarkGreen",IF(P16&lt;-0.05,"LimeGreen",IF(P16&lt;-0.02,"GreenYellow",IF(P16&lt;0.02,"White",IF(P16&lt;0.05,"LightCoral", IF(P16&lt;0.1,"Red","Maroon"))))))</f>
        <v>Red</v>
      </c>
      <c r="O16" s="3" t="str">
        <f>TRIM(_xlfn.CONCAT(B16, ": ", N16))</f>
        <v>EEO/ Human Rights Commission, $265, 6.3%: Red</v>
      </c>
      <c r="P16" s="4">
        <f>(L16/M16)-1</f>
        <v>6.3244435532384236E-2</v>
      </c>
    </row>
    <row r="17" spans="1:16" x14ac:dyDescent="0.3">
      <c r="A17" t="s">
        <v>84</v>
      </c>
      <c r="B17" t="str">
        <f>_xlfn.CONCAT(E17, ", ",TEXT(ROUND(L17/1000,0),"$#,###"),", ",TEXT(ROUND(P17,3), "0.0%"))</f>
        <v>Assessment Review Board, $17, 6.3%</v>
      </c>
      <c r="C17" s="6">
        <f>ROUND(L17/1000,0)</f>
        <v>17</v>
      </c>
      <c r="D17" t="s">
        <v>85</v>
      </c>
      <c r="E17" t="s">
        <v>86</v>
      </c>
      <c r="F17">
        <v>0</v>
      </c>
      <c r="G17">
        <v>0</v>
      </c>
      <c r="H17" s="1">
        <v>17000</v>
      </c>
      <c r="I17">
        <v>0</v>
      </c>
      <c r="J17">
        <v>0</v>
      </c>
      <c r="K17">
        <v>0</v>
      </c>
      <c r="L17" s="1">
        <v>17000</v>
      </c>
      <c r="M17" s="3">
        <f>_xlfn.XLOOKUP(D17,'2025ApprovedBudget'!A40:A87,'2025ApprovedBudget'!I40:I87,0,0,1)</f>
        <v>16000</v>
      </c>
      <c r="N17" s="3" t="str">
        <f>IF(P17&lt;-0.2,"DarkGreen",IF(P17&lt;-0.05,"LimeGreen",IF(P17&lt;-0.02,"GreenYellow",IF(P17&lt;0.02,"White",IF(P17&lt;0.05,"LightCoral", IF(P17&lt;0.1,"Red","Maroon"))))))</f>
        <v>Red</v>
      </c>
      <c r="O17" s="3" t="str">
        <f>TRIM(_xlfn.CONCAT(B17, ": ", N17))</f>
        <v>Assessment Review Board, $17, 6.3%: Red</v>
      </c>
      <c r="P17" s="4">
        <f>(L17/M17)-1</f>
        <v>6.25E-2</v>
      </c>
    </row>
    <row r="18" spans="1:16" x14ac:dyDescent="0.3">
      <c r="A18" t="s">
        <v>46</v>
      </c>
      <c r="B18" t="str">
        <f>_xlfn.CONCAT(E18, ", ",TEXT(ROUND(L18/1000,0),"$#,###"),", ",TEXT(ROUND(P18,3), "0.0%"))</f>
        <v>Waste Disposal (Landfill), $3,492, 6.1%</v>
      </c>
      <c r="C18" s="6">
        <f>ROUND(L18/1000,0)</f>
        <v>3492</v>
      </c>
      <c r="D18" t="s">
        <v>51</v>
      </c>
      <c r="E18" t="s">
        <v>52</v>
      </c>
      <c r="F18" s="1">
        <v>1604616</v>
      </c>
      <c r="G18" s="1">
        <v>25000</v>
      </c>
      <c r="H18" s="1">
        <v>1535000</v>
      </c>
      <c r="I18" s="1">
        <v>327567</v>
      </c>
      <c r="J18">
        <v>0</v>
      </c>
      <c r="K18">
        <v>0</v>
      </c>
      <c r="L18" s="1">
        <v>3492183</v>
      </c>
      <c r="M18" s="3">
        <f>_xlfn.XLOOKUP(D18,'2025ApprovedBudget'!A23:A70,'2025ApprovedBudget'!I23:I70,0,0,1)</f>
        <v>3291871</v>
      </c>
      <c r="N18" s="3" t="str">
        <f>IF(P18&lt;-0.2,"DarkGreen",IF(P18&lt;-0.05,"LimeGreen",IF(P18&lt;-0.02,"GreenYellow",IF(P18&lt;0.02,"White",IF(P18&lt;0.05,"LightCoral", IF(P18&lt;0.1,"Red","Maroon"))))))</f>
        <v>Red</v>
      </c>
      <c r="O18" s="3" t="str">
        <f>TRIM(_xlfn.CONCAT(B18, ": ", N18))</f>
        <v>Waste Disposal (Landfill), $3,492, 6.1%: Red</v>
      </c>
      <c r="P18" s="4">
        <f>(L18/M18)-1</f>
        <v>6.0850501128385748E-2</v>
      </c>
    </row>
    <row r="19" spans="1:16" x14ac:dyDescent="0.3">
      <c r="A19" t="s">
        <v>12</v>
      </c>
      <c r="B19" t="str">
        <f>_xlfn.CONCAT(E19, ", ",TEXT(ROUND(L19/1000,0),"$#,###"),", ",TEXT(ROUND(P19,3), "0.0%"))</f>
        <v>Vital Statistics, $322, 6.0%</v>
      </c>
      <c r="C19" s="6">
        <f>ROUND(L19/1000,0)</f>
        <v>322</v>
      </c>
      <c r="D19" t="s">
        <v>87</v>
      </c>
      <c r="E19" t="s">
        <v>88</v>
      </c>
      <c r="F19" s="1">
        <v>224500</v>
      </c>
      <c r="G19">
        <v>0</v>
      </c>
      <c r="H19" s="1">
        <v>18000</v>
      </c>
      <c r="I19" s="1">
        <v>79419</v>
      </c>
      <c r="J19">
        <v>0</v>
      </c>
      <c r="K19">
        <v>0</v>
      </c>
      <c r="L19" s="1">
        <v>321919</v>
      </c>
      <c r="M19" s="3">
        <f>_xlfn.XLOOKUP(D19,'2025ApprovedBudget'!A41:A88,'2025ApprovedBudget'!I41:I88,0,0,1)</f>
        <v>303575</v>
      </c>
      <c r="N19" s="3" t="str">
        <f>IF(P19&lt;-0.2,"DarkGreen",IF(P19&lt;-0.05,"LimeGreen",IF(P19&lt;-0.02,"GreenYellow",IF(P19&lt;0.02,"White",IF(P19&lt;0.05,"LightCoral", IF(P19&lt;0.1,"Red","Maroon"))))))</f>
        <v>Red</v>
      </c>
      <c r="O19" s="3" t="str">
        <f>TRIM(_xlfn.CONCAT(B19, ": ", N19))</f>
        <v>Vital Statistics, $322, 6.0%: Red</v>
      </c>
      <c r="P19" s="4">
        <f>(L19/M19)-1</f>
        <v>6.042658321666794E-2</v>
      </c>
    </row>
    <row r="20" spans="1:16" x14ac:dyDescent="0.3">
      <c r="A20" t="s">
        <v>94</v>
      </c>
      <c r="B20" t="str">
        <f>_xlfn.CONCAT(E20, ", ",TEXT(ROUND(L20/1000,0),"$#,###"),", ",TEXT(ROUND(P20,3), "0.0%"))</f>
        <v>Undistributed Employee Benefits, $17,863, 4.6%</v>
      </c>
      <c r="C20" s="6">
        <f>ROUND(L20/1000,0)</f>
        <v>17863</v>
      </c>
      <c r="D20" t="s">
        <v>93</v>
      </c>
      <c r="E20" t="s">
        <v>94</v>
      </c>
      <c r="F20">
        <v>0</v>
      </c>
      <c r="G20">
        <v>0</v>
      </c>
      <c r="H20">
        <v>0</v>
      </c>
      <c r="I20" s="1">
        <v>17863000</v>
      </c>
      <c r="J20">
        <v>0</v>
      </c>
      <c r="K20">
        <v>0</v>
      </c>
      <c r="L20" s="1">
        <v>17863000</v>
      </c>
      <c r="M20" s="3">
        <f>_xlfn.XLOOKUP(D20,'2025ApprovedBudget'!A44:A91,'2025ApprovedBudget'!I44:I91,0,0,1)</f>
        <v>17082370</v>
      </c>
      <c r="N20" s="3" t="str">
        <f>IF(P20&lt;-0.2,"DarkGreen",IF(P20&lt;-0.05,"LimeGreen",IF(P20&lt;-0.02,"GreenYellow",IF(P20&lt;0.02,"White",IF(P20&lt;0.05,"LightCoral", IF(P20&lt;0.1,"Red","Maroon"))))))</f>
        <v>LightCoral</v>
      </c>
      <c r="O20" s="3" t="str">
        <f>TRIM(_xlfn.CONCAT(B20, ": ", N20))</f>
        <v>Undistributed Employee Benefits, $17,863, 4.6%: LightCoral</v>
      </c>
      <c r="P20" s="4">
        <f>(L20/M20)-1</f>
        <v>4.5697991555035955E-2</v>
      </c>
    </row>
    <row r="21" spans="1:16" x14ac:dyDescent="0.3">
      <c r="A21" t="s">
        <v>232</v>
      </c>
      <c r="B21" t="str">
        <f>_xlfn.CONCAT(E21, ", ",TEXT(ROUND(L21/1000,0),"$#,###"),", ",TEXT(ROUND(P21,3), "0.0%"))</f>
        <v>Special Items, $4,150, 3.9%</v>
      </c>
      <c r="C21" s="6">
        <f>ROUND(L21/1000,0)</f>
        <v>4150</v>
      </c>
      <c r="D21" t="s">
        <v>91</v>
      </c>
      <c r="E21" t="s">
        <v>92</v>
      </c>
      <c r="F21">
        <v>0</v>
      </c>
      <c r="G21">
        <v>0</v>
      </c>
      <c r="H21" s="1">
        <v>4150000</v>
      </c>
      <c r="I21">
        <v>0</v>
      </c>
      <c r="J21">
        <v>0</v>
      </c>
      <c r="K21">
        <v>0</v>
      </c>
      <c r="L21" s="1">
        <v>4150000</v>
      </c>
      <c r="M21" s="3">
        <f>_xlfn.XLOOKUP(D21,'2025ApprovedBudget'!A43:A90,'2025ApprovedBudget'!I43:I90,0,0,1)</f>
        <v>3995000</v>
      </c>
      <c r="N21" s="3" t="str">
        <f>IF(P21&lt;-0.2,"DarkGreen",IF(P21&lt;-0.05,"LimeGreen",IF(P21&lt;-0.02,"GreenYellow",IF(P21&lt;0.02,"White",IF(P21&lt;0.05,"LightCoral", IF(P21&lt;0.1,"Red","Maroon"))))))</f>
        <v>LightCoral</v>
      </c>
      <c r="O21" s="3" t="str">
        <f>TRIM(_xlfn.CONCAT(B21, ": ", N21))</f>
        <v>Special Items, $4,150, 3.9%: LightCoral</v>
      </c>
      <c r="P21" s="4">
        <f>(L21/M21)-1</f>
        <v>3.8798498122653235E-2</v>
      </c>
    </row>
    <row r="22" spans="1:16" x14ac:dyDescent="0.3">
      <c r="A22" t="s">
        <v>22</v>
      </c>
      <c r="B22" t="str">
        <f>_xlfn.CONCAT(E22, ", ",TEXT(ROUND(L22/1000,0),"$#,###"),", ",TEXT(ROUND(P22,3), "0.0%"))</f>
        <v>Information Technology, $1,846, 3.8%</v>
      </c>
      <c r="C22" s="6">
        <f>ROUND(L22/1000,0)</f>
        <v>1846</v>
      </c>
      <c r="D22" t="s">
        <v>31</v>
      </c>
      <c r="E22" t="s">
        <v>32</v>
      </c>
      <c r="F22" s="1">
        <v>775781</v>
      </c>
      <c r="G22" s="1">
        <v>453151</v>
      </c>
      <c r="H22" s="1">
        <v>465000</v>
      </c>
      <c r="I22" s="1">
        <v>152062</v>
      </c>
      <c r="J22">
        <v>0</v>
      </c>
      <c r="K22">
        <v>0</v>
      </c>
      <c r="L22" s="1">
        <v>1845994</v>
      </c>
      <c r="M22" s="3">
        <f>_xlfn.XLOOKUP(D22,'2025ApprovedBudget'!A13:A60,'2025ApprovedBudget'!I13:I60,0,0,1)</f>
        <v>1778148</v>
      </c>
      <c r="N22" s="3" t="str">
        <f>IF(P22&lt;-0.2,"DarkGreen",IF(P22&lt;-0.05,"LimeGreen",IF(P22&lt;-0.02,"GreenYellow",IF(P22&lt;0.02,"White",IF(P22&lt;0.05,"LightCoral", IF(P22&lt;0.1,"Red","Maroon"))))))</f>
        <v>LightCoral</v>
      </c>
      <c r="O22" s="3" t="str">
        <f>TRIM(_xlfn.CONCAT(B22, ": ", N22))</f>
        <v>Information Technology, $1,846, 3.8%: LightCoral</v>
      </c>
      <c r="P22" s="4">
        <f>(L22/M22)-1</f>
        <v>3.8155429131883301E-2</v>
      </c>
    </row>
    <row r="23" spans="1:16" x14ac:dyDescent="0.3">
      <c r="A23" t="s">
        <v>38</v>
      </c>
      <c r="B23" t="str">
        <f>_xlfn.CONCAT(E23, ", ",TEXT(ROUND(L23/1000,0),"$#,###"),", ",TEXT(ROUND(P23,3), "0.0%"))</f>
        <v>Police Department, $66,384, 2.4%</v>
      </c>
      <c r="C23" s="6">
        <f>ROUND(L23/1000,0)</f>
        <v>66384</v>
      </c>
      <c r="D23" t="s">
        <v>37</v>
      </c>
      <c r="E23" t="s">
        <v>38</v>
      </c>
      <c r="F23" s="1">
        <v>38184987</v>
      </c>
      <c r="G23" s="1">
        <v>773173</v>
      </c>
      <c r="H23" s="1">
        <v>6171845</v>
      </c>
      <c r="I23" s="1">
        <v>21253994</v>
      </c>
      <c r="J23">
        <v>0</v>
      </c>
      <c r="K23">
        <v>0</v>
      </c>
      <c r="L23" s="1">
        <v>66383999</v>
      </c>
      <c r="M23" s="3">
        <f>_xlfn.XLOOKUP(D23,'2025ApprovedBudget'!A16:A63,'2025ApprovedBudget'!I16:I63,0,0,1)</f>
        <v>64847410</v>
      </c>
      <c r="N23" s="3" t="str">
        <f>IF(P23&lt;-0.2,"DarkGreen",IF(P23&lt;-0.05,"LimeGreen",IF(P23&lt;-0.02,"GreenYellow",IF(P23&lt;0.02,"White",IF(P23&lt;0.05,"LightCoral", IF(P23&lt;0.1,"Red","Maroon"))))))</f>
        <v>LightCoral</v>
      </c>
      <c r="O23" s="3" t="str">
        <f>TRIM(_xlfn.CONCAT(B23, ": ", N23))</f>
        <v>Police Department, $66,384, 2.4%: LightCoral</v>
      </c>
      <c r="P23" s="4">
        <f>(L23/M23)-1</f>
        <v>2.3695456765351119E-2</v>
      </c>
    </row>
    <row r="24" spans="1:16" x14ac:dyDescent="0.3">
      <c r="A24" t="s">
        <v>44</v>
      </c>
      <c r="B24" t="str">
        <f>_xlfn.CONCAT(E24, ", ",TEXT(ROUND(L24/1000,0),"$#,###"),", ",TEXT(ROUND(P24,3), "0.0%"))</f>
        <v>Fire &amp; Emergency Services, $44,006, 2.0%</v>
      </c>
      <c r="C24" s="6">
        <f>ROUND(L24/1000,0)</f>
        <v>44006</v>
      </c>
      <c r="D24" t="s">
        <v>43</v>
      </c>
      <c r="E24" t="s">
        <v>44</v>
      </c>
      <c r="F24" s="1">
        <v>24642123</v>
      </c>
      <c r="G24" s="1">
        <v>486000</v>
      </c>
      <c r="H24" s="1">
        <v>2562500</v>
      </c>
      <c r="I24" s="1">
        <v>16315324</v>
      </c>
      <c r="J24">
        <v>0</v>
      </c>
      <c r="K24">
        <v>0</v>
      </c>
      <c r="L24" s="1">
        <v>44005947</v>
      </c>
      <c r="M24" s="3">
        <f>_xlfn.XLOOKUP(D24,'2025ApprovedBudget'!A19:A66,'2025ApprovedBudget'!I19:I66,0,0,1)</f>
        <v>43129749</v>
      </c>
      <c r="N24" s="3" t="str">
        <f>IF(P24&lt;-0.2,"DarkGreen",IF(P24&lt;-0.05,"LimeGreen",IF(P24&lt;-0.02,"GreenYellow",IF(P24&lt;0.02,"White",IF(P24&lt;0.05,"LightCoral", IF(P24&lt;0.1,"Red","Maroon"))))))</f>
        <v>LightCoral</v>
      </c>
      <c r="O24" s="3" t="str">
        <f>TRIM(_xlfn.CONCAT(B24, ": ", N24))</f>
        <v>Fire &amp; Emergency Services, $44,006, 2.0%: LightCoral</v>
      </c>
      <c r="P24" s="4">
        <f>(L24/M24)-1</f>
        <v>2.0315397615692232E-2</v>
      </c>
    </row>
    <row r="25" spans="1:16" x14ac:dyDescent="0.3">
      <c r="A25" t="s">
        <v>46</v>
      </c>
      <c r="B25" t="str">
        <f>_xlfn.CONCAT(E25, ", ",TEXT(ROUND(L25/1000,0),"$#,###"),", ",TEXT(ROUND(P25,3), "0.0%"))</f>
        <v>Public Works, $18,699, 2.0%</v>
      </c>
      <c r="C25" s="6">
        <f>ROUND(L25/1000,0)</f>
        <v>18699</v>
      </c>
      <c r="D25" t="s">
        <v>47</v>
      </c>
      <c r="E25" t="s">
        <v>48</v>
      </c>
      <c r="F25" s="1">
        <v>8016158</v>
      </c>
      <c r="G25" s="1">
        <v>216000</v>
      </c>
      <c r="H25" s="1">
        <v>8267000</v>
      </c>
      <c r="I25" s="1">
        <v>2199531</v>
      </c>
      <c r="J25">
        <v>0</v>
      </c>
      <c r="K25">
        <v>0</v>
      </c>
      <c r="L25" s="1">
        <v>18698689</v>
      </c>
      <c r="M25" s="3">
        <f>_xlfn.XLOOKUP(D25,'2025ApprovedBudget'!A21:A68,'2025ApprovedBudget'!I21:I68,0,0,1)</f>
        <v>18334873</v>
      </c>
      <c r="N25" s="3" t="str">
        <f>IF(P25&lt;-0.2,"DarkGreen",IF(P25&lt;-0.05,"LimeGreen",IF(P25&lt;-0.02,"GreenYellow",IF(P25&lt;0.02,"White",IF(P25&lt;0.05,"LightCoral", IF(P25&lt;0.1,"Red","Maroon"))))))</f>
        <v>White</v>
      </c>
      <c r="O25" s="3" t="str">
        <f>TRIM(_xlfn.CONCAT(B25, ": ", N25))</f>
        <v>Public Works, $18,699, 2.0%: White</v>
      </c>
      <c r="P25" s="4">
        <f>(L25/M25)-1</f>
        <v>1.9842842652905146E-2</v>
      </c>
    </row>
    <row r="26" spans="1:16" x14ac:dyDescent="0.3">
      <c r="A26" t="s">
        <v>22</v>
      </c>
      <c r="B26" t="str">
        <f>_xlfn.CONCAT(E26, ", ",TEXT(ROUND(L26/1000,0),"$#,###"),", ",TEXT(ROUND(P26,3), "0.0%"))</f>
        <v>Cultural Affairs, $1,333, 0.4%</v>
      </c>
      <c r="C26" s="6">
        <f>ROUND(L26/1000,0)</f>
        <v>1333</v>
      </c>
      <c r="D26" t="s">
        <v>33</v>
      </c>
      <c r="E26" t="s">
        <v>34</v>
      </c>
      <c r="F26" s="1">
        <v>324099</v>
      </c>
      <c r="G26" s="1">
        <v>15000</v>
      </c>
      <c r="H26" s="1">
        <v>901050</v>
      </c>
      <c r="I26" s="1">
        <v>93097</v>
      </c>
      <c r="J26">
        <v>0</v>
      </c>
      <c r="K26">
        <v>0</v>
      </c>
      <c r="L26" s="1">
        <v>1333246</v>
      </c>
      <c r="M26" s="3">
        <f>_xlfn.XLOOKUP(D26,'2025ApprovedBudget'!A14:A61,'2025ApprovedBudget'!I14:I61,0,0,1)</f>
        <v>1328533</v>
      </c>
      <c r="N26" s="3" t="str">
        <f>IF(P26&lt;-0.2,"DarkGreen",IF(P26&lt;-0.05,"LimeGreen",IF(P26&lt;-0.02,"GreenYellow",IF(P26&lt;0.02,"White",IF(P26&lt;0.05,"LightCoral", IF(P26&lt;0.1,"Red","Maroon"))))))</f>
        <v>White</v>
      </c>
      <c r="O26" s="3" t="str">
        <f>TRIM(_xlfn.CONCAT(B26, ": ", N26))</f>
        <v>Cultural Affairs, $1,333, 0.4%: White</v>
      </c>
      <c r="P26" s="4">
        <f>(L26/M26)-1</f>
        <v>3.5475219659579782E-3</v>
      </c>
    </row>
    <row r="27" spans="1:16" x14ac:dyDescent="0.3">
      <c r="A27" t="s">
        <v>12</v>
      </c>
      <c r="B27" t="str">
        <f>_xlfn.CONCAT(E27, ", ",TEXT(ROUND(L27/1000,0),"$#,###"),", ",TEXT(ROUND(P27,3), "0.0%"))</f>
        <v>Community Police Review Board, $753, 0.1%</v>
      </c>
      <c r="C27" s="6">
        <f>ROUND(L27/1000,0)</f>
        <v>753</v>
      </c>
      <c r="D27" t="s">
        <v>15</v>
      </c>
      <c r="E27" t="s">
        <v>16</v>
      </c>
      <c r="F27" s="1">
        <v>295000</v>
      </c>
      <c r="G27" s="1">
        <v>16852</v>
      </c>
      <c r="H27" s="1">
        <v>310107</v>
      </c>
      <c r="I27" s="1">
        <v>131510</v>
      </c>
      <c r="J27">
        <v>0</v>
      </c>
      <c r="K27">
        <v>0</v>
      </c>
      <c r="L27" s="1">
        <v>753469</v>
      </c>
      <c r="M27" s="3">
        <f>_xlfn.XLOOKUP(D27,'2025ApprovedBudget'!A5:A52,'2025ApprovedBudget'!I5:I52,0,0,1)</f>
        <v>753010</v>
      </c>
      <c r="N27" s="3" t="str">
        <f>IF(P27&lt;-0.2,"DarkGreen",IF(P27&lt;-0.05,"LimeGreen",IF(P27&lt;-0.02,"GreenYellow",IF(P27&lt;0.02,"White",IF(P27&lt;0.05,"LightCoral", IF(P27&lt;0.1,"Red","Maroon"))))))</f>
        <v>White</v>
      </c>
      <c r="O27" s="3" t="str">
        <f>TRIM(_xlfn.CONCAT(B27, ": ", N27))</f>
        <v>Community Police Review Board, $753, 0.1%: White</v>
      </c>
      <c r="P27" s="4">
        <f>(L27/M27)-1</f>
        <v>6.0955365798598393E-4</v>
      </c>
    </row>
    <row r="28" spans="1:16" x14ac:dyDescent="0.3">
      <c r="A28" t="s">
        <v>12</v>
      </c>
      <c r="B28" t="str">
        <f>_xlfn.CONCAT(E28, ", ",TEXT(ROUND(L28/1000,0),"$#,###"),", ",TEXT(ROUND(P28,3), "0.0%"))</f>
        <v>Common Council, $1,144, 0.0%</v>
      </c>
      <c r="C28" s="6">
        <f>ROUND(L28/1000,0)</f>
        <v>1144</v>
      </c>
      <c r="D28" t="s">
        <v>11</v>
      </c>
      <c r="E28" t="s">
        <v>12</v>
      </c>
      <c r="F28" s="1">
        <v>830070</v>
      </c>
      <c r="G28" s="1">
        <v>10000</v>
      </c>
      <c r="H28" s="1">
        <v>102050</v>
      </c>
      <c r="I28" s="1">
        <v>202001</v>
      </c>
      <c r="J28">
        <v>0</v>
      </c>
      <c r="K28">
        <v>0</v>
      </c>
      <c r="L28" s="1">
        <v>1144121</v>
      </c>
      <c r="M28" s="3">
        <f>_xlfn.XLOOKUP(D28,'2025ApprovedBudget'!A3:A50,'2025ApprovedBudget'!I3:I50,0,0,1)</f>
        <v>1144121</v>
      </c>
      <c r="N28" s="3" t="str">
        <f>IF(P28&lt;-0.2,"DarkGreen",IF(P28&lt;-0.05,"LimeGreen",IF(P28&lt;-0.02,"GreenYellow",IF(P28&lt;0.02,"White",IF(P28&lt;0.05,"LightCoral", IF(P28&lt;0.1,"Red","Maroon"))))))</f>
        <v>White</v>
      </c>
      <c r="O28" s="3" t="str">
        <f>TRIM(_xlfn.CONCAT(B28, ": ", N28))</f>
        <v>Common Council, $1,144, 0.0%: White</v>
      </c>
      <c r="P28" s="4">
        <f>(L28/M28)-1</f>
        <v>0</v>
      </c>
    </row>
    <row r="29" spans="1:16" x14ac:dyDescent="0.3">
      <c r="A29" t="s">
        <v>232</v>
      </c>
      <c r="B29" t="str">
        <f>_xlfn.CONCAT(E29, ", ",TEXT(ROUND(L29/1000,0),"$#,###"),", ",TEXT(ROUND(P29,3), "0.0%"))</f>
        <v>Other Debt, $350, 0.0%</v>
      </c>
      <c r="C29" s="6">
        <f>ROUND(L29/1000,0)</f>
        <v>350</v>
      </c>
      <c r="D29" t="s">
        <v>101</v>
      </c>
      <c r="E29" t="s">
        <v>102</v>
      </c>
      <c r="F29">
        <v>0</v>
      </c>
      <c r="G29">
        <v>0</v>
      </c>
      <c r="H29">
        <v>0</v>
      </c>
      <c r="I29">
        <v>0</v>
      </c>
      <c r="J29" s="1">
        <v>350000</v>
      </c>
      <c r="K29">
        <v>0</v>
      </c>
      <c r="L29" s="1">
        <v>350000</v>
      </c>
      <c r="M29" s="3">
        <f>_xlfn.XLOOKUP(D29,'2025ApprovedBudget'!A48:A95,'2025ApprovedBudget'!I48:I95,0,0,1)</f>
        <v>350000</v>
      </c>
      <c r="N29" s="3" t="str">
        <f>IF(P29&lt;-0.2,"DarkGreen",IF(P29&lt;-0.05,"LimeGreen",IF(P29&lt;-0.02,"GreenYellow",IF(P29&lt;0.02,"White",IF(P29&lt;0.05,"LightCoral", IF(P29&lt;0.1,"Red","Maroon"))))))</f>
        <v>White</v>
      </c>
      <c r="O29" s="3" t="str">
        <f>TRIM(_xlfn.CONCAT(B29, ": ", N29))</f>
        <v>Other Debt, $350, 0.0%: White</v>
      </c>
      <c r="P29" s="4">
        <f>(L29/M29)-1</f>
        <v>0</v>
      </c>
    </row>
    <row r="30" spans="1:16" x14ac:dyDescent="0.3">
      <c r="A30" t="s">
        <v>22</v>
      </c>
      <c r="B30" t="str">
        <f>_xlfn.CONCAT(E30, ", ",TEXT(ROUND(L30/1000,0),"$#,###"),", ",TEXT(ROUND(P30,3), "0.0%"))</f>
        <v>Civil Service Commission, $34, 0.0%</v>
      </c>
      <c r="C30" s="6">
        <f>ROUND(L30/1000,0)</f>
        <v>34</v>
      </c>
      <c r="D30" t="s">
        <v>23</v>
      </c>
      <c r="E30" t="s">
        <v>24</v>
      </c>
      <c r="F30">
        <v>0</v>
      </c>
      <c r="G30">
        <v>0</v>
      </c>
      <c r="H30" s="1">
        <v>34000</v>
      </c>
      <c r="I30">
        <v>0</v>
      </c>
      <c r="J30">
        <v>0</v>
      </c>
      <c r="K30">
        <v>0</v>
      </c>
      <c r="L30" s="1">
        <v>34000</v>
      </c>
      <c r="M30" s="3">
        <f>_xlfn.XLOOKUP(D30,'2025ApprovedBudget'!A9:A56,'2025ApprovedBudget'!I9:I56,0,0,1)</f>
        <v>34000</v>
      </c>
      <c r="N30" s="3" t="str">
        <f>IF(P30&lt;-0.2,"DarkGreen",IF(P30&lt;-0.05,"LimeGreen",IF(P30&lt;-0.02,"GreenYellow",IF(P30&lt;0.02,"White",IF(P30&lt;0.05,"LightCoral", IF(P30&lt;0.1,"Red","Maroon"))))))</f>
        <v>White</v>
      </c>
      <c r="O30" s="3" t="str">
        <f>TRIM(_xlfn.CONCAT(B30, ": ", N30))</f>
        <v>Civil Service Commission, $34, 0.0%: White</v>
      </c>
      <c r="P30" s="4">
        <f>(L30/M30)-1</f>
        <v>0</v>
      </c>
    </row>
    <row r="31" spans="1:16" x14ac:dyDescent="0.3">
      <c r="A31" t="s">
        <v>231</v>
      </c>
      <c r="B31" t="str">
        <f>_xlfn.CONCAT(E31, ", ",TEXT(ROUND(L31/1000,0),"$#,###"),", ",TEXT(ROUND(P31,3), "0.0%"))</f>
        <v>Support for Com. Services, $25, 0.0%</v>
      </c>
      <c r="C31" s="6">
        <f>ROUND(L31/1000,0)</f>
        <v>25</v>
      </c>
      <c r="D31" t="s">
        <v>63</v>
      </c>
      <c r="E31" t="s">
        <v>64</v>
      </c>
      <c r="F31">
        <v>0</v>
      </c>
      <c r="G31">
        <v>0</v>
      </c>
      <c r="H31" s="1">
        <v>25000</v>
      </c>
      <c r="I31">
        <v>0</v>
      </c>
      <c r="J31">
        <v>0</v>
      </c>
      <c r="K31">
        <v>0</v>
      </c>
      <c r="L31" s="1">
        <v>25000</v>
      </c>
      <c r="M31" s="3">
        <f>_xlfn.XLOOKUP(D31,'2025ApprovedBudget'!A29:A76,'2025ApprovedBudget'!I29:I76,0,0,1)</f>
        <v>25000</v>
      </c>
      <c r="N31" s="3" t="str">
        <f>IF(P31&lt;-0.2,"DarkGreen",IF(P31&lt;-0.05,"LimeGreen",IF(P31&lt;-0.02,"GreenYellow",IF(P31&lt;0.02,"White",IF(P31&lt;0.05,"LightCoral", IF(P31&lt;0.1,"Red","Maroon"))))))</f>
        <v>White</v>
      </c>
      <c r="O31" s="3" t="str">
        <f>TRIM(_xlfn.CONCAT(B31, ": ", N31))</f>
        <v>Support for Com. Services, $25, 0.0%: White</v>
      </c>
      <c r="P31" s="4">
        <f>(L31/M31)-1</f>
        <v>0</v>
      </c>
    </row>
    <row r="32" spans="1:16" x14ac:dyDescent="0.3">
      <c r="A32" t="s">
        <v>84</v>
      </c>
      <c r="B32" t="str">
        <f>_xlfn.CONCAT(E32, ", ",TEXT(ROUND(L32/1000,0),"$#,###"),", ",TEXT(ROUND(P32,3), "0.0%"))</f>
        <v>Historic Resources Com, $23, 0.0%</v>
      </c>
      <c r="C32" s="6">
        <f>ROUND(L32/1000,0)</f>
        <v>23</v>
      </c>
      <c r="D32" t="s">
        <v>75</v>
      </c>
      <c r="E32" t="s">
        <v>76</v>
      </c>
      <c r="F32">
        <v>0</v>
      </c>
      <c r="G32">
        <v>0</v>
      </c>
      <c r="H32" s="1">
        <v>23400</v>
      </c>
      <c r="I32">
        <v>0</v>
      </c>
      <c r="J32">
        <v>0</v>
      </c>
      <c r="K32">
        <v>0</v>
      </c>
      <c r="L32" s="1">
        <v>23400</v>
      </c>
      <c r="M32" s="3">
        <f>_xlfn.XLOOKUP(D32,'2025ApprovedBudget'!A35:A82,'2025ApprovedBudget'!I35:I82,0,0,1)</f>
        <v>23400</v>
      </c>
      <c r="N32" s="3" t="str">
        <f>IF(P32&lt;-0.2,"DarkGreen",IF(P32&lt;-0.05,"LimeGreen",IF(P32&lt;-0.02,"GreenYellow",IF(P32&lt;0.02,"White",IF(P32&lt;0.05,"LightCoral", IF(P32&lt;0.1,"Red","Maroon"))))))</f>
        <v>White</v>
      </c>
      <c r="O32" s="3" t="str">
        <f>TRIM(_xlfn.CONCAT(B32, ": ", N32))</f>
        <v>Historic Resources Com, $23, 0.0%: White</v>
      </c>
      <c r="P32" s="4">
        <f>(L32/M32)-1</f>
        <v>0</v>
      </c>
    </row>
    <row r="33" spans="1:16" x14ac:dyDescent="0.3">
      <c r="A33" t="s">
        <v>84</v>
      </c>
      <c r="B33" t="str">
        <f>_xlfn.CONCAT(E33, ", ",TEXT(ROUND(L33/1000,0),"$#,###"),", ",TEXT(ROUND(P33,3), "0.0%"))</f>
        <v>Planning Board, $15, 0.0%</v>
      </c>
      <c r="C33" s="6">
        <f>ROUND(L33/1000,0)</f>
        <v>15</v>
      </c>
      <c r="D33" t="s">
        <v>71</v>
      </c>
      <c r="E33" t="s">
        <v>72</v>
      </c>
      <c r="F33">
        <v>0</v>
      </c>
      <c r="G33">
        <v>0</v>
      </c>
      <c r="H33" s="1">
        <v>15000</v>
      </c>
      <c r="I33">
        <v>0</v>
      </c>
      <c r="J33">
        <v>0</v>
      </c>
      <c r="K33">
        <v>0</v>
      </c>
      <c r="L33" s="1">
        <v>15000</v>
      </c>
      <c r="M33" s="3">
        <f>_xlfn.XLOOKUP(D33,'2025ApprovedBudget'!A33:A80,'2025ApprovedBudget'!I33:I80,0,0,1)</f>
        <v>15000</v>
      </c>
      <c r="N33" s="3" t="str">
        <f>IF(P33&lt;-0.2,"DarkGreen",IF(P33&lt;-0.05,"LimeGreen",IF(P33&lt;-0.02,"GreenYellow",IF(P33&lt;0.02,"White",IF(P33&lt;0.05,"LightCoral", IF(P33&lt;0.1,"Red","Maroon"))))))</f>
        <v>White</v>
      </c>
      <c r="O33" s="3" t="str">
        <f>TRIM(_xlfn.CONCAT(B33, ": ", N33))</f>
        <v>Planning Board, $15, 0.0%: White</v>
      </c>
      <c r="P33" s="4">
        <f>(L33/M33)-1</f>
        <v>0</v>
      </c>
    </row>
    <row r="34" spans="1:16" x14ac:dyDescent="0.3">
      <c r="A34" t="s">
        <v>82</v>
      </c>
      <c r="B34" t="str">
        <f>_xlfn.CONCAT(E34, ", ",TEXT(ROUND(L34/1000,0),"$#,###"),", ",TEXT(ROUND(P34,3), "0.0%"))</f>
        <v>Law Department, $1,944, -0.6%</v>
      </c>
      <c r="C34" s="6">
        <f>ROUND(L34/1000,0)</f>
        <v>1944</v>
      </c>
      <c r="D34" t="s">
        <v>81</v>
      </c>
      <c r="E34" t="s">
        <v>82</v>
      </c>
      <c r="F34" s="1">
        <v>1102306</v>
      </c>
      <c r="G34" s="1">
        <v>42000</v>
      </c>
      <c r="H34" s="1">
        <v>543000</v>
      </c>
      <c r="I34" s="1">
        <v>256900</v>
      </c>
      <c r="J34">
        <v>0</v>
      </c>
      <c r="K34">
        <v>0</v>
      </c>
      <c r="L34" s="1">
        <v>1944206</v>
      </c>
      <c r="M34" s="3">
        <f>_xlfn.XLOOKUP(D34,'2025ApprovedBudget'!A38:A85,'2025ApprovedBudget'!I38:I85,0,0,1)</f>
        <v>1955088</v>
      </c>
      <c r="N34" s="3" t="str">
        <f>IF(P34&lt;-0.2,"DarkGreen",IF(P34&lt;-0.05,"LimeGreen",IF(P34&lt;-0.02,"GreenYellow",IF(P34&lt;0.02,"White",IF(P34&lt;0.05,"LightCoral", IF(P34&lt;0.1,"Red","Maroon"))))))</f>
        <v>White</v>
      </c>
      <c r="O34" s="3" t="str">
        <f>TRIM(_xlfn.CONCAT(B34, ": ", N34))</f>
        <v>Law Department, $1,944, -0.6%: White</v>
      </c>
      <c r="P34" s="4">
        <f>(L34/M34)-1</f>
        <v>-5.5659898684867759E-3</v>
      </c>
    </row>
    <row r="35" spans="1:16" x14ac:dyDescent="0.3">
      <c r="A35" t="s">
        <v>46</v>
      </c>
      <c r="B35" t="str">
        <f>_xlfn.CONCAT(E35, ", ",TEXT(ROUND(L35/1000,0),"$#,###"),", ",TEXT(ROUND(P35,3), "0.0%"))</f>
        <v>General Services, $5,116, -0.9%</v>
      </c>
      <c r="C35" s="6">
        <f>ROUND(L35/1000,0)</f>
        <v>5116</v>
      </c>
      <c r="D35" t="s">
        <v>45</v>
      </c>
      <c r="E35" t="s">
        <v>46</v>
      </c>
      <c r="F35" s="1">
        <v>2119743</v>
      </c>
      <c r="G35" s="1">
        <v>80000</v>
      </c>
      <c r="H35" s="1">
        <v>1226000</v>
      </c>
      <c r="I35" s="1">
        <v>1690411</v>
      </c>
      <c r="J35">
        <v>0</v>
      </c>
      <c r="K35">
        <v>0</v>
      </c>
      <c r="L35" s="1">
        <v>5116154</v>
      </c>
      <c r="M35" s="3">
        <f>_xlfn.XLOOKUP(D35,'2025ApprovedBudget'!A20:A67,'2025ApprovedBudget'!I20:I67,0,0,1)</f>
        <v>5160772</v>
      </c>
      <c r="N35" s="3" t="str">
        <f>IF(P35&lt;-0.2,"DarkGreen",IF(P35&lt;-0.05,"LimeGreen",IF(P35&lt;-0.02,"GreenYellow",IF(P35&lt;0.02,"White",IF(P35&lt;0.05,"LightCoral", IF(P35&lt;0.1,"Red","Maroon"))))))</f>
        <v>White</v>
      </c>
      <c r="O35" s="3" t="str">
        <f>TRIM(_xlfn.CONCAT(B35, ": ", N35))</f>
        <v>General Services, $5,116, -0.9%: White</v>
      </c>
      <c r="P35" s="4">
        <f>(L35/M35)-1</f>
        <v>-8.6456057349559856E-3</v>
      </c>
    </row>
    <row r="36" spans="1:16" x14ac:dyDescent="0.3">
      <c r="A36" t="s">
        <v>12</v>
      </c>
      <c r="B36" t="str">
        <f>_xlfn.CONCAT(E36, ", ",TEXT(ROUND(L36/1000,0),"$#,###"),", ",TEXT(ROUND(P36,3), "0.0%"))</f>
        <v>City Clerk, $499, -2.5%</v>
      </c>
      <c r="C36" s="6">
        <f>ROUND(L36/1000,0)</f>
        <v>499</v>
      </c>
      <c r="D36" t="s">
        <v>13</v>
      </c>
      <c r="E36" t="s">
        <v>14</v>
      </c>
      <c r="F36" s="1">
        <v>378200</v>
      </c>
      <c r="G36" s="1">
        <v>5000</v>
      </c>
      <c r="H36" s="1">
        <v>31000</v>
      </c>
      <c r="I36" s="1">
        <v>84748</v>
      </c>
      <c r="J36">
        <v>0</v>
      </c>
      <c r="K36">
        <v>0</v>
      </c>
      <c r="L36" s="1">
        <v>498948</v>
      </c>
      <c r="M36" s="3">
        <f>_xlfn.XLOOKUP(D36,'2025ApprovedBudget'!A4:A51,'2025ApprovedBudget'!I4:I51,0,0,1)</f>
        <v>511877</v>
      </c>
      <c r="N36" s="3" t="str">
        <f>IF(P36&lt;-0.2,"DarkGreen",IF(P36&lt;-0.05,"LimeGreen",IF(P36&lt;-0.02,"GreenYellow",IF(P36&lt;0.02,"White",IF(P36&lt;0.05,"LightCoral", IF(P36&lt;0.1,"Red","Maroon"))))))</f>
        <v>GreenYellow</v>
      </c>
      <c r="O36" s="3" t="str">
        <f>TRIM(_xlfn.CONCAT(B36, ": ", N36))</f>
        <v>City Clerk, $499, -2.5%: GreenYellow</v>
      </c>
      <c r="P36" s="4">
        <f>(L36/M36)-1</f>
        <v>-2.525802096988139E-2</v>
      </c>
    </row>
    <row r="37" spans="1:16" x14ac:dyDescent="0.3">
      <c r="A37" t="s">
        <v>54</v>
      </c>
      <c r="B37" t="str">
        <f>_xlfn.CONCAT(E37, ", ",TEXT(ROUND(L37/1000,0),"$#,###"),", ",TEXT(ROUND(P37,3), "0.0%"))</f>
        <v>Traffic Engineering, $1,590, -2.8%</v>
      </c>
      <c r="C37" s="6">
        <f>ROUND(L37/1000,0)</f>
        <v>1590</v>
      </c>
      <c r="D37" t="s">
        <v>55</v>
      </c>
      <c r="E37" t="s">
        <v>56</v>
      </c>
      <c r="F37" s="1">
        <v>824222</v>
      </c>
      <c r="G37" s="1">
        <v>10000</v>
      </c>
      <c r="H37" s="1">
        <v>551000</v>
      </c>
      <c r="I37" s="1">
        <v>204770</v>
      </c>
      <c r="J37">
        <v>0</v>
      </c>
      <c r="K37">
        <v>0</v>
      </c>
      <c r="L37" s="1">
        <v>1589992</v>
      </c>
      <c r="M37" s="3">
        <f>_xlfn.XLOOKUP(D37,'2025ApprovedBudget'!A25:A72,'2025ApprovedBudget'!I25:I72,0,0,1)</f>
        <v>1636403</v>
      </c>
      <c r="N37" s="3" t="str">
        <f>IF(P37&lt;-0.2,"DarkGreen",IF(P37&lt;-0.05,"LimeGreen",IF(P37&lt;-0.02,"GreenYellow",IF(P37&lt;0.02,"White",IF(P37&lt;0.05,"LightCoral", IF(P37&lt;0.1,"Red","Maroon"))))))</f>
        <v>GreenYellow</v>
      </c>
      <c r="O37" s="3" t="str">
        <f>TRIM(_xlfn.CONCAT(B37, ": ", N37))</f>
        <v>Traffic Engineering, $1,590, -2.8%: GreenYellow</v>
      </c>
      <c r="P37" s="4">
        <f>(L37/M37)-1</f>
        <v>-2.8361595523840988E-2</v>
      </c>
    </row>
    <row r="38" spans="1:16" x14ac:dyDescent="0.3">
      <c r="A38" t="s">
        <v>22</v>
      </c>
      <c r="B38" t="str">
        <f>_xlfn.CONCAT(E38, ", ",TEXT(ROUND(L38/1000,0),"$#,###"),", ",TEXT(ROUND(P38,3), "0.0%"))</f>
        <v>Public Records, $185, -4.1%</v>
      </c>
      <c r="C38" s="6">
        <f>ROUND(L38/1000,0)</f>
        <v>185</v>
      </c>
      <c r="D38" t="s">
        <v>35</v>
      </c>
      <c r="E38" t="s">
        <v>36</v>
      </c>
      <c r="F38" s="1">
        <v>62300</v>
      </c>
      <c r="G38" s="1">
        <v>3000</v>
      </c>
      <c r="H38" s="1">
        <v>104000</v>
      </c>
      <c r="I38" s="1">
        <v>16039</v>
      </c>
      <c r="J38">
        <v>0</v>
      </c>
      <c r="K38">
        <v>0</v>
      </c>
      <c r="L38" s="1">
        <v>185339</v>
      </c>
      <c r="M38" s="3">
        <f>_xlfn.XLOOKUP(D38,'2025ApprovedBudget'!A15:A62,'2025ApprovedBudget'!I15:I62,0,0,1)</f>
        <v>193278</v>
      </c>
      <c r="N38" s="3" t="str">
        <f>IF(P38&lt;-0.2,"DarkGreen",IF(P38&lt;-0.05,"LimeGreen",IF(P38&lt;-0.02,"GreenYellow",IF(P38&lt;0.02,"White",IF(P38&lt;0.05,"LightCoral", IF(P38&lt;0.1,"Red","Maroon"))))))</f>
        <v>GreenYellow</v>
      </c>
      <c r="O38" s="3" t="str">
        <f>TRIM(_xlfn.CONCAT(B38, ": ", N38))</f>
        <v>Public Records, $185, -4.1%: GreenYellow</v>
      </c>
      <c r="P38" s="4">
        <f>(L38/M38)-1</f>
        <v>-4.1075549208911544E-2</v>
      </c>
    </row>
    <row r="39" spans="1:16" x14ac:dyDescent="0.3">
      <c r="A39" t="s">
        <v>136</v>
      </c>
      <c r="B39" t="str">
        <f>_xlfn.CONCAT(E39, ", ",TEXT(ROUND(L39/1000,0),"$#,###"),", ",TEXT(ROUND(P39,3), "0.0%"))</f>
        <v>Office of Audit and Control, $817, -4.3%</v>
      </c>
      <c r="C39" s="6">
        <f>ROUND(L39/1000,0)</f>
        <v>817</v>
      </c>
      <c r="D39" t="s">
        <v>19</v>
      </c>
      <c r="E39" t="s">
        <v>230</v>
      </c>
      <c r="F39" s="1">
        <v>508527</v>
      </c>
      <c r="G39" s="1">
        <v>2000</v>
      </c>
      <c r="H39" s="1">
        <v>189000</v>
      </c>
      <c r="I39" s="1">
        <v>117281</v>
      </c>
      <c r="J39">
        <v>0</v>
      </c>
      <c r="K39">
        <v>0</v>
      </c>
      <c r="L39" s="1">
        <v>816808</v>
      </c>
      <c r="M39" s="3">
        <f>_xlfn.XLOOKUP(D39,'2025ApprovedBudget'!A7:A54,'2025ApprovedBudget'!I7:I54,0,0,1)</f>
        <v>853661</v>
      </c>
      <c r="N39" s="3" t="str">
        <f>IF(P39&lt;-0.2,"DarkGreen",IF(P39&lt;-0.05,"LimeGreen",IF(P39&lt;-0.02,"GreenYellow",IF(P39&lt;0.02,"White",IF(P39&lt;0.05,"LightCoral", IF(P39&lt;0.1,"Red","Maroon"))))))</f>
        <v>GreenYellow</v>
      </c>
      <c r="O39" s="3" t="str">
        <f>TRIM(_xlfn.CONCAT(B39, ": ", N39))</f>
        <v>Office of Audit and Control, $817, -4.3%: GreenYellow</v>
      </c>
      <c r="P39" s="4">
        <f>(L39/M39)-1</f>
        <v>-4.3170532565034558E-2</v>
      </c>
    </row>
    <row r="40" spans="1:16" x14ac:dyDescent="0.3">
      <c r="A40" t="s">
        <v>231</v>
      </c>
      <c r="B40" t="str">
        <f>_xlfn.CONCAT(E40, ", ",TEXT(ROUND(L40/1000,0),"$#,###"),", ",TEXT(ROUND(P40,3), "0.0%"))</f>
        <v>Community Services, $1,921, -4.3%</v>
      </c>
      <c r="C40" s="6">
        <f>ROUND(L40/1000,0)</f>
        <v>1921</v>
      </c>
      <c r="D40" t="s">
        <v>67</v>
      </c>
      <c r="E40" t="s">
        <v>68</v>
      </c>
      <c r="F40" s="1">
        <v>1289232</v>
      </c>
      <c r="G40" s="1">
        <v>5000</v>
      </c>
      <c r="H40" s="1">
        <v>281980</v>
      </c>
      <c r="I40" s="1">
        <v>344415</v>
      </c>
      <c r="J40">
        <v>0</v>
      </c>
      <c r="K40">
        <v>0</v>
      </c>
      <c r="L40" s="1">
        <v>1920627</v>
      </c>
      <c r="M40" s="3">
        <f>_xlfn.XLOOKUP(D40,'2025ApprovedBudget'!A31:A78,'2025ApprovedBudget'!I31:I78,0,0,1)</f>
        <v>2007554</v>
      </c>
      <c r="N40" s="3" t="str">
        <f>IF(P40&lt;-0.2,"DarkGreen",IF(P40&lt;-0.05,"LimeGreen",IF(P40&lt;-0.02,"GreenYellow",IF(P40&lt;0.02,"White",IF(P40&lt;0.05,"LightCoral", IF(P40&lt;0.1,"Red","Maroon"))))))</f>
        <v>GreenYellow</v>
      </c>
      <c r="O40" s="3" t="str">
        <f>TRIM(_xlfn.CONCAT(B40, ": ", N40))</f>
        <v>Community Services, $1,921, -4.3%: GreenYellow</v>
      </c>
      <c r="P40" s="4">
        <f>(L40/M40)-1</f>
        <v>-4.3299956065938949E-2</v>
      </c>
    </row>
    <row r="41" spans="1:16" x14ac:dyDescent="0.3">
      <c r="A41" t="s">
        <v>18</v>
      </c>
      <c r="B41" t="str">
        <f>_xlfn.CONCAT(E41, ", ",TEXT(ROUND(L41/1000,0),"$#,###"),", ",TEXT(ROUND(P41,3), "0.0%"))</f>
        <v>Treasurer, $2,106, -5.3%</v>
      </c>
      <c r="C41" s="6">
        <f>ROUND(L41/1000,0)</f>
        <v>2106</v>
      </c>
      <c r="D41" t="s">
        <v>17</v>
      </c>
      <c r="E41" t="s">
        <v>18</v>
      </c>
      <c r="F41" s="1">
        <v>1288775</v>
      </c>
      <c r="G41" s="1">
        <v>5000</v>
      </c>
      <c r="H41" s="1">
        <v>497000</v>
      </c>
      <c r="I41" s="1">
        <v>315064</v>
      </c>
      <c r="J41">
        <v>0</v>
      </c>
      <c r="K41">
        <v>0</v>
      </c>
      <c r="L41" s="1">
        <v>2105839</v>
      </c>
      <c r="M41" s="3">
        <f>_xlfn.XLOOKUP(D41,'2025ApprovedBudget'!A6:A53,'2025ApprovedBudget'!I6:I53,0,0,1)</f>
        <v>2223384</v>
      </c>
      <c r="N41" s="3" t="str">
        <f>IF(P41&lt;-0.2,"DarkGreen",IF(P41&lt;-0.05,"LimeGreen",IF(P41&lt;-0.02,"GreenYellow",IF(P41&lt;0.02,"White",IF(P41&lt;0.05,"LightCoral", IF(P41&lt;0.1,"Red","Maroon"))))))</f>
        <v>LimeGreen</v>
      </c>
      <c r="O41" s="3" t="str">
        <f>TRIM(_xlfn.CONCAT(B41, ": ", N41))</f>
        <v>Treasurer, $2,106, -5.3%: LimeGreen</v>
      </c>
      <c r="P41" s="4">
        <f>(L41/M41)-1</f>
        <v>-5.2867610813066901E-2</v>
      </c>
    </row>
    <row r="42" spans="1:16" x14ac:dyDescent="0.3">
      <c r="A42" t="s">
        <v>98</v>
      </c>
      <c r="B42" t="str">
        <f>_xlfn.CONCAT(E42, ", ",TEXT(ROUND(L42/1000,0),"$#,###"),", ",TEXT(ROUND(P42,3), "0.0%"))</f>
        <v>Debt Service, $12,167, -12.0%</v>
      </c>
      <c r="C42" s="6">
        <f>ROUND(L42/1000,0)</f>
        <v>12167</v>
      </c>
      <c r="D42" t="s">
        <v>97</v>
      </c>
      <c r="E42" t="s">
        <v>98</v>
      </c>
      <c r="F42">
        <v>0</v>
      </c>
      <c r="G42">
        <v>0</v>
      </c>
      <c r="H42">
        <v>0</v>
      </c>
      <c r="I42">
        <v>0</v>
      </c>
      <c r="J42" s="1">
        <v>12167000</v>
      </c>
      <c r="K42">
        <v>0</v>
      </c>
      <c r="L42" s="1">
        <v>12167000</v>
      </c>
      <c r="M42" s="3">
        <f>_xlfn.XLOOKUP(D42,'2025ApprovedBudget'!A46:A93,'2025ApprovedBudget'!I46:I93,0,0,1)</f>
        <v>13824200</v>
      </c>
      <c r="N42" s="3" t="str">
        <f>IF(P42&lt;-0.2,"DarkGreen",IF(P42&lt;-0.05,"LimeGreen",IF(P42&lt;-0.02,"GreenYellow",IF(P42&lt;0.02,"White",IF(P42&lt;0.05,"LightCoral", IF(P42&lt;0.1,"Red","Maroon"))))))</f>
        <v>LimeGreen</v>
      </c>
      <c r="O42" s="3" t="str">
        <f>TRIM(_xlfn.CONCAT(B42, ": ", N42))</f>
        <v>Debt Service, $12,167, -12.0%: LimeGreen</v>
      </c>
      <c r="P42" s="4">
        <f>(L42/M42)-1</f>
        <v>-0.119876737894417</v>
      </c>
    </row>
    <row r="43" spans="1:16" x14ac:dyDescent="0.3">
      <c r="A43" t="s">
        <v>84</v>
      </c>
      <c r="B43" t="str">
        <f>_xlfn.CONCAT(E43, ", ",TEXT(ROUND(L43/1000,0),"$#,###"),", ",TEXT(ROUND(P43,3), "0.0%"))</f>
        <v>Board of Zoning Appeals, $16, -15.8%</v>
      </c>
      <c r="C43" s="6">
        <f>ROUND(L43/1000,0)</f>
        <v>16</v>
      </c>
      <c r="D43" t="s">
        <v>73</v>
      </c>
      <c r="E43" t="s">
        <v>74</v>
      </c>
      <c r="F43">
        <v>0</v>
      </c>
      <c r="G43">
        <v>0</v>
      </c>
      <c r="H43" s="1">
        <v>16000</v>
      </c>
      <c r="I43">
        <v>0</v>
      </c>
      <c r="J43">
        <v>0</v>
      </c>
      <c r="K43">
        <v>0</v>
      </c>
      <c r="L43" s="1">
        <v>16000</v>
      </c>
      <c r="M43" s="3">
        <f>_xlfn.XLOOKUP(D43,'2025ApprovedBudget'!A34:A81,'2025ApprovedBudget'!I34:I81,0,0,1)</f>
        <v>19000</v>
      </c>
      <c r="N43" s="3" t="str">
        <f>IF(P43&lt;-0.2,"DarkGreen",IF(P43&lt;-0.05,"LimeGreen",IF(P43&lt;-0.02,"GreenYellow",IF(P43&lt;0.02,"White",IF(P43&lt;0.05,"LightCoral", IF(P43&lt;0.1,"Red","Maroon"))))))</f>
        <v>LimeGreen</v>
      </c>
      <c r="O43" s="3" t="str">
        <f>TRIM(_xlfn.CONCAT(B43, ": ", N43))</f>
        <v>Board of Zoning Appeals, $16, -15.8%: LimeGreen</v>
      </c>
      <c r="P43" s="4">
        <f>(L43/M43)-1</f>
        <v>-0.15789473684210531</v>
      </c>
    </row>
    <row r="44" spans="1:16" x14ac:dyDescent="0.3">
      <c r="A44" t="s">
        <v>22</v>
      </c>
      <c r="B44" t="str">
        <f>_xlfn.CONCAT(E44, ", ",TEXT(ROUND(L44/1000,0),"$#,###"),", ",TEXT(ROUND(P44,3), "0.0%"))</f>
        <v>Administrative Services, $4,033, -21.1%</v>
      </c>
      <c r="C44" s="6">
        <f>ROUND(L44/1000,0)</f>
        <v>4033</v>
      </c>
      <c r="D44" t="s">
        <v>21</v>
      </c>
      <c r="E44" t="s">
        <v>22</v>
      </c>
      <c r="F44" s="1">
        <v>1920442</v>
      </c>
      <c r="G44">
        <v>0</v>
      </c>
      <c r="H44" s="1">
        <v>1428500</v>
      </c>
      <c r="I44" s="1">
        <v>683753</v>
      </c>
      <c r="J44">
        <v>0</v>
      </c>
      <c r="K44">
        <v>0</v>
      </c>
      <c r="L44" s="1">
        <v>4032695</v>
      </c>
      <c r="M44" s="3">
        <f>_xlfn.XLOOKUP(D44,'2025ApprovedBudget'!A8:A55,'2025ApprovedBudget'!I8:I55,0,0,1)</f>
        <v>5109583</v>
      </c>
      <c r="N44" s="3" t="str">
        <f>IF(P44&lt;-0.2,"DarkGreen",IF(P44&lt;-0.05,"LimeGreen",IF(P44&lt;-0.02,"GreenYellow",IF(P44&lt;0.02,"White",IF(P44&lt;0.05,"LightCoral", IF(P44&lt;0.1,"Red","Maroon"))))))</f>
        <v>DarkGreen</v>
      </c>
      <c r="O44" s="3" t="str">
        <f>TRIM(_xlfn.CONCAT(B44, ": ", N44))</f>
        <v>Administrative Services, $4,033, -21.1%: DarkGreen</v>
      </c>
      <c r="P44" s="4">
        <f>(L44/M44)-1</f>
        <v>-0.21075849046781314</v>
      </c>
    </row>
    <row r="45" spans="1:16" x14ac:dyDescent="0.3">
      <c r="A45" t="s">
        <v>232</v>
      </c>
      <c r="B45" t="str">
        <f>_xlfn.CONCAT(E45, ", ",TEXT(ROUND(L45/1000,0),"$#,###"),", ",TEXT(ROUND(P45,3), "0.0%"))</f>
        <v>Elections, $200, -24.5%</v>
      </c>
      <c r="C45" s="6">
        <f>ROUND(L45/1000,0)</f>
        <v>200</v>
      </c>
      <c r="D45" t="s">
        <v>89</v>
      </c>
      <c r="E45" t="s">
        <v>90</v>
      </c>
      <c r="F45">
        <v>0</v>
      </c>
      <c r="G45">
        <v>0</v>
      </c>
      <c r="H45" s="1">
        <v>200000</v>
      </c>
      <c r="I45">
        <v>0</v>
      </c>
      <c r="J45">
        <v>0</v>
      </c>
      <c r="K45">
        <v>0</v>
      </c>
      <c r="L45" s="1">
        <v>200000</v>
      </c>
      <c r="M45" s="3">
        <f>_xlfn.XLOOKUP(D45,'2025ApprovedBudget'!A42:A89,'2025ApprovedBudget'!I42:I89,0,0,1)</f>
        <v>265000</v>
      </c>
      <c r="N45" s="3" t="str">
        <f>IF(P45&lt;-0.2,"DarkGreen",IF(P45&lt;-0.05,"LimeGreen",IF(P45&lt;-0.02,"GreenYellow",IF(P45&lt;0.02,"White",IF(P45&lt;0.05,"LightCoral", IF(P45&lt;0.1,"Red","Maroon"))))))</f>
        <v>DarkGreen</v>
      </c>
      <c r="O45" s="3" t="str">
        <f>TRIM(_xlfn.CONCAT(B45, ": ", N45))</f>
        <v>Elections, $200, -24.5%: DarkGreen</v>
      </c>
      <c r="P45" s="4">
        <f>(L45/M45)-1</f>
        <v>-0.24528301886792447</v>
      </c>
    </row>
    <row r="46" spans="1:16" x14ac:dyDescent="0.3">
      <c r="A46" t="s">
        <v>54</v>
      </c>
      <c r="B46" t="str">
        <f>_xlfn.CONCAT(E46, ", ",TEXT(ROUND(L46/1000,0),"$#,###"),", ",TEXT(ROUND(P46,3), "0.0%"))</f>
        <v>Central Services, $186, -28.4%</v>
      </c>
      <c r="C46" s="6">
        <f>ROUND(L46/1000,0)</f>
        <v>186</v>
      </c>
      <c r="D46" t="s">
        <v>29</v>
      </c>
      <c r="E46" t="s">
        <v>30</v>
      </c>
      <c r="F46">
        <v>0</v>
      </c>
      <c r="G46" s="1">
        <v>30000</v>
      </c>
      <c r="H46" s="1">
        <v>156000</v>
      </c>
      <c r="I46">
        <v>0</v>
      </c>
      <c r="J46">
        <v>0</v>
      </c>
      <c r="K46">
        <v>0</v>
      </c>
      <c r="L46" s="1">
        <v>186000</v>
      </c>
      <c r="M46" s="3">
        <f>_xlfn.XLOOKUP(D46,'2025ApprovedBudget'!A12:A59,'2025ApprovedBudget'!I12:I59,0,0,1)</f>
        <v>259900</v>
      </c>
      <c r="N46" s="3" t="str">
        <f>IF(P46&lt;-0.2,"DarkGreen",IF(P46&lt;-0.05,"LimeGreen",IF(P46&lt;-0.02,"GreenYellow",IF(P46&lt;0.02,"White",IF(P46&lt;0.05,"LightCoral", IF(P46&lt;0.1,"Red","Maroon"))))))</f>
        <v>DarkGreen</v>
      </c>
      <c r="O46" s="3" t="str">
        <f>TRIM(_xlfn.CONCAT(B46, ": ", N46))</f>
        <v>Central Services, $186, -28.4%: DarkGreen</v>
      </c>
      <c r="P46" s="4">
        <f>(L46/M46)-1</f>
        <v>-0.28434013081954601</v>
      </c>
    </row>
    <row r="47" spans="1:16" x14ac:dyDescent="0.3">
      <c r="A47" t="s">
        <v>234</v>
      </c>
      <c r="B47" t="str">
        <f>_xlfn.CONCAT(E47, ", ",TEXT(ROUND(L47/1000,0),"$#,###"),", ",TEXT(ROUND(P47,3), "0.0%"))</f>
        <v>Summer Youth Employment, $836, -32.2%</v>
      </c>
      <c r="C47" s="6">
        <f>ROUND(L47/1000,0)</f>
        <v>836</v>
      </c>
      <c r="D47" t="s">
        <v>65</v>
      </c>
      <c r="E47" t="s">
        <v>66</v>
      </c>
      <c r="F47" s="1">
        <v>702000</v>
      </c>
      <c r="G47" s="1">
        <v>10000</v>
      </c>
      <c r="H47" s="1">
        <v>71000</v>
      </c>
      <c r="I47" s="1">
        <v>52650</v>
      </c>
      <c r="J47">
        <v>0</v>
      </c>
      <c r="K47">
        <v>0</v>
      </c>
      <c r="L47" s="1">
        <v>835650</v>
      </c>
      <c r="M47" s="3">
        <f>_xlfn.XLOOKUP(D47,'2025ApprovedBudget'!A30:A77,'2025ApprovedBudget'!I30:I77,0,0,1)</f>
        <v>1232000</v>
      </c>
      <c r="N47" s="3" t="str">
        <f>IF(P47&lt;-0.2,"DarkGreen",IF(P47&lt;-0.05,"LimeGreen",IF(P47&lt;-0.02,"GreenYellow",IF(P47&lt;0.02,"White",IF(P47&lt;0.05,"LightCoral", IF(P47&lt;0.1,"Red","Maroon"))))))</f>
        <v>DarkGreen</v>
      </c>
      <c r="O47" s="3" t="str">
        <f>TRIM(_xlfn.CONCAT(B47, ": ", N47))</f>
        <v>Summer Youth Employment, $836, -32.2%: DarkGreen</v>
      </c>
      <c r="P47" s="4">
        <f>(L47/M47)-1</f>
        <v>-0.32171266233766238</v>
      </c>
    </row>
    <row r="48" spans="1:16" x14ac:dyDescent="0.3">
      <c r="A48" t="s">
        <v>231</v>
      </c>
      <c r="B48" t="str">
        <f>_xlfn.CONCAT(E48, ", ",TEXT(ROUND(L48/1000,0),"$#,###"),", ",TEXT(ROUND(P48,3), "0.0%"))</f>
        <v>Housing &amp; Comm. Development, $1,817, -33.6%</v>
      </c>
      <c r="C48" s="6">
        <f>ROUND(L48/1000,0)</f>
        <v>1817</v>
      </c>
      <c r="D48" t="s">
        <v>77</v>
      </c>
      <c r="E48" t="s">
        <v>78</v>
      </c>
      <c r="F48" s="1">
        <v>1275130</v>
      </c>
      <c r="G48">
        <v>0</v>
      </c>
      <c r="H48" s="1">
        <v>64500</v>
      </c>
      <c r="I48" s="1">
        <v>477237</v>
      </c>
      <c r="J48">
        <v>0</v>
      </c>
      <c r="K48">
        <v>0</v>
      </c>
      <c r="L48" s="1">
        <v>1816867</v>
      </c>
      <c r="M48" s="3">
        <f>_xlfn.XLOOKUP(D48,'2025ApprovedBudget'!A36:A83,'2025ApprovedBudget'!I36:I83,0,0,1)</f>
        <v>2735299</v>
      </c>
      <c r="N48" s="3" t="str">
        <f>IF(P48&lt;-0.2,"DarkGreen",IF(P48&lt;-0.05,"LimeGreen",IF(P48&lt;-0.02,"GreenYellow",IF(P48&lt;0.02,"White",IF(P48&lt;0.05,"LightCoral", IF(P48&lt;0.1,"Red","Maroon"))))))</f>
        <v>DarkGreen</v>
      </c>
      <c r="O48" s="3" t="str">
        <f>TRIM(_xlfn.CONCAT(B48, ": ", N48))</f>
        <v>Housing &amp; Comm. Development, $1,817, -33.6%: DarkGreen</v>
      </c>
      <c r="P48" s="4">
        <f>(L48/M48)-1</f>
        <v>-0.33577023937785233</v>
      </c>
    </row>
    <row r="49" spans="1:16" x14ac:dyDescent="0.3">
      <c r="A49" t="s">
        <v>18</v>
      </c>
      <c r="B49" t="str">
        <f>_xlfn.CONCAT(E49, ", ",TEXT(ROUND(L49/1000,0),"$#,###"),", ",TEXT(ROUND(P49,3), "0.0%"))</f>
        <v>Interfund Transfers, $325, -83.2%</v>
      </c>
      <c r="C49" s="6">
        <f>ROUND(L49/1000,0)</f>
        <v>325</v>
      </c>
      <c r="D49" t="s">
        <v>103</v>
      </c>
      <c r="E49" t="s">
        <v>104</v>
      </c>
      <c r="F49">
        <v>0</v>
      </c>
      <c r="G49">
        <v>0</v>
      </c>
      <c r="H49">
        <v>0</v>
      </c>
      <c r="I49">
        <v>0</v>
      </c>
      <c r="J49">
        <v>0</v>
      </c>
      <c r="K49" s="1">
        <v>325000</v>
      </c>
      <c r="L49" s="1">
        <v>325000</v>
      </c>
      <c r="M49" s="3">
        <f>_xlfn.XLOOKUP(D49,'2025ApprovedBudget'!A49:A96,'2025ApprovedBudget'!I49:I96,0,0,1)</f>
        <v>1935000</v>
      </c>
      <c r="N49" s="3" t="str">
        <f>IF(P49&lt;-0.2,"DarkGreen",IF(P49&lt;-0.05,"LimeGreen",IF(P49&lt;-0.02,"GreenYellow",IF(P49&lt;0.02,"White",IF(P49&lt;0.05,"LightCoral", IF(P49&lt;0.1,"Red","Maroon"))))))</f>
        <v>DarkGreen</v>
      </c>
      <c r="O49" s="3" t="str">
        <f>TRIM(_xlfn.CONCAT(B49, ": ", N49))</f>
        <v>Interfund Transfers, $325, -83.2%: DarkGreen</v>
      </c>
      <c r="P49" s="4">
        <f>(L49/M49)-1</f>
        <v>-0.83204134366925064</v>
      </c>
    </row>
  </sheetData>
  <autoFilter ref="A1:P48" xr:uid="{E3104C0A-9946-4D32-848D-EF857ACE2550}">
    <sortState xmlns:xlrd2="http://schemas.microsoft.com/office/spreadsheetml/2017/richdata2" ref="A2:P49">
      <sortCondition descending="1" ref="P1:P48"/>
    </sortState>
  </autoFilter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E710D-5D85-49B3-A7C3-B3E93F0B01AC}">
  <dimension ref="A1:I50"/>
  <sheetViews>
    <sheetView workbookViewId="0">
      <selection activeCell="A28" sqref="A28"/>
    </sheetView>
  </sheetViews>
  <sheetFormatPr defaultRowHeight="14.4" x14ac:dyDescent="0.3"/>
  <cols>
    <col min="1" max="1" width="14.21875" customWidth="1"/>
    <col min="2" max="2" width="32.5546875" customWidth="1"/>
    <col min="3" max="9" width="19.88671875" customWidth="1"/>
  </cols>
  <sheetData>
    <row r="1" spans="1:9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3">
      <c r="A2" t="s">
        <v>9</v>
      </c>
      <c r="B2" t="s">
        <v>10</v>
      </c>
      <c r="C2" s="1">
        <v>798449</v>
      </c>
      <c r="D2" s="1">
        <v>2000</v>
      </c>
      <c r="E2" s="1">
        <v>173000</v>
      </c>
      <c r="F2" s="1">
        <v>155157</v>
      </c>
      <c r="G2">
        <v>0</v>
      </c>
      <c r="H2">
        <v>0</v>
      </c>
      <c r="I2" s="1">
        <v>1128606</v>
      </c>
    </row>
    <row r="3" spans="1:9" x14ac:dyDescent="0.3">
      <c r="A3" t="s">
        <v>11</v>
      </c>
      <c r="B3" t="s">
        <v>12</v>
      </c>
      <c r="C3" s="1">
        <v>641392</v>
      </c>
      <c r="D3" s="1">
        <v>109000</v>
      </c>
      <c r="E3" s="1">
        <v>243100</v>
      </c>
      <c r="F3" s="1">
        <v>150629</v>
      </c>
      <c r="G3">
        <v>0</v>
      </c>
      <c r="H3">
        <v>0</v>
      </c>
      <c r="I3" s="1">
        <v>1144121</v>
      </c>
    </row>
    <row r="4" spans="1:9" x14ac:dyDescent="0.3">
      <c r="A4" t="s">
        <v>13</v>
      </c>
      <c r="B4" t="s">
        <v>14</v>
      </c>
      <c r="C4" s="1">
        <v>364101</v>
      </c>
      <c r="D4" s="1">
        <v>14000</v>
      </c>
      <c r="E4" s="1">
        <v>29400</v>
      </c>
      <c r="F4" s="1">
        <v>104376</v>
      </c>
      <c r="G4">
        <v>0</v>
      </c>
      <c r="H4">
        <v>0</v>
      </c>
      <c r="I4" s="1">
        <v>511877</v>
      </c>
    </row>
    <row r="5" spans="1:9" x14ac:dyDescent="0.3">
      <c r="A5" t="s">
        <v>15</v>
      </c>
      <c r="B5" t="s">
        <v>16</v>
      </c>
      <c r="C5" s="1">
        <v>295000</v>
      </c>
      <c r="D5" s="1">
        <v>26000</v>
      </c>
      <c r="E5" s="1">
        <v>300500</v>
      </c>
      <c r="F5" s="1">
        <v>131510</v>
      </c>
      <c r="G5">
        <v>0</v>
      </c>
      <c r="H5">
        <v>0</v>
      </c>
      <c r="I5" s="1">
        <v>753010</v>
      </c>
    </row>
    <row r="6" spans="1:9" x14ac:dyDescent="0.3">
      <c r="A6" t="s">
        <v>17</v>
      </c>
      <c r="B6" t="s">
        <v>18</v>
      </c>
      <c r="C6" s="1">
        <v>1389980</v>
      </c>
      <c r="D6">
        <v>750</v>
      </c>
      <c r="E6" s="1">
        <v>497000</v>
      </c>
      <c r="F6" s="1">
        <v>335654</v>
      </c>
      <c r="G6">
        <v>0</v>
      </c>
      <c r="H6">
        <v>0</v>
      </c>
      <c r="I6" s="1">
        <v>2223384</v>
      </c>
    </row>
    <row r="7" spans="1:9" x14ac:dyDescent="0.3">
      <c r="A7" t="s">
        <v>19</v>
      </c>
      <c r="B7" t="s">
        <v>20</v>
      </c>
      <c r="C7" s="1">
        <v>462527</v>
      </c>
      <c r="D7" s="1">
        <v>2000</v>
      </c>
      <c r="E7" s="1">
        <v>276000</v>
      </c>
      <c r="F7" s="1">
        <v>113134</v>
      </c>
      <c r="G7">
        <v>0</v>
      </c>
      <c r="H7">
        <v>0</v>
      </c>
      <c r="I7" s="1">
        <v>853661</v>
      </c>
    </row>
    <row r="8" spans="1:9" x14ac:dyDescent="0.3">
      <c r="A8" t="s">
        <v>21</v>
      </c>
      <c r="B8" t="s">
        <v>22</v>
      </c>
      <c r="C8" s="1">
        <v>2010262</v>
      </c>
      <c r="D8">
        <v>0</v>
      </c>
      <c r="E8" s="1">
        <v>2427300</v>
      </c>
      <c r="F8" s="1">
        <v>672021</v>
      </c>
      <c r="G8">
        <v>0</v>
      </c>
      <c r="H8">
        <v>0</v>
      </c>
      <c r="I8" s="1">
        <v>5109583</v>
      </c>
    </row>
    <row r="9" spans="1:9" x14ac:dyDescent="0.3">
      <c r="A9" t="s">
        <v>23</v>
      </c>
      <c r="B9" t="s">
        <v>24</v>
      </c>
      <c r="C9">
        <v>0</v>
      </c>
      <c r="D9">
        <v>0</v>
      </c>
      <c r="E9" s="1">
        <v>34000</v>
      </c>
      <c r="F9">
        <v>0</v>
      </c>
      <c r="G9">
        <v>0</v>
      </c>
      <c r="H9">
        <v>0</v>
      </c>
      <c r="I9" s="1">
        <v>34000</v>
      </c>
    </row>
    <row r="10" spans="1:9" x14ac:dyDescent="0.3">
      <c r="A10" t="s">
        <v>25</v>
      </c>
      <c r="B10" t="s">
        <v>105</v>
      </c>
      <c r="C10" s="1">
        <v>194000</v>
      </c>
      <c r="D10">
        <v>0</v>
      </c>
      <c r="E10" s="1">
        <v>20800</v>
      </c>
      <c r="F10" s="1">
        <v>34550</v>
      </c>
      <c r="G10">
        <v>0</v>
      </c>
      <c r="H10">
        <v>0</v>
      </c>
      <c r="I10" s="1">
        <v>249350</v>
      </c>
    </row>
    <row r="11" spans="1:9" x14ac:dyDescent="0.3">
      <c r="A11" t="s">
        <v>27</v>
      </c>
      <c r="B11" t="s">
        <v>28</v>
      </c>
      <c r="C11" s="1">
        <v>218601</v>
      </c>
      <c r="D11">
        <v>0</v>
      </c>
      <c r="E11" s="1">
        <v>6500</v>
      </c>
      <c r="F11" s="1">
        <v>50075</v>
      </c>
      <c r="G11">
        <v>0</v>
      </c>
      <c r="H11">
        <v>0</v>
      </c>
      <c r="I11" s="1">
        <v>275176</v>
      </c>
    </row>
    <row r="12" spans="1:9" x14ac:dyDescent="0.3">
      <c r="A12" t="s">
        <v>29</v>
      </c>
      <c r="B12" t="s">
        <v>30</v>
      </c>
      <c r="C12">
        <v>0</v>
      </c>
      <c r="D12" s="1">
        <v>69500</v>
      </c>
      <c r="E12" s="1">
        <v>190400</v>
      </c>
      <c r="F12">
        <v>0</v>
      </c>
      <c r="G12">
        <v>0</v>
      </c>
      <c r="H12">
        <v>0</v>
      </c>
      <c r="I12" s="1">
        <v>259900</v>
      </c>
    </row>
    <row r="13" spans="1:9" x14ac:dyDescent="0.3">
      <c r="A13" t="s">
        <v>31</v>
      </c>
      <c r="B13" t="s">
        <v>32</v>
      </c>
      <c r="C13" s="1">
        <v>720901</v>
      </c>
      <c r="D13" s="1">
        <v>341200</v>
      </c>
      <c r="E13" s="1">
        <v>574300</v>
      </c>
      <c r="F13" s="1">
        <v>141747</v>
      </c>
      <c r="G13">
        <v>0</v>
      </c>
      <c r="H13">
        <v>0</v>
      </c>
      <c r="I13" s="1">
        <v>1778148</v>
      </c>
    </row>
    <row r="14" spans="1:9" x14ac:dyDescent="0.3">
      <c r="A14" t="s">
        <v>33</v>
      </c>
      <c r="B14" t="s">
        <v>34</v>
      </c>
      <c r="C14" s="1">
        <v>325289</v>
      </c>
      <c r="D14" s="1">
        <v>20000</v>
      </c>
      <c r="E14" s="1">
        <v>896015</v>
      </c>
      <c r="F14" s="1">
        <v>87229</v>
      </c>
      <c r="G14">
        <v>0</v>
      </c>
      <c r="H14">
        <v>0</v>
      </c>
      <c r="I14" s="1">
        <v>1328533</v>
      </c>
    </row>
    <row r="15" spans="1:9" x14ac:dyDescent="0.3">
      <c r="A15" t="s">
        <v>35</v>
      </c>
      <c r="B15" t="s">
        <v>36</v>
      </c>
      <c r="C15" s="1">
        <v>70800</v>
      </c>
      <c r="D15" s="1">
        <v>3000</v>
      </c>
      <c r="E15" s="1">
        <v>103000</v>
      </c>
      <c r="F15" s="1">
        <v>16478</v>
      </c>
      <c r="G15">
        <v>0</v>
      </c>
      <c r="H15">
        <v>0</v>
      </c>
      <c r="I15" s="1">
        <v>193278</v>
      </c>
    </row>
    <row r="16" spans="1:9" x14ac:dyDescent="0.3">
      <c r="A16" t="s">
        <v>37</v>
      </c>
      <c r="B16" t="s">
        <v>38</v>
      </c>
      <c r="C16" s="1">
        <v>36897923</v>
      </c>
      <c r="D16" s="1">
        <v>643720</v>
      </c>
      <c r="E16" s="1">
        <v>5600833</v>
      </c>
      <c r="F16" s="1">
        <v>21704934</v>
      </c>
      <c r="G16">
        <v>0</v>
      </c>
      <c r="H16">
        <v>0</v>
      </c>
      <c r="I16" s="1">
        <v>64847410</v>
      </c>
    </row>
    <row r="17" spans="1:9" x14ac:dyDescent="0.3">
      <c r="A17" t="s">
        <v>39</v>
      </c>
      <c r="B17" t="s">
        <v>40</v>
      </c>
      <c r="C17" s="1">
        <v>2360751</v>
      </c>
      <c r="D17" s="1">
        <v>36500</v>
      </c>
      <c r="E17" s="1">
        <v>741672</v>
      </c>
      <c r="F17" s="1">
        <v>627930</v>
      </c>
      <c r="G17">
        <v>0</v>
      </c>
      <c r="H17">
        <v>0</v>
      </c>
      <c r="I17" s="1">
        <v>3766853</v>
      </c>
    </row>
    <row r="18" spans="1:9" x14ac:dyDescent="0.3">
      <c r="A18" t="s">
        <v>41</v>
      </c>
      <c r="B18" t="s">
        <v>42</v>
      </c>
      <c r="C18" s="1">
        <v>188690</v>
      </c>
      <c r="D18">
        <v>0</v>
      </c>
      <c r="E18" s="1">
        <v>207260</v>
      </c>
      <c r="F18" s="1">
        <v>42298</v>
      </c>
      <c r="G18">
        <v>0</v>
      </c>
      <c r="H18">
        <v>0</v>
      </c>
      <c r="I18" s="1">
        <v>438248</v>
      </c>
    </row>
    <row r="19" spans="1:9" x14ac:dyDescent="0.3">
      <c r="A19" t="s">
        <v>43</v>
      </c>
      <c r="B19" t="s">
        <v>44</v>
      </c>
      <c r="C19" s="1">
        <v>23778330</v>
      </c>
      <c r="D19" s="1">
        <v>385000</v>
      </c>
      <c r="E19" s="1">
        <v>2559500</v>
      </c>
      <c r="F19" s="1">
        <v>16406919</v>
      </c>
      <c r="G19">
        <v>0</v>
      </c>
      <c r="H19">
        <v>0</v>
      </c>
      <c r="I19" s="1">
        <v>43129749</v>
      </c>
    </row>
    <row r="20" spans="1:9" x14ac:dyDescent="0.3">
      <c r="A20" t="s">
        <v>45</v>
      </c>
      <c r="B20" t="s">
        <v>46</v>
      </c>
      <c r="C20" s="1">
        <v>2120369</v>
      </c>
      <c r="D20" s="1">
        <v>20000</v>
      </c>
      <c r="E20" s="1">
        <v>1268500</v>
      </c>
      <c r="F20" s="1">
        <v>1751903</v>
      </c>
      <c r="G20">
        <v>0</v>
      </c>
      <c r="H20">
        <v>0</v>
      </c>
      <c r="I20" s="1">
        <v>5160772</v>
      </c>
    </row>
    <row r="21" spans="1:9" x14ac:dyDescent="0.3">
      <c r="A21" t="s">
        <v>47</v>
      </c>
      <c r="B21" t="s">
        <v>48</v>
      </c>
      <c r="C21" s="1">
        <v>7580116</v>
      </c>
      <c r="D21" s="1">
        <v>199500</v>
      </c>
      <c r="E21" s="1">
        <v>8561000</v>
      </c>
      <c r="F21" s="1">
        <v>1994257</v>
      </c>
      <c r="G21">
        <v>0</v>
      </c>
      <c r="H21">
        <v>0</v>
      </c>
      <c r="I21" s="1">
        <v>18334873</v>
      </c>
    </row>
    <row r="22" spans="1:9" x14ac:dyDescent="0.3">
      <c r="A22" t="s">
        <v>49</v>
      </c>
      <c r="B22" t="s">
        <v>50</v>
      </c>
      <c r="C22" s="1">
        <v>2753730</v>
      </c>
      <c r="D22" s="1">
        <v>112200</v>
      </c>
      <c r="E22" s="1">
        <v>875500</v>
      </c>
      <c r="F22" s="1">
        <v>835503</v>
      </c>
      <c r="G22">
        <v>0</v>
      </c>
      <c r="H22">
        <v>0</v>
      </c>
      <c r="I22" s="1">
        <v>4576933</v>
      </c>
    </row>
    <row r="23" spans="1:9" x14ac:dyDescent="0.3">
      <c r="A23" t="s">
        <v>51</v>
      </c>
      <c r="B23" t="s">
        <v>52</v>
      </c>
      <c r="C23" s="1">
        <v>1415763</v>
      </c>
      <c r="D23" s="1">
        <v>25000</v>
      </c>
      <c r="E23" s="1">
        <v>1550000</v>
      </c>
      <c r="F23" s="1">
        <v>301108</v>
      </c>
      <c r="G23">
        <v>0</v>
      </c>
      <c r="H23">
        <v>0</v>
      </c>
      <c r="I23" s="1">
        <v>3291871</v>
      </c>
    </row>
    <row r="24" spans="1:9" x14ac:dyDescent="0.3">
      <c r="A24" t="s">
        <v>53</v>
      </c>
      <c r="B24" t="s">
        <v>54</v>
      </c>
      <c r="C24" s="1">
        <v>1494176</v>
      </c>
      <c r="D24" s="1">
        <v>7000</v>
      </c>
      <c r="E24" s="1">
        <v>929000</v>
      </c>
      <c r="F24" s="1">
        <v>237639</v>
      </c>
      <c r="G24">
        <v>0</v>
      </c>
      <c r="H24">
        <v>0</v>
      </c>
      <c r="I24" s="1">
        <v>2667815</v>
      </c>
    </row>
    <row r="25" spans="1:9" x14ac:dyDescent="0.3">
      <c r="A25" t="s">
        <v>55</v>
      </c>
      <c r="B25" t="s">
        <v>56</v>
      </c>
      <c r="C25" s="1">
        <v>755672</v>
      </c>
      <c r="D25">
        <v>0</v>
      </c>
      <c r="E25" s="1">
        <v>670000</v>
      </c>
      <c r="F25" s="1">
        <v>210731</v>
      </c>
      <c r="G25">
        <v>0</v>
      </c>
      <c r="H25">
        <v>0</v>
      </c>
      <c r="I25" s="1">
        <v>1636403</v>
      </c>
    </row>
    <row r="26" spans="1:9" x14ac:dyDescent="0.3">
      <c r="A26" t="s">
        <v>57</v>
      </c>
      <c r="B26" t="s">
        <v>58</v>
      </c>
      <c r="C26" s="1">
        <v>591462</v>
      </c>
      <c r="D26" s="1">
        <v>21100</v>
      </c>
      <c r="E26" s="1">
        <v>104000</v>
      </c>
      <c r="F26" s="1">
        <v>139262</v>
      </c>
      <c r="G26">
        <v>0</v>
      </c>
      <c r="H26">
        <v>0</v>
      </c>
      <c r="I26" s="1">
        <v>855824</v>
      </c>
    </row>
    <row r="27" spans="1:9" x14ac:dyDescent="0.3">
      <c r="A27" t="s">
        <v>59</v>
      </c>
      <c r="B27" t="s">
        <v>60</v>
      </c>
      <c r="C27" s="1">
        <v>662139</v>
      </c>
      <c r="D27" s="1">
        <v>25000</v>
      </c>
      <c r="E27" s="1">
        <v>139800</v>
      </c>
      <c r="F27" s="1">
        <v>134153</v>
      </c>
      <c r="G27">
        <v>0</v>
      </c>
      <c r="H27">
        <v>0</v>
      </c>
      <c r="I27" s="1">
        <v>961092</v>
      </c>
    </row>
    <row r="28" spans="1:9" x14ac:dyDescent="0.3">
      <c r="A28" t="s">
        <v>61</v>
      </c>
      <c r="B28" t="s">
        <v>62</v>
      </c>
      <c r="C28" s="1">
        <v>727216</v>
      </c>
      <c r="D28" s="1">
        <v>62000</v>
      </c>
      <c r="E28" s="1">
        <v>517300</v>
      </c>
      <c r="F28" s="1">
        <v>87701</v>
      </c>
      <c r="G28">
        <v>0</v>
      </c>
      <c r="H28">
        <v>0</v>
      </c>
      <c r="I28" s="1">
        <v>1394217</v>
      </c>
    </row>
    <row r="29" spans="1:9" x14ac:dyDescent="0.3">
      <c r="A29" t="s">
        <v>63</v>
      </c>
      <c r="B29" t="s">
        <v>64</v>
      </c>
      <c r="C29">
        <v>0</v>
      </c>
      <c r="D29">
        <v>0</v>
      </c>
      <c r="E29" s="1">
        <v>25000</v>
      </c>
      <c r="F29">
        <v>0</v>
      </c>
      <c r="G29">
        <v>0</v>
      </c>
      <c r="H29">
        <v>0</v>
      </c>
      <c r="I29" s="1">
        <v>25000</v>
      </c>
    </row>
    <row r="30" spans="1:9" x14ac:dyDescent="0.3">
      <c r="A30" t="s">
        <v>65</v>
      </c>
      <c r="B30" t="s">
        <v>66</v>
      </c>
      <c r="C30" s="1">
        <v>1101000</v>
      </c>
      <c r="D30">
        <v>0</v>
      </c>
      <c r="E30" s="1">
        <v>81000</v>
      </c>
      <c r="F30" s="1">
        <v>50000</v>
      </c>
      <c r="G30">
        <v>0</v>
      </c>
      <c r="H30">
        <v>0</v>
      </c>
      <c r="I30" s="1">
        <v>1232000</v>
      </c>
    </row>
    <row r="31" spans="1:9" x14ac:dyDescent="0.3">
      <c r="A31" t="s">
        <v>67</v>
      </c>
      <c r="B31" t="s">
        <v>68</v>
      </c>
      <c r="C31" s="1">
        <v>1292275</v>
      </c>
      <c r="D31" s="1">
        <v>4000</v>
      </c>
      <c r="E31" s="1">
        <v>392500</v>
      </c>
      <c r="F31" s="1">
        <v>318779</v>
      </c>
      <c r="G31">
        <v>0</v>
      </c>
      <c r="H31">
        <v>0</v>
      </c>
      <c r="I31" s="1">
        <v>2007554</v>
      </c>
    </row>
    <row r="32" spans="1:9" x14ac:dyDescent="0.3">
      <c r="A32" t="s">
        <v>69</v>
      </c>
      <c r="B32" t="s">
        <v>70</v>
      </c>
      <c r="C32" s="1">
        <v>640701</v>
      </c>
      <c r="D32" s="1">
        <v>15000</v>
      </c>
      <c r="E32" s="1">
        <v>173000</v>
      </c>
      <c r="F32" s="1">
        <v>115665</v>
      </c>
      <c r="G32">
        <v>0</v>
      </c>
      <c r="H32">
        <v>0</v>
      </c>
      <c r="I32" s="1">
        <v>944366</v>
      </c>
    </row>
    <row r="33" spans="1:9" x14ac:dyDescent="0.3">
      <c r="A33" t="s">
        <v>71</v>
      </c>
      <c r="B33" t="s">
        <v>72</v>
      </c>
      <c r="C33">
        <v>0</v>
      </c>
      <c r="D33">
        <v>0</v>
      </c>
      <c r="E33" s="1">
        <v>15000</v>
      </c>
      <c r="F33">
        <v>0</v>
      </c>
      <c r="G33">
        <v>0</v>
      </c>
      <c r="H33">
        <v>0</v>
      </c>
      <c r="I33" s="1">
        <v>15000</v>
      </c>
    </row>
    <row r="34" spans="1:9" x14ac:dyDescent="0.3">
      <c r="A34" t="s">
        <v>73</v>
      </c>
      <c r="B34" t="s">
        <v>74</v>
      </c>
      <c r="C34">
        <v>0</v>
      </c>
      <c r="D34">
        <v>0</v>
      </c>
      <c r="E34" s="1">
        <v>19000</v>
      </c>
      <c r="F34">
        <v>0</v>
      </c>
      <c r="G34">
        <v>0</v>
      </c>
      <c r="H34">
        <v>0</v>
      </c>
      <c r="I34" s="1">
        <v>19000</v>
      </c>
    </row>
    <row r="35" spans="1:9" x14ac:dyDescent="0.3">
      <c r="A35" t="s">
        <v>75</v>
      </c>
      <c r="B35" t="s">
        <v>76</v>
      </c>
      <c r="C35">
        <v>0</v>
      </c>
      <c r="D35">
        <v>0</v>
      </c>
      <c r="E35" s="1">
        <v>23400</v>
      </c>
      <c r="F35">
        <v>0</v>
      </c>
      <c r="G35">
        <v>0</v>
      </c>
      <c r="H35">
        <v>0</v>
      </c>
      <c r="I35" s="1">
        <v>23400</v>
      </c>
    </row>
    <row r="36" spans="1:9" x14ac:dyDescent="0.3">
      <c r="A36" t="s">
        <v>77</v>
      </c>
      <c r="B36" t="s">
        <v>78</v>
      </c>
      <c r="C36" s="1">
        <v>1225201</v>
      </c>
      <c r="D36">
        <v>0</v>
      </c>
      <c r="E36" s="1">
        <v>1014500</v>
      </c>
      <c r="F36" s="1">
        <v>495598</v>
      </c>
      <c r="G36">
        <v>0</v>
      </c>
      <c r="H36">
        <v>0</v>
      </c>
      <c r="I36" s="1">
        <v>2735299</v>
      </c>
    </row>
    <row r="37" spans="1:9" x14ac:dyDescent="0.3">
      <c r="A37" t="s">
        <v>79</v>
      </c>
      <c r="B37" t="s">
        <v>80</v>
      </c>
      <c r="C37" s="1">
        <v>1482441</v>
      </c>
      <c r="D37" s="1">
        <v>8000</v>
      </c>
      <c r="E37" s="1">
        <v>1825000</v>
      </c>
      <c r="F37" s="1">
        <v>394006</v>
      </c>
      <c r="G37">
        <v>0</v>
      </c>
      <c r="H37">
        <v>0</v>
      </c>
      <c r="I37" s="1">
        <v>3709447</v>
      </c>
    </row>
    <row r="38" spans="1:9" x14ac:dyDescent="0.3">
      <c r="A38" t="s">
        <v>81</v>
      </c>
      <c r="B38" t="s">
        <v>82</v>
      </c>
      <c r="C38" s="1">
        <v>1150200</v>
      </c>
      <c r="D38" s="1">
        <v>1750</v>
      </c>
      <c r="E38" s="1">
        <v>563000</v>
      </c>
      <c r="F38" s="1">
        <v>240138</v>
      </c>
      <c r="G38">
        <v>0</v>
      </c>
      <c r="H38">
        <v>0</v>
      </c>
      <c r="I38" s="1">
        <v>1955088</v>
      </c>
    </row>
    <row r="39" spans="1:9" x14ac:dyDescent="0.3">
      <c r="A39" t="s">
        <v>83</v>
      </c>
      <c r="B39" t="s">
        <v>84</v>
      </c>
      <c r="C39" s="1">
        <v>351501</v>
      </c>
      <c r="D39" s="1">
        <v>5000</v>
      </c>
      <c r="E39" s="1">
        <v>161000</v>
      </c>
      <c r="F39" s="1">
        <v>93032</v>
      </c>
      <c r="G39">
        <v>0</v>
      </c>
      <c r="H39">
        <v>0</v>
      </c>
      <c r="I39" s="1">
        <v>610533</v>
      </c>
    </row>
    <row r="40" spans="1:9" x14ac:dyDescent="0.3">
      <c r="A40" t="s">
        <v>85</v>
      </c>
      <c r="B40" t="s">
        <v>86</v>
      </c>
      <c r="C40">
        <v>0</v>
      </c>
      <c r="D40">
        <v>0</v>
      </c>
      <c r="E40" s="1">
        <v>16000</v>
      </c>
      <c r="F40">
        <v>0</v>
      </c>
      <c r="G40">
        <v>0</v>
      </c>
      <c r="H40">
        <v>0</v>
      </c>
      <c r="I40" s="1">
        <v>16000</v>
      </c>
    </row>
    <row r="41" spans="1:9" x14ac:dyDescent="0.3">
      <c r="A41" t="s">
        <v>87</v>
      </c>
      <c r="B41" t="s">
        <v>88</v>
      </c>
      <c r="C41" s="1">
        <v>218500</v>
      </c>
      <c r="D41">
        <v>0</v>
      </c>
      <c r="E41" s="1">
        <v>20000</v>
      </c>
      <c r="F41" s="1">
        <v>65075</v>
      </c>
      <c r="G41">
        <v>0</v>
      </c>
      <c r="H41">
        <v>0</v>
      </c>
      <c r="I41" s="1">
        <v>303575</v>
      </c>
    </row>
    <row r="42" spans="1:9" x14ac:dyDescent="0.3">
      <c r="A42" t="s">
        <v>89</v>
      </c>
      <c r="B42" t="s">
        <v>106</v>
      </c>
      <c r="C42">
        <v>0</v>
      </c>
      <c r="D42">
        <v>0</v>
      </c>
      <c r="E42" s="1">
        <v>265000</v>
      </c>
      <c r="F42">
        <v>0</v>
      </c>
      <c r="G42">
        <v>0</v>
      </c>
      <c r="H42">
        <v>0</v>
      </c>
      <c r="I42" s="1">
        <v>265000</v>
      </c>
    </row>
    <row r="43" spans="1:9" x14ac:dyDescent="0.3">
      <c r="A43" t="s">
        <v>91</v>
      </c>
      <c r="B43" t="s">
        <v>107</v>
      </c>
      <c r="C43">
        <v>0</v>
      </c>
      <c r="D43">
        <v>0</v>
      </c>
      <c r="E43" s="1">
        <v>3995000</v>
      </c>
      <c r="F43">
        <v>0</v>
      </c>
      <c r="G43">
        <v>0</v>
      </c>
      <c r="H43">
        <v>0</v>
      </c>
      <c r="I43" s="1">
        <v>3995000</v>
      </c>
    </row>
    <row r="44" spans="1:9" x14ac:dyDescent="0.3">
      <c r="A44" t="s">
        <v>93</v>
      </c>
      <c r="B44" t="s">
        <v>108</v>
      </c>
      <c r="C44">
        <v>0</v>
      </c>
      <c r="D44">
        <v>0</v>
      </c>
      <c r="E44">
        <v>0</v>
      </c>
      <c r="F44" s="1">
        <v>17082370</v>
      </c>
      <c r="G44">
        <v>0</v>
      </c>
      <c r="H44">
        <v>0</v>
      </c>
      <c r="I44" s="1">
        <v>17082370</v>
      </c>
    </row>
    <row r="45" spans="1:9" x14ac:dyDescent="0.3">
      <c r="A45" t="s">
        <v>95</v>
      </c>
      <c r="B45" t="s">
        <v>96</v>
      </c>
      <c r="C45">
        <v>0</v>
      </c>
      <c r="D45">
        <v>0</v>
      </c>
      <c r="E45" s="1">
        <v>945000</v>
      </c>
      <c r="F45">
        <v>0</v>
      </c>
      <c r="G45">
        <v>0</v>
      </c>
      <c r="H45">
        <v>0</v>
      </c>
      <c r="I45" s="1">
        <v>945000</v>
      </c>
    </row>
    <row r="46" spans="1:9" x14ac:dyDescent="0.3">
      <c r="A46" t="s">
        <v>97</v>
      </c>
      <c r="B46" t="s">
        <v>98</v>
      </c>
      <c r="C46">
        <v>0</v>
      </c>
      <c r="D46">
        <v>0</v>
      </c>
      <c r="E46">
        <v>0</v>
      </c>
      <c r="F46">
        <v>0</v>
      </c>
      <c r="G46" s="1">
        <v>13824200</v>
      </c>
      <c r="H46">
        <v>0</v>
      </c>
      <c r="I46" s="1">
        <v>13824200</v>
      </c>
    </row>
    <row r="47" spans="1:9" x14ac:dyDescent="0.3">
      <c r="A47" t="s">
        <v>99</v>
      </c>
      <c r="B47" t="s">
        <v>109</v>
      </c>
      <c r="C47">
        <v>0</v>
      </c>
      <c r="D47">
        <v>0</v>
      </c>
      <c r="E47">
        <v>0</v>
      </c>
      <c r="F47">
        <v>0</v>
      </c>
      <c r="G47" s="1">
        <v>2812346</v>
      </c>
      <c r="H47">
        <v>0</v>
      </c>
      <c r="I47" s="1">
        <v>2812346</v>
      </c>
    </row>
    <row r="48" spans="1:9" x14ac:dyDescent="0.3">
      <c r="A48" t="s">
        <v>101</v>
      </c>
      <c r="B48" t="s">
        <v>102</v>
      </c>
      <c r="C48">
        <v>0</v>
      </c>
      <c r="D48">
        <v>0</v>
      </c>
      <c r="E48">
        <v>0</v>
      </c>
      <c r="F48">
        <v>0</v>
      </c>
      <c r="G48" s="1">
        <v>350000</v>
      </c>
      <c r="H48">
        <v>0</v>
      </c>
      <c r="I48" s="1">
        <v>350000</v>
      </c>
    </row>
    <row r="49" spans="1:9" x14ac:dyDescent="0.3">
      <c r="A49" t="s">
        <v>103</v>
      </c>
      <c r="B49" t="s">
        <v>110</v>
      </c>
      <c r="C49">
        <v>0</v>
      </c>
      <c r="D49">
        <v>0</v>
      </c>
      <c r="E49">
        <v>0</v>
      </c>
      <c r="F49">
        <v>0</v>
      </c>
      <c r="G49">
        <v>0</v>
      </c>
      <c r="H49" s="1">
        <v>1935000</v>
      </c>
      <c r="I49" s="1">
        <v>1935000</v>
      </c>
    </row>
    <row r="50" spans="1:9" x14ac:dyDescent="0.3">
      <c r="C50" s="1">
        <f>SUM(C2:C49)</f>
        <v>96279458</v>
      </c>
      <c r="D50" s="1">
        <f t="shared" ref="D50:I50" si="0">SUM(D2:D49)</f>
        <v>2158220</v>
      </c>
      <c r="E50" s="1">
        <f t="shared" si="0"/>
        <v>39029080</v>
      </c>
      <c r="F50" s="1">
        <f t="shared" si="0"/>
        <v>65321561</v>
      </c>
      <c r="G50" s="1">
        <f t="shared" si="0"/>
        <v>16986546</v>
      </c>
      <c r="H50" s="1">
        <f t="shared" si="0"/>
        <v>1935000</v>
      </c>
      <c r="I50" s="1">
        <f t="shared" si="0"/>
        <v>221709865</v>
      </c>
    </row>
  </sheetData>
  <autoFilter ref="A1:I50" xr:uid="{B1AE710D-5D85-49B3-A7C3-B3E93F0B01AC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53F0D-568B-478F-98D9-01B023CF3149}">
  <dimension ref="D1:H82"/>
  <sheetViews>
    <sheetView workbookViewId="0">
      <selection activeCell="D2" sqref="D2"/>
    </sheetView>
  </sheetViews>
  <sheetFormatPr defaultRowHeight="14.4" x14ac:dyDescent="0.3"/>
  <cols>
    <col min="4" max="4" width="18.21875" customWidth="1"/>
    <col min="5" max="5" width="28.5546875" customWidth="1"/>
    <col min="6" max="6" width="10.33203125" customWidth="1"/>
    <col min="7" max="7" width="40.109375" bestFit="1" customWidth="1"/>
    <col min="8" max="8" width="17.33203125" customWidth="1"/>
  </cols>
  <sheetData>
    <row r="1" spans="4:8" x14ac:dyDescent="0.3">
      <c r="D1" t="s">
        <v>220</v>
      </c>
    </row>
    <row r="2" spans="4:8" x14ac:dyDescent="0.3">
      <c r="D2" t="s">
        <v>246</v>
      </c>
    </row>
    <row r="3" spans="4:8" x14ac:dyDescent="0.3">
      <c r="D3" t="s">
        <v>245</v>
      </c>
    </row>
    <row r="5" spans="4:8" x14ac:dyDescent="0.3">
      <c r="D5" s="2" t="s">
        <v>0</v>
      </c>
      <c r="E5" s="2" t="s">
        <v>111</v>
      </c>
      <c r="F5" s="2" t="s">
        <v>112</v>
      </c>
      <c r="G5" s="2" t="s">
        <v>113</v>
      </c>
      <c r="H5" s="2" t="s">
        <v>115</v>
      </c>
    </row>
    <row r="6" spans="4:8" x14ac:dyDescent="0.3">
      <c r="D6">
        <v>1010</v>
      </c>
      <c r="E6" t="s">
        <v>12</v>
      </c>
      <c r="F6">
        <v>1</v>
      </c>
      <c r="G6" t="s">
        <v>114</v>
      </c>
      <c r="H6" t="s">
        <v>116</v>
      </c>
    </row>
    <row r="7" spans="4:8" x14ac:dyDescent="0.3">
      <c r="D7">
        <v>1325</v>
      </c>
      <c r="E7" t="s">
        <v>18</v>
      </c>
      <c r="F7">
        <v>1</v>
      </c>
      <c r="G7" t="s">
        <v>117</v>
      </c>
      <c r="H7" t="s">
        <v>118</v>
      </c>
    </row>
    <row r="8" spans="4:8" x14ac:dyDescent="0.3">
      <c r="D8">
        <v>1325</v>
      </c>
      <c r="E8" t="s">
        <v>18</v>
      </c>
      <c r="F8">
        <v>-1</v>
      </c>
      <c r="G8" t="s">
        <v>119</v>
      </c>
      <c r="H8" t="s">
        <v>120</v>
      </c>
    </row>
    <row r="9" spans="4:8" x14ac:dyDescent="0.3">
      <c r="D9">
        <v>1325</v>
      </c>
      <c r="E9" t="s">
        <v>18</v>
      </c>
      <c r="F9">
        <v>1</v>
      </c>
      <c r="G9" t="s">
        <v>121</v>
      </c>
      <c r="H9" t="s">
        <v>122</v>
      </c>
    </row>
    <row r="10" spans="4:8" x14ac:dyDescent="0.3">
      <c r="D10">
        <v>1325</v>
      </c>
      <c r="E10" t="s">
        <v>18</v>
      </c>
      <c r="F10">
        <v>-1</v>
      </c>
      <c r="G10" t="s">
        <v>123</v>
      </c>
      <c r="H10" t="s">
        <v>124</v>
      </c>
    </row>
    <row r="11" spans="4:8" x14ac:dyDescent="0.3">
      <c r="D11">
        <v>1325</v>
      </c>
      <c r="E11" t="s">
        <v>18</v>
      </c>
      <c r="F11">
        <v>1</v>
      </c>
      <c r="G11" t="s">
        <v>125</v>
      </c>
      <c r="H11" t="s">
        <v>126</v>
      </c>
    </row>
    <row r="12" spans="4:8" x14ac:dyDescent="0.3">
      <c r="D12">
        <v>1325</v>
      </c>
      <c r="E12" t="s">
        <v>18</v>
      </c>
      <c r="F12">
        <v>-1</v>
      </c>
      <c r="G12" t="s">
        <v>128</v>
      </c>
      <c r="H12" t="s">
        <v>127</v>
      </c>
    </row>
    <row r="13" spans="4:8" x14ac:dyDescent="0.3">
      <c r="D13">
        <v>1325</v>
      </c>
      <c r="E13" t="s">
        <v>18</v>
      </c>
      <c r="F13">
        <v>-1</v>
      </c>
      <c r="G13" t="s">
        <v>129</v>
      </c>
      <c r="H13" t="s">
        <v>130</v>
      </c>
    </row>
    <row r="14" spans="4:8" x14ac:dyDescent="0.3">
      <c r="D14">
        <v>1325</v>
      </c>
      <c r="E14" t="s">
        <v>18</v>
      </c>
      <c r="F14">
        <v>-1</v>
      </c>
      <c r="G14" t="s">
        <v>131</v>
      </c>
      <c r="H14" t="s">
        <v>132</v>
      </c>
    </row>
    <row r="15" spans="4:8" x14ac:dyDescent="0.3">
      <c r="D15">
        <v>1325</v>
      </c>
      <c r="E15" t="s">
        <v>18</v>
      </c>
      <c r="F15">
        <v>0.5</v>
      </c>
      <c r="G15" t="s">
        <v>133</v>
      </c>
      <c r="H15" t="s">
        <v>118</v>
      </c>
    </row>
    <row r="16" spans="4:8" x14ac:dyDescent="0.3">
      <c r="D16">
        <v>1325</v>
      </c>
      <c r="E16" t="s">
        <v>18</v>
      </c>
      <c r="F16">
        <v>-0.5</v>
      </c>
      <c r="G16" t="s">
        <v>134</v>
      </c>
      <c r="H16" t="s">
        <v>135</v>
      </c>
    </row>
    <row r="17" spans="4:8" x14ac:dyDescent="0.3">
      <c r="D17">
        <v>1320</v>
      </c>
      <c r="E17" t="s">
        <v>136</v>
      </c>
      <c r="F17">
        <v>0.5</v>
      </c>
      <c r="G17" t="s">
        <v>137</v>
      </c>
      <c r="H17" t="s">
        <v>126</v>
      </c>
    </row>
    <row r="18" spans="4:8" x14ac:dyDescent="0.3">
      <c r="D18">
        <v>1600</v>
      </c>
      <c r="E18" t="s">
        <v>22</v>
      </c>
      <c r="F18">
        <v>1</v>
      </c>
      <c r="G18" t="s">
        <v>138</v>
      </c>
      <c r="H18" t="s">
        <v>118</v>
      </c>
    </row>
    <row r="19" spans="4:8" x14ac:dyDescent="0.3">
      <c r="D19">
        <v>1600</v>
      </c>
      <c r="E19" t="s">
        <v>22</v>
      </c>
      <c r="F19">
        <v>-1</v>
      </c>
      <c r="G19" t="s">
        <v>139</v>
      </c>
      <c r="H19" t="s">
        <v>135</v>
      </c>
    </row>
    <row r="20" spans="4:8" x14ac:dyDescent="0.3">
      <c r="D20">
        <v>1600</v>
      </c>
      <c r="E20" t="s">
        <v>22</v>
      </c>
      <c r="F20">
        <v>-1</v>
      </c>
      <c r="G20" t="s">
        <v>140</v>
      </c>
      <c r="H20" t="s">
        <v>141</v>
      </c>
    </row>
    <row r="21" spans="4:8" x14ac:dyDescent="0.3">
      <c r="D21">
        <v>1600</v>
      </c>
      <c r="E21" t="s">
        <v>22</v>
      </c>
      <c r="F21">
        <v>0.5</v>
      </c>
      <c r="G21" t="s">
        <v>142</v>
      </c>
      <c r="H21" t="s">
        <v>144</v>
      </c>
    </row>
    <row r="22" spans="4:8" x14ac:dyDescent="0.3">
      <c r="D22">
        <v>1600</v>
      </c>
      <c r="E22" t="s">
        <v>22</v>
      </c>
      <c r="F22">
        <v>0.5</v>
      </c>
      <c r="G22" t="s">
        <v>143</v>
      </c>
      <c r="H22" t="s">
        <v>144</v>
      </c>
    </row>
    <row r="23" spans="4:8" x14ac:dyDescent="0.3">
      <c r="D23">
        <v>8040</v>
      </c>
      <c r="E23" t="s">
        <v>26</v>
      </c>
      <c r="F23">
        <v>1</v>
      </c>
      <c r="G23" t="s">
        <v>145</v>
      </c>
      <c r="H23" t="s">
        <v>116</v>
      </c>
    </row>
    <row r="24" spans="4:8" x14ac:dyDescent="0.3">
      <c r="D24">
        <v>1345</v>
      </c>
      <c r="E24" t="s">
        <v>28</v>
      </c>
      <c r="F24">
        <v>1</v>
      </c>
      <c r="G24" t="s">
        <v>123</v>
      </c>
      <c r="H24" t="s">
        <v>126</v>
      </c>
    </row>
    <row r="25" spans="4:8" x14ac:dyDescent="0.3">
      <c r="D25">
        <v>1680</v>
      </c>
      <c r="E25" t="s">
        <v>32</v>
      </c>
      <c r="F25">
        <v>1</v>
      </c>
      <c r="G25" t="s">
        <v>146</v>
      </c>
      <c r="H25" t="s">
        <v>116</v>
      </c>
    </row>
    <row r="26" spans="4:8" x14ac:dyDescent="0.3">
      <c r="D26">
        <v>1680</v>
      </c>
      <c r="E26" t="s">
        <v>32</v>
      </c>
      <c r="F26">
        <v>-1</v>
      </c>
      <c r="G26" t="s">
        <v>147</v>
      </c>
      <c r="H26" t="s">
        <v>148</v>
      </c>
    </row>
    <row r="27" spans="4:8" x14ac:dyDescent="0.3">
      <c r="D27">
        <v>1680</v>
      </c>
      <c r="E27" t="s">
        <v>32</v>
      </c>
      <c r="F27">
        <v>1</v>
      </c>
      <c r="G27" t="s">
        <v>149</v>
      </c>
      <c r="H27" t="s">
        <v>150</v>
      </c>
    </row>
    <row r="28" spans="4:8" x14ac:dyDescent="0.3">
      <c r="D28">
        <v>3120</v>
      </c>
      <c r="E28" t="s">
        <v>38</v>
      </c>
      <c r="F28">
        <v>-1</v>
      </c>
      <c r="G28" t="s">
        <v>151</v>
      </c>
      <c r="H28" t="s">
        <v>152</v>
      </c>
    </row>
    <row r="29" spans="4:8" x14ac:dyDescent="0.3">
      <c r="D29">
        <v>3120</v>
      </c>
      <c r="E29" t="s">
        <v>38</v>
      </c>
      <c r="F29">
        <v>-1</v>
      </c>
      <c r="G29" t="s">
        <v>117</v>
      </c>
      <c r="H29" t="s">
        <v>153</v>
      </c>
    </row>
    <row r="30" spans="4:8" x14ac:dyDescent="0.3">
      <c r="D30">
        <v>3120</v>
      </c>
      <c r="E30" t="s">
        <v>38</v>
      </c>
      <c r="F30">
        <v>1</v>
      </c>
      <c r="G30" t="s">
        <v>154</v>
      </c>
      <c r="H30" t="s">
        <v>116</v>
      </c>
    </row>
    <row r="31" spans="4:8" x14ac:dyDescent="0.3">
      <c r="D31">
        <v>3120</v>
      </c>
      <c r="E31" t="s">
        <v>38</v>
      </c>
      <c r="F31">
        <v>-10</v>
      </c>
      <c r="G31" t="s">
        <v>155</v>
      </c>
      <c r="H31" t="s">
        <v>156</v>
      </c>
    </row>
    <row r="32" spans="4:8" x14ac:dyDescent="0.3">
      <c r="D32">
        <v>3120</v>
      </c>
      <c r="E32" t="s">
        <v>38</v>
      </c>
      <c r="F32">
        <v>12</v>
      </c>
      <c r="G32" t="s">
        <v>157</v>
      </c>
      <c r="H32" t="s">
        <v>150</v>
      </c>
    </row>
    <row r="33" spans="4:8" x14ac:dyDescent="0.3">
      <c r="D33">
        <v>3120</v>
      </c>
      <c r="E33" t="s">
        <v>38</v>
      </c>
      <c r="F33">
        <v>1</v>
      </c>
      <c r="G33" t="s">
        <v>158</v>
      </c>
      <c r="H33" t="s">
        <v>150</v>
      </c>
    </row>
    <row r="34" spans="4:8" x14ac:dyDescent="0.3">
      <c r="D34">
        <v>3120</v>
      </c>
      <c r="E34" t="s">
        <v>38</v>
      </c>
      <c r="F34">
        <v>1</v>
      </c>
      <c r="G34" t="s">
        <v>159</v>
      </c>
      <c r="H34" t="s">
        <v>150</v>
      </c>
    </row>
    <row r="35" spans="4:8" x14ac:dyDescent="0.3">
      <c r="D35">
        <v>3120</v>
      </c>
      <c r="E35" t="s">
        <v>38</v>
      </c>
      <c r="F35">
        <v>-1</v>
      </c>
      <c r="G35" t="s">
        <v>160</v>
      </c>
      <c r="H35" t="s">
        <v>126</v>
      </c>
    </row>
    <row r="36" spans="4:8" x14ac:dyDescent="0.3">
      <c r="D36">
        <v>3120</v>
      </c>
      <c r="E36" t="s">
        <v>38</v>
      </c>
      <c r="F36">
        <v>1</v>
      </c>
      <c r="G36" t="s">
        <v>161</v>
      </c>
      <c r="H36" t="s">
        <v>162</v>
      </c>
    </row>
    <row r="37" spans="4:8" x14ac:dyDescent="0.3">
      <c r="D37">
        <v>3120</v>
      </c>
      <c r="E37" t="s">
        <v>38</v>
      </c>
      <c r="F37">
        <v>-3</v>
      </c>
      <c r="G37" t="s">
        <v>163</v>
      </c>
      <c r="H37" t="s">
        <v>164</v>
      </c>
    </row>
    <row r="38" spans="4:8" x14ac:dyDescent="0.3">
      <c r="D38">
        <v>3410</v>
      </c>
      <c r="E38" t="s">
        <v>167</v>
      </c>
      <c r="F38">
        <v>1</v>
      </c>
      <c r="G38" t="s">
        <v>165</v>
      </c>
      <c r="H38" t="s">
        <v>150</v>
      </c>
    </row>
    <row r="39" spans="4:8" x14ac:dyDescent="0.3">
      <c r="D39">
        <v>3410</v>
      </c>
      <c r="E39" t="s">
        <v>167</v>
      </c>
      <c r="F39">
        <v>-1</v>
      </c>
      <c r="G39" t="s">
        <v>166</v>
      </c>
      <c r="H39" t="s">
        <v>124</v>
      </c>
    </row>
    <row r="40" spans="4:8" x14ac:dyDescent="0.3">
      <c r="D40">
        <v>1492</v>
      </c>
      <c r="E40" t="s">
        <v>48</v>
      </c>
      <c r="F40">
        <v>1</v>
      </c>
      <c r="G40" t="s">
        <v>168</v>
      </c>
      <c r="H40" s="1">
        <v>54496</v>
      </c>
    </row>
    <row r="41" spans="4:8" x14ac:dyDescent="0.3">
      <c r="D41">
        <v>1492</v>
      </c>
      <c r="E41" t="s">
        <v>48</v>
      </c>
      <c r="F41">
        <v>-1</v>
      </c>
      <c r="G41" t="s">
        <v>169</v>
      </c>
      <c r="H41">
        <v>48942</v>
      </c>
    </row>
    <row r="42" spans="4:8" x14ac:dyDescent="0.3">
      <c r="D42">
        <v>1492</v>
      </c>
      <c r="E42" t="s">
        <v>48</v>
      </c>
      <c r="F42">
        <v>1</v>
      </c>
      <c r="G42" t="s">
        <v>170</v>
      </c>
      <c r="H42">
        <v>45136</v>
      </c>
    </row>
    <row r="43" spans="4:8" x14ac:dyDescent="0.3">
      <c r="D43">
        <v>1492</v>
      </c>
      <c r="E43" t="s">
        <v>48</v>
      </c>
      <c r="F43">
        <v>1</v>
      </c>
      <c r="G43" t="s">
        <v>171</v>
      </c>
      <c r="H43" t="s">
        <v>148</v>
      </c>
    </row>
    <row r="44" spans="4:8" x14ac:dyDescent="0.3">
      <c r="D44">
        <v>1440</v>
      </c>
      <c r="E44" t="s">
        <v>54</v>
      </c>
      <c r="F44">
        <v>1</v>
      </c>
      <c r="G44" t="s">
        <v>172</v>
      </c>
      <c r="H44" t="s">
        <v>118</v>
      </c>
    </row>
    <row r="45" spans="4:8" x14ac:dyDescent="0.3">
      <c r="D45">
        <v>1440</v>
      </c>
      <c r="E45" t="s">
        <v>54</v>
      </c>
      <c r="F45">
        <v>-1</v>
      </c>
      <c r="G45" t="s">
        <v>173</v>
      </c>
      <c r="H45" t="s">
        <v>174</v>
      </c>
    </row>
    <row r="46" spans="4:8" x14ac:dyDescent="0.3">
      <c r="D46">
        <v>1440</v>
      </c>
      <c r="E46" t="s">
        <v>54</v>
      </c>
      <c r="F46">
        <v>1</v>
      </c>
      <c r="G46" t="s">
        <v>139</v>
      </c>
      <c r="H46" t="s">
        <v>116</v>
      </c>
    </row>
    <row r="47" spans="4:8" x14ac:dyDescent="0.3">
      <c r="D47">
        <v>1440</v>
      </c>
      <c r="E47" t="s">
        <v>54</v>
      </c>
      <c r="F47">
        <v>-1</v>
      </c>
      <c r="G47" t="s">
        <v>175</v>
      </c>
      <c r="H47" t="s">
        <v>135</v>
      </c>
    </row>
    <row r="48" spans="4:8" x14ac:dyDescent="0.3">
      <c r="D48">
        <v>1440</v>
      </c>
      <c r="E48" t="s">
        <v>54</v>
      </c>
      <c r="F48">
        <v>1</v>
      </c>
      <c r="G48" t="s">
        <v>176</v>
      </c>
      <c r="H48" t="s">
        <v>116</v>
      </c>
    </row>
    <row r="49" spans="4:8" x14ac:dyDescent="0.3">
      <c r="D49">
        <v>1440</v>
      </c>
      <c r="E49" t="s">
        <v>54</v>
      </c>
      <c r="F49">
        <v>-1</v>
      </c>
      <c r="G49" t="s">
        <v>171</v>
      </c>
      <c r="H49" t="s">
        <v>148</v>
      </c>
    </row>
    <row r="50" spans="4:8" x14ac:dyDescent="0.3">
      <c r="D50" s="5">
        <v>1440</v>
      </c>
      <c r="E50" s="5" t="s">
        <v>54</v>
      </c>
      <c r="F50" s="5">
        <v>1</v>
      </c>
      <c r="G50" s="5" t="s">
        <v>177</v>
      </c>
      <c r="H50" s="5"/>
    </row>
    <row r="51" spans="4:8" x14ac:dyDescent="0.3">
      <c r="D51">
        <v>3310</v>
      </c>
      <c r="E51" t="s">
        <v>56</v>
      </c>
      <c r="F51">
        <v>1</v>
      </c>
      <c r="G51" t="s">
        <v>178</v>
      </c>
      <c r="H51" t="s">
        <v>179</v>
      </c>
    </row>
    <row r="52" spans="4:8" x14ac:dyDescent="0.3">
      <c r="D52">
        <v>3310</v>
      </c>
      <c r="E52" t="s">
        <v>56</v>
      </c>
      <c r="F52">
        <v>-1</v>
      </c>
      <c r="G52" t="s">
        <v>180</v>
      </c>
      <c r="H52" t="s">
        <v>181</v>
      </c>
    </row>
    <row r="53" spans="4:8" x14ac:dyDescent="0.3">
      <c r="D53">
        <v>3310</v>
      </c>
      <c r="E53" t="s">
        <v>56</v>
      </c>
      <c r="F53">
        <v>1</v>
      </c>
      <c r="G53" t="s">
        <v>171</v>
      </c>
      <c r="H53" t="s">
        <v>148</v>
      </c>
    </row>
    <row r="54" spans="4:8" x14ac:dyDescent="0.3">
      <c r="D54">
        <v>3310</v>
      </c>
      <c r="E54" t="s">
        <v>56</v>
      </c>
      <c r="F54">
        <v>-1</v>
      </c>
      <c r="G54" t="s">
        <v>158</v>
      </c>
      <c r="H54" t="s">
        <v>141</v>
      </c>
    </row>
    <row r="55" spans="4:8" x14ac:dyDescent="0.3">
      <c r="D55">
        <v>7180</v>
      </c>
      <c r="E55" t="s">
        <v>62</v>
      </c>
      <c r="F55">
        <v>1</v>
      </c>
      <c r="G55" t="s">
        <v>182</v>
      </c>
      <c r="H55" t="s">
        <v>183</v>
      </c>
    </row>
    <row r="56" spans="4:8" x14ac:dyDescent="0.3">
      <c r="D56">
        <v>7180</v>
      </c>
      <c r="E56" t="s">
        <v>62</v>
      </c>
      <c r="F56">
        <v>1</v>
      </c>
      <c r="G56" t="s">
        <v>184</v>
      </c>
      <c r="H56">
        <v>41309</v>
      </c>
    </row>
    <row r="57" spans="4:8" x14ac:dyDescent="0.3">
      <c r="D57">
        <v>7140</v>
      </c>
      <c r="E57" t="s">
        <v>60</v>
      </c>
      <c r="F57">
        <v>2</v>
      </c>
      <c r="G57" t="s">
        <v>185</v>
      </c>
      <c r="H57" t="s">
        <v>144</v>
      </c>
    </row>
    <row r="58" spans="4:8" x14ac:dyDescent="0.3">
      <c r="D58">
        <v>6310</v>
      </c>
      <c r="E58" t="s">
        <v>68</v>
      </c>
      <c r="F58">
        <v>1</v>
      </c>
      <c r="G58" t="s">
        <v>186</v>
      </c>
      <c r="H58" t="s">
        <v>183</v>
      </c>
    </row>
    <row r="59" spans="4:8" x14ac:dyDescent="0.3">
      <c r="D59">
        <v>6310</v>
      </c>
      <c r="E59" t="s">
        <v>68</v>
      </c>
      <c r="F59">
        <v>-1</v>
      </c>
      <c r="G59" t="s">
        <v>187</v>
      </c>
      <c r="H59" t="s">
        <v>127</v>
      </c>
    </row>
    <row r="60" spans="4:8" x14ac:dyDescent="0.3">
      <c r="D60">
        <v>6310</v>
      </c>
      <c r="E60" t="s">
        <v>68</v>
      </c>
      <c r="F60">
        <v>1</v>
      </c>
      <c r="G60" t="s">
        <v>188</v>
      </c>
      <c r="H60" t="s">
        <v>189</v>
      </c>
    </row>
    <row r="61" spans="4:8" x14ac:dyDescent="0.3">
      <c r="D61">
        <v>6410</v>
      </c>
      <c r="E61" t="s">
        <v>190</v>
      </c>
      <c r="F61">
        <v>1</v>
      </c>
      <c r="G61" t="s">
        <v>191</v>
      </c>
      <c r="H61" t="s">
        <v>122</v>
      </c>
    </row>
    <row r="62" spans="4:8" x14ac:dyDescent="0.3">
      <c r="D62">
        <v>6410</v>
      </c>
      <c r="E62" t="s">
        <v>190</v>
      </c>
      <c r="F62">
        <v>2</v>
      </c>
      <c r="G62" t="s">
        <v>192</v>
      </c>
      <c r="H62" t="s">
        <v>126</v>
      </c>
    </row>
    <row r="63" spans="4:8" x14ac:dyDescent="0.3">
      <c r="D63">
        <v>3620</v>
      </c>
      <c r="E63" t="s">
        <v>194</v>
      </c>
      <c r="F63">
        <v>-1</v>
      </c>
      <c r="G63" t="s">
        <v>193</v>
      </c>
      <c r="H63">
        <v>70220</v>
      </c>
    </row>
    <row r="64" spans="4:8" x14ac:dyDescent="0.3">
      <c r="D64">
        <v>3620</v>
      </c>
      <c r="E64" t="s">
        <v>194</v>
      </c>
      <c r="F64">
        <v>1</v>
      </c>
      <c r="G64" t="s">
        <v>195</v>
      </c>
      <c r="H64">
        <v>64584</v>
      </c>
    </row>
    <row r="65" spans="4:8" x14ac:dyDescent="0.3">
      <c r="D65" s="5">
        <v>3620</v>
      </c>
      <c r="E65" s="5" t="s">
        <v>194</v>
      </c>
      <c r="F65" s="5">
        <v>0</v>
      </c>
      <c r="G65" s="5" t="s">
        <v>196</v>
      </c>
    </row>
    <row r="66" spans="4:8" x14ac:dyDescent="0.3">
      <c r="D66">
        <v>8310</v>
      </c>
      <c r="E66" t="s">
        <v>197</v>
      </c>
      <c r="F66">
        <v>1</v>
      </c>
      <c r="G66" t="s">
        <v>198</v>
      </c>
      <c r="H66" t="s">
        <v>116</v>
      </c>
    </row>
    <row r="67" spans="4:8" x14ac:dyDescent="0.3">
      <c r="D67">
        <v>8310</v>
      </c>
      <c r="E67" t="s">
        <v>197</v>
      </c>
      <c r="F67">
        <v>-2</v>
      </c>
      <c r="G67" t="s">
        <v>199</v>
      </c>
      <c r="H67" t="s">
        <v>141</v>
      </c>
    </row>
    <row r="68" spans="4:8" x14ac:dyDescent="0.3">
      <c r="D68">
        <v>8310</v>
      </c>
      <c r="E68" t="s">
        <v>197</v>
      </c>
      <c r="F68">
        <v>1</v>
      </c>
      <c r="G68" t="s">
        <v>200</v>
      </c>
      <c r="H68" t="s">
        <v>150</v>
      </c>
    </row>
    <row r="69" spans="4:8" x14ac:dyDescent="0.3">
      <c r="D69">
        <v>8310</v>
      </c>
      <c r="E69" t="s">
        <v>197</v>
      </c>
      <c r="F69">
        <v>1</v>
      </c>
      <c r="G69" t="s">
        <v>201</v>
      </c>
      <c r="H69" t="s">
        <v>183</v>
      </c>
    </row>
    <row r="70" spans="4:8" x14ac:dyDescent="0.3">
      <c r="D70">
        <v>8310</v>
      </c>
      <c r="E70" t="s">
        <v>197</v>
      </c>
      <c r="F70">
        <v>-1</v>
      </c>
      <c r="G70" t="s">
        <v>202</v>
      </c>
      <c r="H70" t="s">
        <v>124</v>
      </c>
    </row>
    <row r="71" spans="4:8" x14ac:dyDescent="0.3">
      <c r="D71">
        <v>8120</v>
      </c>
      <c r="E71" t="s">
        <v>203</v>
      </c>
      <c r="F71">
        <v>1</v>
      </c>
      <c r="G71" t="s">
        <v>204</v>
      </c>
      <c r="H71" t="s">
        <v>122</v>
      </c>
    </row>
    <row r="72" spans="4:8" x14ac:dyDescent="0.3">
      <c r="D72">
        <v>8120</v>
      </c>
      <c r="E72" t="s">
        <v>203</v>
      </c>
      <c r="F72">
        <v>1</v>
      </c>
      <c r="G72" t="s">
        <v>205</v>
      </c>
      <c r="H72">
        <v>54496</v>
      </c>
    </row>
    <row r="73" spans="4:8" x14ac:dyDescent="0.3">
      <c r="D73">
        <v>8320</v>
      </c>
      <c r="E73" t="s">
        <v>206</v>
      </c>
      <c r="F73">
        <v>1</v>
      </c>
      <c r="G73" t="s">
        <v>207</v>
      </c>
      <c r="H73">
        <v>41309</v>
      </c>
    </row>
    <row r="74" spans="4:8" x14ac:dyDescent="0.3">
      <c r="D74">
        <v>8330</v>
      </c>
      <c r="E74" t="s">
        <v>208</v>
      </c>
      <c r="F74">
        <v>-1</v>
      </c>
      <c r="G74" t="s">
        <v>209</v>
      </c>
      <c r="H74" t="s">
        <v>148</v>
      </c>
    </row>
    <row r="75" spans="4:8" x14ac:dyDescent="0.3">
      <c r="D75">
        <v>8330</v>
      </c>
      <c r="E75" t="s">
        <v>208</v>
      </c>
      <c r="F75">
        <v>1</v>
      </c>
      <c r="G75" t="s">
        <v>210</v>
      </c>
      <c r="H75" t="s">
        <v>150</v>
      </c>
    </row>
    <row r="76" spans="4:8" x14ac:dyDescent="0.3">
      <c r="D76">
        <v>8330</v>
      </c>
      <c r="E76" t="s">
        <v>208</v>
      </c>
      <c r="F76">
        <v>-1</v>
      </c>
      <c r="G76" t="s">
        <v>211</v>
      </c>
      <c r="H76" t="s">
        <v>141</v>
      </c>
    </row>
    <row r="77" spans="4:8" x14ac:dyDescent="0.3">
      <c r="D77">
        <v>8330</v>
      </c>
      <c r="E77" t="s">
        <v>208</v>
      </c>
      <c r="F77">
        <v>1</v>
      </c>
      <c r="G77" t="s">
        <v>212</v>
      </c>
      <c r="H77" t="s">
        <v>150</v>
      </c>
    </row>
    <row r="78" spans="4:8" x14ac:dyDescent="0.3">
      <c r="D78">
        <v>8330</v>
      </c>
      <c r="E78" t="s">
        <v>208</v>
      </c>
      <c r="F78">
        <v>1</v>
      </c>
      <c r="G78" t="s">
        <v>213</v>
      </c>
      <c r="H78" t="s">
        <v>126</v>
      </c>
    </row>
    <row r="79" spans="4:8" x14ac:dyDescent="0.3">
      <c r="D79">
        <v>8330</v>
      </c>
      <c r="E79" t="s">
        <v>208</v>
      </c>
      <c r="F79">
        <v>1</v>
      </c>
      <c r="G79" t="s">
        <v>205</v>
      </c>
      <c r="H79">
        <v>54496</v>
      </c>
    </row>
    <row r="80" spans="4:8" x14ac:dyDescent="0.3">
      <c r="D80">
        <v>8330</v>
      </c>
      <c r="E80" t="s">
        <v>208</v>
      </c>
      <c r="F80">
        <v>-1</v>
      </c>
      <c r="G80" t="s">
        <v>214</v>
      </c>
      <c r="H80" t="s">
        <v>215</v>
      </c>
    </row>
    <row r="81" spans="4:8" x14ac:dyDescent="0.3">
      <c r="D81">
        <v>8340</v>
      </c>
      <c r="E81" t="s">
        <v>216</v>
      </c>
      <c r="G81" t="s">
        <v>217</v>
      </c>
    </row>
    <row r="82" spans="4:8" x14ac:dyDescent="0.3">
      <c r="D82">
        <v>6290</v>
      </c>
      <c r="E82" t="s">
        <v>218</v>
      </c>
      <c r="F82">
        <v>1</v>
      </c>
      <c r="G82" t="s">
        <v>219</v>
      </c>
      <c r="H82" t="s">
        <v>189</v>
      </c>
    </row>
  </sheetData>
  <autoFilter ref="D5:H82" xr:uid="{BAF53F0D-568B-478F-98D9-01B023CF3149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DB807-6454-40CA-B95B-7B902E018D1C}">
  <dimension ref="A1:C5"/>
  <sheetViews>
    <sheetView workbookViewId="0">
      <selection activeCell="C1" sqref="C1"/>
    </sheetView>
  </sheetViews>
  <sheetFormatPr defaultRowHeight="14.4" x14ac:dyDescent="0.3"/>
  <cols>
    <col min="1" max="3" width="36.109375" customWidth="1"/>
  </cols>
  <sheetData>
    <row r="1" spans="1:3" x14ac:dyDescent="0.3">
      <c r="A1" t="s">
        <v>232</v>
      </c>
      <c r="B1" t="s">
        <v>235</v>
      </c>
      <c r="C1">
        <v>2812346</v>
      </c>
    </row>
    <row r="2" spans="1:3" x14ac:dyDescent="0.3">
      <c r="A2" t="s">
        <v>232</v>
      </c>
      <c r="B2" t="s">
        <v>236</v>
      </c>
      <c r="C2">
        <v>265000</v>
      </c>
    </row>
    <row r="3" spans="1:3" x14ac:dyDescent="0.3">
      <c r="A3" t="s">
        <v>232</v>
      </c>
      <c r="B3" t="s">
        <v>237</v>
      </c>
      <c r="C3">
        <v>350000</v>
      </c>
    </row>
    <row r="4" spans="1:3" x14ac:dyDescent="0.3">
      <c r="A4" t="s">
        <v>232</v>
      </c>
      <c r="B4" t="s">
        <v>238</v>
      </c>
      <c r="C4">
        <v>3995000</v>
      </c>
    </row>
    <row r="5" spans="1:3" x14ac:dyDescent="0.3">
      <c r="A5" t="s">
        <v>232</v>
      </c>
      <c r="B5" t="s">
        <v>239</v>
      </c>
      <c r="C5">
        <v>945000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2026ProposedBudget</vt:lpstr>
      <vt:lpstr>2025ApprovedBudget</vt:lpstr>
      <vt:lpstr>Headcount</vt:lpstr>
      <vt:lpstr>FlourishSankeyExport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Karl Urich</cp:lastModifiedBy>
  <dcterms:modified xsi:type="dcterms:W3CDTF">2025-10-07T15:45:54Z</dcterms:modified>
</cp:coreProperties>
</file>