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irohmanj\Downloads\"/>
    </mc:Choice>
  </mc:AlternateContent>
  <xr:revisionPtr revIDLastSave="0" documentId="13_ncr:1_{EBC6C81D-B134-48CC-B9E4-8E7F6A82FB69}" xr6:coauthVersionLast="47" xr6:coauthVersionMax="47" xr10:uidLastSave="{00000000-0000-0000-0000-000000000000}"/>
  <bookViews>
    <workbookView xWindow="28680" yWindow="1230" windowWidth="29040" windowHeight="15840" xr2:uid="{00000000-000D-0000-FFFF-FFFF00000000}"/>
  </bookViews>
  <sheets>
    <sheet name="2024 Budget" sheetId="2" r:id="rId1"/>
    <sheet name="Bank Accounts Totals" sheetId="3" r:id="rId2"/>
    <sheet name="Hunter 2023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  <c r="D8" i="3"/>
  <c r="AN41" i="2"/>
  <c r="D37" i="2"/>
  <c r="E37" i="2"/>
  <c r="G37" i="2"/>
  <c r="H37" i="2"/>
  <c r="J37" i="2"/>
  <c r="K37" i="2"/>
  <c r="N37" i="2" s="1"/>
  <c r="M37" i="2"/>
  <c r="AO37" i="2"/>
  <c r="C6" i="3" s="1"/>
  <c r="E6" i="3" s="1"/>
  <c r="AM41" i="2"/>
  <c r="AM39" i="2"/>
  <c r="AM28" i="2"/>
  <c r="AM12" i="2"/>
  <c r="AM5" i="2"/>
  <c r="AM38" i="2"/>
  <c r="AM37" i="2"/>
  <c r="AM36" i="2"/>
  <c r="AM35" i="2"/>
  <c r="AM34" i="2"/>
  <c r="AM33" i="2"/>
  <c r="AM32" i="2"/>
  <c r="AM31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1" i="2"/>
  <c r="AM10" i="2"/>
  <c r="AM9" i="2"/>
  <c r="AM8" i="2"/>
  <c r="AM4" i="2"/>
  <c r="AM3" i="2"/>
  <c r="B28" i="2"/>
  <c r="B39" i="2"/>
  <c r="B41" i="2" s="1"/>
  <c r="K26" i="2"/>
  <c r="N26" i="2" s="1"/>
  <c r="Q26" i="2" s="1"/>
  <c r="T26" i="2" s="1"/>
  <c r="K25" i="2"/>
  <c r="N25" i="2" s="1"/>
  <c r="Q25" i="2" s="1"/>
  <c r="T25" i="2" s="1"/>
  <c r="H26" i="2"/>
  <c r="H25" i="2"/>
  <c r="H24" i="2"/>
  <c r="K24" i="2" s="1"/>
  <c r="N24" i="2" s="1"/>
  <c r="Q24" i="2" s="1"/>
  <c r="T24" i="2" s="1"/>
  <c r="W24" i="2" s="1"/>
  <c r="Z24" i="2" s="1"/>
  <c r="AC24" i="2" s="1"/>
  <c r="AF24" i="2" s="1"/>
  <c r="AI24" i="2" s="1"/>
  <c r="H18" i="2"/>
  <c r="K18" i="2" s="1"/>
  <c r="N18" i="2" s="1"/>
  <c r="Q18" i="2" s="1"/>
  <c r="T18" i="2" s="1"/>
  <c r="H17" i="2"/>
  <c r="K17" i="2" s="1"/>
  <c r="N17" i="2" s="1"/>
  <c r="Q17" i="2" s="1"/>
  <c r="T17" i="2" s="1"/>
  <c r="H16" i="2"/>
  <c r="K16" i="2" s="1"/>
  <c r="N16" i="2" s="1"/>
  <c r="Q16" i="2" s="1"/>
  <c r="T16" i="2" s="1"/>
  <c r="H8" i="2"/>
  <c r="K8" i="2" s="1"/>
  <c r="N8" i="2" s="1"/>
  <c r="Q8" i="2" s="1"/>
  <c r="T8" i="2" s="1"/>
  <c r="W8" i="2" s="1"/>
  <c r="Z8" i="2" s="1"/>
  <c r="AC8" i="2" s="1"/>
  <c r="AF8" i="2" s="1"/>
  <c r="AI8" i="2" s="1"/>
  <c r="H4" i="2"/>
  <c r="J4" i="2" s="1"/>
  <c r="H3" i="2"/>
  <c r="H5" i="2" s="1"/>
  <c r="E38" i="2"/>
  <c r="G38" i="2" s="1"/>
  <c r="E36" i="2"/>
  <c r="H36" i="2" s="1"/>
  <c r="K36" i="2" s="1"/>
  <c r="N36" i="2" s="1"/>
  <c r="Q36" i="2" s="1"/>
  <c r="T36" i="2" s="1"/>
  <c r="E35" i="2"/>
  <c r="H35" i="2" s="1"/>
  <c r="K35" i="2" s="1"/>
  <c r="N35" i="2" s="1"/>
  <c r="Q35" i="2" s="1"/>
  <c r="T35" i="2" s="1"/>
  <c r="E34" i="2"/>
  <c r="H34" i="2" s="1"/>
  <c r="K34" i="2" s="1"/>
  <c r="N34" i="2" s="1"/>
  <c r="Q34" i="2" s="1"/>
  <c r="T34" i="2" s="1"/>
  <c r="E33" i="2"/>
  <c r="H33" i="2" s="1"/>
  <c r="K33" i="2" s="1"/>
  <c r="N33" i="2" s="1"/>
  <c r="Q33" i="2" s="1"/>
  <c r="T33" i="2" s="1"/>
  <c r="W33" i="2" s="1"/>
  <c r="Z33" i="2" s="1"/>
  <c r="AC33" i="2" s="1"/>
  <c r="AF33" i="2" s="1"/>
  <c r="AI33" i="2" s="1"/>
  <c r="E32" i="2"/>
  <c r="H32" i="2" s="1"/>
  <c r="K32" i="2" s="1"/>
  <c r="N32" i="2" s="1"/>
  <c r="Q32" i="2" s="1"/>
  <c r="T32" i="2" s="1"/>
  <c r="W32" i="2" s="1"/>
  <c r="Z32" i="2" s="1"/>
  <c r="AC32" i="2" s="1"/>
  <c r="AF32" i="2" s="1"/>
  <c r="AI32" i="2" s="1"/>
  <c r="E31" i="2"/>
  <c r="H31" i="2" s="1"/>
  <c r="E27" i="2"/>
  <c r="G27" i="2" s="1"/>
  <c r="E26" i="2"/>
  <c r="E25" i="2"/>
  <c r="E24" i="2"/>
  <c r="E23" i="2"/>
  <c r="H23" i="2" s="1"/>
  <c r="K23" i="2" s="1"/>
  <c r="N23" i="2" s="1"/>
  <c r="Q23" i="2" s="1"/>
  <c r="T23" i="2" s="1"/>
  <c r="E22" i="2"/>
  <c r="H22" i="2" s="1"/>
  <c r="K22" i="2" s="1"/>
  <c r="N22" i="2" s="1"/>
  <c r="Q22" i="2" s="1"/>
  <c r="T22" i="2" s="1"/>
  <c r="E21" i="2"/>
  <c r="H21" i="2" s="1"/>
  <c r="K21" i="2" s="1"/>
  <c r="N21" i="2" s="1"/>
  <c r="Q21" i="2" s="1"/>
  <c r="T21" i="2" s="1"/>
  <c r="E20" i="2"/>
  <c r="H20" i="2" s="1"/>
  <c r="K20" i="2" s="1"/>
  <c r="N20" i="2" s="1"/>
  <c r="Q20" i="2" s="1"/>
  <c r="T20" i="2" s="1"/>
  <c r="E19" i="2"/>
  <c r="H19" i="2" s="1"/>
  <c r="K19" i="2" s="1"/>
  <c r="N19" i="2" s="1"/>
  <c r="Q19" i="2" s="1"/>
  <c r="T19" i="2" s="1"/>
  <c r="E18" i="2"/>
  <c r="E16" i="2"/>
  <c r="E17" i="2"/>
  <c r="E15" i="2"/>
  <c r="H15" i="2" s="1"/>
  <c r="E11" i="2"/>
  <c r="H11" i="2" s="1"/>
  <c r="K11" i="2" s="1"/>
  <c r="N11" i="2" s="1"/>
  <c r="Q11" i="2" s="1"/>
  <c r="T11" i="2" s="1"/>
  <c r="E10" i="2"/>
  <c r="H10" i="2" s="1"/>
  <c r="K10" i="2" s="1"/>
  <c r="N10" i="2" s="1"/>
  <c r="Q10" i="2" s="1"/>
  <c r="T10" i="2" s="1"/>
  <c r="E9" i="2"/>
  <c r="H9" i="2" s="1"/>
  <c r="K9" i="2" s="1"/>
  <c r="N9" i="2" s="1"/>
  <c r="Q9" i="2" s="1"/>
  <c r="E8" i="2"/>
  <c r="E4" i="2"/>
  <c r="E3" i="2"/>
  <c r="E5" i="2" s="1"/>
  <c r="AJ39" i="2"/>
  <c r="AG39" i="2"/>
  <c r="AD39" i="2"/>
  <c r="AA39" i="2"/>
  <c r="X39" i="2"/>
  <c r="U39" i="2"/>
  <c r="AJ28" i="2"/>
  <c r="AG28" i="2"/>
  <c r="AD28" i="2"/>
  <c r="AA28" i="2"/>
  <c r="X28" i="2"/>
  <c r="U28" i="2"/>
  <c r="AJ12" i="2"/>
  <c r="AG12" i="2"/>
  <c r="AD12" i="2"/>
  <c r="AA12" i="2"/>
  <c r="X12" i="2"/>
  <c r="U12" i="2"/>
  <c r="AJ7" i="2"/>
  <c r="AJ14" i="2" s="1"/>
  <c r="AJ30" i="2" s="1"/>
  <c r="AG7" i="2"/>
  <c r="AG14" i="2" s="1"/>
  <c r="AG30" i="2" s="1"/>
  <c r="AD7" i="2"/>
  <c r="AD14" i="2" s="1"/>
  <c r="AD30" i="2" s="1"/>
  <c r="AA7" i="2"/>
  <c r="AA14" i="2" s="1"/>
  <c r="AA30" i="2" s="1"/>
  <c r="X7" i="2"/>
  <c r="X14" i="2" s="1"/>
  <c r="X30" i="2" s="1"/>
  <c r="V7" i="2"/>
  <c r="V14" i="2" s="1"/>
  <c r="V30" i="2" s="1"/>
  <c r="U7" i="2"/>
  <c r="U14" i="2" s="1"/>
  <c r="U30" i="2" s="1"/>
  <c r="AJ5" i="2"/>
  <c r="AG5" i="2"/>
  <c r="AD5" i="2"/>
  <c r="AA5" i="2"/>
  <c r="X5" i="2"/>
  <c r="U5" i="2"/>
  <c r="Y2" i="2"/>
  <c r="Y7" i="2" s="1"/>
  <c r="Y14" i="2" s="1"/>
  <c r="Y30" i="2" s="1"/>
  <c r="C28" i="2"/>
  <c r="L45" i="5"/>
  <c r="I45" i="5"/>
  <c r="I47" i="5" s="1"/>
  <c r="F45" i="5"/>
  <c r="D45" i="5"/>
  <c r="C45" i="5"/>
  <c r="Q45" i="5" s="1"/>
  <c r="B45" i="5"/>
  <c r="Q44" i="5"/>
  <c r="P44" i="5"/>
  <c r="R44" i="5" s="1"/>
  <c r="S44" i="5" s="1"/>
  <c r="K44" i="5"/>
  <c r="M44" i="5" s="1"/>
  <c r="G44" i="5"/>
  <c r="E44" i="5"/>
  <c r="H44" i="5" s="1"/>
  <c r="J44" i="5" s="1"/>
  <c r="D44" i="5"/>
  <c r="S43" i="5"/>
  <c r="Q43" i="5"/>
  <c r="K43" i="5"/>
  <c r="P43" i="5" s="1"/>
  <c r="R43" i="5" s="1"/>
  <c r="J43" i="5"/>
  <c r="H43" i="5"/>
  <c r="G43" i="5"/>
  <c r="E43" i="5"/>
  <c r="D43" i="5"/>
  <c r="Q42" i="5"/>
  <c r="K42" i="5"/>
  <c r="M42" i="5" s="1"/>
  <c r="H42" i="5"/>
  <c r="G42" i="5"/>
  <c r="E42" i="5"/>
  <c r="D42" i="5"/>
  <c r="Q41" i="5"/>
  <c r="H41" i="5"/>
  <c r="K41" i="5" s="1"/>
  <c r="M41" i="5" s="1"/>
  <c r="G41" i="5"/>
  <c r="E41" i="5"/>
  <c r="D41" i="5"/>
  <c r="Q40" i="5"/>
  <c r="H40" i="5"/>
  <c r="E40" i="5"/>
  <c r="D40" i="5"/>
  <c r="Q39" i="5"/>
  <c r="E39" i="5"/>
  <c r="D39" i="5"/>
  <c r="D38" i="5"/>
  <c r="L36" i="5"/>
  <c r="Q36" i="5" s="1"/>
  <c r="I36" i="5"/>
  <c r="F36" i="5"/>
  <c r="C36" i="5"/>
  <c r="B36" i="5"/>
  <c r="Q35" i="5"/>
  <c r="H35" i="5"/>
  <c r="G35" i="5"/>
  <c r="E35" i="5"/>
  <c r="D35" i="5"/>
  <c r="Q34" i="5"/>
  <c r="H34" i="5"/>
  <c r="E34" i="5"/>
  <c r="G34" i="5" s="1"/>
  <c r="D34" i="5"/>
  <c r="Q33" i="5"/>
  <c r="E33" i="5"/>
  <c r="D33" i="5"/>
  <c r="Q32" i="5"/>
  <c r="E32" i="5"/>
  <c r="D32" i="5"/>
  <c r="B32" i="5"/>
  <c r="Q31" i="5"/>
  <c r="G31" i="5"/>
  <c r="E31" i="5"/>
  <c r="H31" i="5" s="1"/>
  <c r="D31" i="5"/>
  <c r="Q30" i="5"/>
  <c r="K30" i="5"/>
  <c r="M30" i="5" s="1"/>
  <c r="H30" i="5"/>
  <c r="J30" i="5" s="1"/>
  <c r="G30" i="5"/>
  <c r="E30" i="5"/>
  <c r="P30" i="5" s="1"/>
  <c r="R30" i="5" s="1"/>
  <c r="S30" i="5" s="1"/>
  <c r="D30" i="5"/>
  <c r="Q29" i="5"/>
  <c r="H29" i="5"/>
  <c r="G29" i="5"/>
  <c r="E29" i="5"/>
  <c r="D29" i="5"/>
  <c r="Q28" i="5"/>
  <c r="H28" i="5"/>
  <c r="E28" i="5"/>
  <c r="D28" i="5"/>
  <c r="R27" i="5"/>
  <c r="S27" i="5" s="1"/>
  <c r="Q27" i="5"/>
  <c r="P27" i="5"/>
  <c r="M27" i="5"/>
  <c r="K27" i="5"/>
  <c r="J27" i="5"/>
  <c r="G27" i="5"/>
  <c r="E27" i="5"/>
  <c r="D27" i="5"/>
  <c r="Q26" i="5"/>
  <c r="H26" i="5"/>
  <c r="E26" i="5"/>
  <c r="G26" i="5" s="1"/>
  <c r="D26" i="5"/>
  <c r="Q25" i="5"/>
  <c r="E25" i="5"/>
  <c r="D25" i="5"/>
  <c r="B25" i="5"/>
  <c r="Q24" i="5"/>
  <c r="G24" i="5"/>
  <c r="E24" i="5"/>
  <c r="H24" i="5" s="1"/>
  <c r="D24" i="5"/>
  <c r="Q23" i="5"/>
  <c r="K23" i="5"/>
  <c r="H23" i="5"/>
  <c r="J23" i="5" s="1"/>
  <c r="G23" i="5"/>
  <c r="E23" i="5"/>
  <c r="D23" i="5"/>
  <c r="H22" i="5"/>
  <c r="H38" i="5" s="1"/>
  <c r="K38" i="5" s="1"/>
  <c r="K22" i="5" s="1"/>
  <c r="K14" i="5" s="1"/>
  <c r="K2" i="5" s="1"/>
  <c r="L20" i="5"/>
  <c r="I20" i="5"/>
  <c r="F20" i="5"/>
  <c r="C20" i="5"/>
  <c r="Q19" i="5"/>
  <c r="E19" i="5"/>
  <c r="D19" i="5"/>
  <c r="Q18" i="5"/>
  <c r="G18" i="5"/>
  <c r="E18" i="5"/>
  <c r="H18" i="5" s="1"/>
  <c r="D18" i="5"/>
  <c r="Q17" i="5"/>
  <c r="K17" i="5"/>
  <c r="M17" i="5" s="1"/>
  <c r="J17" i="5"/>
  <c r="H17" i="5"/>
  <c r="G17" i="5"/>
  <c r="D17" i="5"/>
  <c r="Q16" i="5"/>
  <c r="E16" i="5"/>
  <c r="D16" i="5"/>
  <c r="Q15" i="5"/>
  <c r="B15" i="5"/>
  <c r="F14" i="5"/>
  <c r="F22" i="5" s="1"/>
  <c r="F38" i="5" s="1"/>
  <c r="D14" i="5"/>
  <c r="D22" i="5" s="1"/>
  <c r="C14" i="5"/>
  <c r="C22" i="5" s="1"/>
  <c r="C38" i="5" s="1"/>
  <c r="B14" i="5"/>
  <c r="B22" i="5" s="1"/>
  <c r="E22" i="5" s="1"/>
  <c r="E14" i="5" s="1"/>
  <c r="Q11" i="5"/>
  <c r="K11" i="5"/>
  <c r="M11" i="5" s="1"/>
  <c r="H11" i="5"/>
  <c r="J11" i="5" s="1"/>
  <c r="G11" i="5"/>
  <c r="E11" i="5"/>
  <c r="P11" i="5" s="1"/>
  <c r="D11" i="5"/>
  <c r="Q10" i="5"/>
  <c r="F10" i="5"/>
  <c r="C10" i="5"/>
  <c r="F9" i="5"/>
  <c r="C9" i="5"/>
  <c r="Q9" i="5" s="1"/>
  <c r="F8" i="5"/>
  <c r="Q8" i="5" s="1"/>
  <c r="C8" i="5"/>
  <c r="Q7" i="5"/>
  <c r="F7" i="5"/>
  <c r="C7" i="5"/>
  <c r="H5" i="5"/>
  <c r="F5" i="5"/>
  <c r="E5" i="5"/>
  <c r="D5" i="5"/>
  <c r="C5" i="5"/>
  <c r="Q5" i="5" s="1"/>
  <c r="F4" i="5"/>
  <c r="C4" i="5"/>
  <c r="Q4" i="5" s="1"/>
  <c r="G3" i="5"/>
  <c r="F3" i="5"/>
  <c r="F6" i="5" s="1"/>
  <c r="F12" i="5" s="1"/>
  <c r="F47" i="5" s="1"/>
  <c r="C3" i="5"/>
  <c r="B3" i="5"/>
  <c r="E3" i="5" s="1"/>
  <c r="J2" i="5"/>
  <c r="G2" i="5"/>
  <c r="G14" i="5" s="1"/>
  <c r="G22" i="5" s="1"/>
  <c r="G38" i="5" s="1"/>
  <c r="F2" i="5"/>
  <c r="I2" i="5" s="1"/>
  <c r="E2" i="5"/>
  <c r="H2" i="5" s="1"/>
  <c r="H14" i="5" s="1"/>
  <c r="R39" i="2"/>
  <c r="O39" i="2"/>
  <c r="L39" i="2"/>
  <c r="I39" i="2"/>
  <c r="F39" i="2"/>
  <c r="C39" i="2"/>
  <c r="AO38" i="2"/>
  <c r="C7" i="3" s="1"/>
  <c r="D38" i="2"/>
  <c r="AO36" i="2"/>
  <c r="C5" i="3" s="1"/>
  <c r="E5" i="3" s="1"/>
  <c r="G36" i="2"/>
  <c r="D36" i="2"/>
  <c r="AO35" i="2"/>
  <c r="C4" i="3" s="1"/>
  <c r="E4" i="3" s="1"/>
  <c r="D35" i="2"/>
  <c r="AO34" i="2"/>
  <c r="C3" i="3" s="1"/>
  <c r="E3" i="3" s="1"/>
  <c r="G34" i="2"/>
  <c r="D34" i="2"/>
  <c r="AO33" i="2"/>
  <c r="C12" i="3" s="1"/>
  <c r="E12" i="3" s="1"/>
  <c r="D33" i="2"/>
  <c r="AO32" i="2"/>
  <c r="C11" i="3" s="1"/>
  <c r="E11" i="3" s="1"/>
  <c r="D32" i="2"/>
  <c r="AO31" i="2"/>
  <c r="C16" i="3" s="1"/>
  <c r="E16" i="3" s="1"/>
  <c r="D31" i="2"/>
  <c r="R28" i="2"/>
  <c r="O28" i="2"/>
  <c r="L28" i="2"/>
  <c r="I28" i="2"/>
  <c r="AO27" i="2"/>
  <c r="D27" i="2"/>
  <c r="AO26" i="2"/>
  <c r="F28" i="2"/>
  <c r="G25" i="2"/>
  <c r="D25" i="2"/>
  <c r="AO24" i="2"/>
  <c r="AO23" i="2"/>
  <c r="D23" i="2"/>
  <c r="AO22" i="2"/>
  <c r="D22" i="2"/>
  <c r="G21" i="2"/>
  <c r="D21" i="2"/>
  <c r="AO21" i="2"/>
  <c r="D20" i="2"/>
  <c r="AO19" i="2"/>
  <c r="G18" i="2"/>
  <c r="D18" i="2"/>
  <c r="AO17" i="2"/>
  <c r="AO16" i="2"/>
  <c r="J16" i="2"/>
  <c r="G16" i="2"/>
  <c r="D16" i="2"/>
  <c r="AO15" i="2"/>
  <c r="R12" i="2"/>
  <c r="O12" i="2"/>
  <c r="L12" i="2"/>
  <c r="I12" i="2"/>
  <c r="C12" i="2"/>
  <c r="B12" i="2"/>
  <c r="AO11" i="2"/>
  <c r="D11" i="2"/>
  <c r="AO10" i="2"/>
  <c r="D10" i="2"/>
  <c r="AO9" i="2"/>
  <c r="D9" i="2"/>
  <c r="AO8" i="2"/>
  <c r="J8" i="2"/>
  <c r="D8" i="2"/>
  <c r="R7" i="2"/>
  <c r="R14" i="2" s="1"/>
  <c r="R30" i="2" s="1"/>
  <c r="O7" i="2"/>
  <c r="O14" i="2" s="1"/>
  <c r="O30" i="2" s="1"/>
  <c r="L7" i="2"/>
  <c r="L14" i="2" s="1"/>
  <c r="L30" i="2" s="1"/>
  <c r="I7" i="2"/>
  <c r="I14" i="2" s="1"/>
  <c r="I30" i="2" s="1"/>
  <c r="F7" i="2"/>
  <c r="F14" i="2" s="1"/>
  <c r="F30" i="2" s="1"/>
  <c r="D7" i="2"/>
  <c r="D14" i="2" s="1"/>
  <c r="D30" i="2" s="1"/>
  <c r="C7" i="2"/>
  <c r="C14" i="2" s="1"/>
  <c r="C30" i="2" s="1"/>
  <c r="B7" i="2"/>
  <c r="B14" i="2" s="1"/>
  <c r="B30" i="2" s="1"/>
  <c r="E30" i="2" s="1"/>
  <c r="E14" i="2" s="1"/>
  <c r="E7" i="2" s="1"/>
  <c r="E2" i="2" s="1"/>
  <c r="H2" i="2" s="1"/>
  <c r="R5" i="2"/>
  <c r="O5" i="2"/>
  <c r="L5" i="2"/>
  <c r="I5" i="2"/>
  <c r="F5" i="2"/>
  <c r="C5" i="2"/>
  <c r="D5" i="2" s="1"/>
  <c r="B5" i="2"/>
  <c r="AO4" i="2"/>
  <c r="G4" i="2"/>
  <c r="D4" i="2"/>
  <c r="AO3" i="2"/>
  <c r="D3" i="2"/>
  <c r="G2" i="2"/>
  <c r="G7" i="2" s="1"/>
  <c r="G14" i="2" s="1"/>
  <c r="G30" i="2" s="1"/>
  <c r="C13" i="3" l="1"/>
  <c r="C8" i="3"/>
  <c r="E13" i="3"/>
  <c r="E8" i="3"/>
  <c r="P37" i="2"/>
  <c r="Q37" i="2"/>
  <c r="W20" i="2"/>
  <c r="Z20" i="2" s="1"/>
  <c r="AC20" i="2" s="1"/>
  <c r="AF20" i="2" s="1"/>
  <c r="AI20" i="2" s="1"/>
  <c r="V20" i="2"/>
  <c r="W36" i="2"/>
  <c r="V36" i="2"/>
  <c r="V10" i="2"/>
  <c r="W10" i="2"/>
  <c r="V21" i="2"/>
  <c r="W21" i="2"/>
  <c r="Z21" i="2" s="1"/>
  <c r="AC21" i="2" s="1"/>
  <c r="AF21" i="2" s="1"/>
  <c r="AI21" i="2" s="1"/>
  <c r="V25" i="2"/>
  <c r="W25" i="2"/>
  <c r="Z25" i="2" s="1"/>
  <c r="AC25" i="2" s="1"/>
  <c r="AF25" i="2" s="1"/>
  <c r="AI25" i="2" s="1"/>
  <c r="V22" i="2"/>
  <c r="W22" i="2"/>
  <c r="Z22" i="2" s="1"/>
  <c r="AC22" i="2" s="1"/>
  <c r="AF22" i="2" s="1"/>
  <c r="AI22" i="2" s="1"/>
  <c r="V16" i="2"/>
  <c r="W16" i="2"/>
  <c r="W26" i="2"/>
  <c r="V26" i="2"/>
  <c r="W17" i="2"/>
  <c r="Z17" i="2" s="1"/>
  <c r="AC17" i="2" s="1"/>
  <c r="AF17" i="2" s="1"/>
  <c r="AI17" i="2" s="1"/>
  <c r="V17" i="2"/>
  <c r="V11" i="2"/>
  <c r="W11" i="2"/>
  <c r="Z11" i="2" s="1"/>
  <c r="AC11" i="2" s="1"/>
  <c r="AF11" i="2" s="1"/>
  <c r="AI11" i="2" s="1"/>
  <c r="V23" i="2"/>
  <c r="W23" i="2"/>
  <c r="Z23" i="2" s="1"/>
  <c r="AC23" i="2" s="1"/>
  <c r="AF23" i="2" s="1"/>
  <c r="AI23" i="2" s="1"/>
  <c r="W35" i="2"/>
  <c r="Z35" i="2" s="1"/>
  <c r="AC35" i="2" s="1"/>
  <c r="AF35" i="2" s="1"/>
  <c r="AI35" i="2" s="1"/>
  <c r="V35" i="2"/>
  <c r="W18" i="2"/>
  <c r="V18" i="2"/>
  <c r="E28" i="2"/>
  <c r="H38" i="2"/>
  <c r="K38" i="2" s="1"/>
  <c r="N38" i="2" s="1"/>
  <c r="Q38" i="2" s="1"/>
  <c r="T38" i="2" s="1"/>
  <c r="K3" i="2"/>
  <c r="G10" i="2"/>
  <c r="E12" i="2"/>
  <c r="H27" i="2"/>
  <c r="K27" i="2" s="1"/>
  <c r="N27" i="2" s="1"/>
  <c r="Q27" i="2" s="1"/>
  <c r="T27" i="2" s="1"/>
  <c r="K4" i="2"/>
  <c r="AA41" i="2"/>
  <c r="H30" i="2"/>
  <c r="G33" i="2"/>
  <c r="E39" i="2"/>
  <c r="V19" i="2"/>
  <c r="W19" i="2"/>
  <c r="Z19" i="2" s="1"/>
  <c r="AC19" i="2" s="1"/>
  <c r="AF19" i="2" s="1"/>
  <c r="AI19" i="2" s="1"/>
  <c r="H28" i="2"/>
  <c r="W34" i="2"/>
  <c r="Z34" i="2" s="1"/>
  <c r="AC34" i="2" s="1"/>
  <c r="AF34" i="2" s="1"/>
  <c r="AI34" i="2" s="1"/>
  <c r="V34" i="2"/>
  <c r="H39" i="2"/>
  <c r="K15" i="2"/>
  <c r="T9" i="2"/>
  <c r="Q12" i="2"/>
  <c r="N12" i="2"/>
  <c r="T12" i="2"/>
  <c r="V12" i="2" s="1"/>
  <c r="H12" i="2"/>
  <c r="K12" i="2"/>
  <c r="E41" i="2"/>
  <c r="K31" i="2"/>
  <c r="N31" i="2" s="1"/>
  <c r="K39" i="2"/>
  <c r="Y25" i="2"/>
  <c r="Y23" i="2"/>
  <c r="Y33" i="2"/>
  <c r="Y24" i="2"/>
  <c r="V8" i="2"/>
  <c r="Y11" i="2"/>
  <c r="V32" i="2"/>
  <c r="V24" i="2"/>
  <c r="V33" i="2"/>
  <c r="D17" i="3"/>
  <c r="AJ41" i="2"/>
  <c r="X41" i="2"/>
  <c r="X43" i="2" s="1"/>
  <c r="U41" i="2"/>
  <c r="AE23" i="2"/>
  <c r="AE25" i="2"/>
  <c r="AB32" i="2"/>
  <c r="AB22" i="2"/>
  <c r="AE24" i="2"/>
  <c r="AB35" i="2"/>
  <c r="AE11" i="2"/>
  <c r="AB19" i="2"/>
  <c r="AD41" i="2"/>
  <c r="AD43" i="2" s="1"/>
  <c r="AB11" i="2"/>
  <c r="Y22" i="2"/>
  <c r="AB24" i="2"/>
  <c r="Y32" i="2"/>
  <c r="AB25" i="2"/>
  <c r="AG41" i="2"/>
  <c r="AG43" i="2" s="1"/>
  <c r="AB2" i="2"/>
  <c r="AB33" i="2"/>
  <c r="D19" i="2"/>
  <c r="AA43" i="2"/>
  <c r="M21" i="2"/>
  <c r="J2" i="2"/>
  <c r="J7" i="2" s="1"/>
  <c r="J14" i="2" s="1"/>
  <c r="J30" i="2" s="1"/>
  <c r="J5" i="2"/>
  <c r="G17" i="2"/>
  <c r="J36" i="2"/>
  <c r="D17" i="2"/>
  <c r="D26" i="2"/>
  <c r="AO5" i="2"/>
  <c r="AO6" i="2" s="1"/>
  <c r="G8" i="2"/>
  <c r="AO18" i="2"/>
  <c r="G26" i="2"/>
  <c r="G35" i="2"/>
  <c r="AO39" i="2"/>
  <c r="AO40" i="2" s="1"/>
  <c r="AO25" i="2"/>
  <c r="J23" i="2"/>
  <c r="G23" i="2"/>
  <c r="G11" i="2"/>
  <c r="J10" i="2"/>
  <c r="J3" i="2"/>
  <c r="G32" i="2"/>
  <c r="D15" i="2"/>
  <c r="D12" i="2"/>
  <c r="J35" i="5"/>
  <c r="K35" i="5"/>
  <c r="M35" i="5" s="1"/>
  <c r="J17" i="2"/>
  <c r="I41" i="2"/>
  <c r="I43" i="2" s="1"/>
  <c r="O41" i="2"/>
  <c r="O43" i="2" s="1"/>
  <c r="G24" i="2"/>
  <c r="G3" i="2"/>
  <c r="S19" i="2"/>
  <c r="P19" i="2"/>
  <c r="M2" i="2"/>
  <c r="J11" i="2"/>
  <c r="J19" i="2"/>
  <c r="G20" i="2"/>
  <c r="G22" i="2"/>
  <c r="G9" i="2"/>
  <c r="M19" i="2"/>
  <c r="R41" i="2"/>
  <c r="R43" i="2" s="1"/>
  <c r="G31" i="2"/>
  <c r="AA44" i="2"/>
  <c r="L41" i="2"/>
  <c r="L43" i="2" s="1"/>
  <c r="AJ43" i="2"/>
  <c r="M26" i="2"/>
  <c r="AO28" i="2"/>
  <c r="M35" i="2"/>
  <c r="U43" i="2"/>
  <c r="F12" i="2"/>
  <c r="J18" i="2"/>
  <c r="G19" i="2"/>
  <c r="AO20" i="2"/>
  <c r="D24" i="2"/>
  <c r="M3" i="2"/>
  <c r="J25" i="2"/>
  <c r="K18" i="5"/>
  <c r="M18" i="5" s="1"/>
  <c r="P18" i="5"/>
  <c r="R18" i="5" s="1"/>
  <c r="S18" i="5" s="1"/>
  <c r="J18" i="5"/>
  <c r="J26" i="2"/>
  <c r="D39" i="2"/>
  <c r="J35" i="2"/>
  <c r="L2" i="5"/>
  <c r="L14" i="5" s="1"/>
  <c r="L22" i="5" s="1"/>
  <c r="L38" i="5" s="1"/>
  <c r="I14" i="5"/>
  <c r="I22" i="5" s="1"/>
  <c r="I38" i="5" s="1"/>
  <c r="K5" i="5"/>
  <c r="J5" i="5"/>
  <c r="J14" i="5"/>
  <c r="J22" i="5" s="1"/>
  <c r="J38" i="5" s="1"/>
  <c r="M2" i="5"/>
  <c r="M14" i="5" s="1"/>
  <c r="M22" i="5" s="1"/>
  <c r="M38" i="5" s="1"/>
  <c r="G25" i="5"/>
  <c r="H25" i="5"/>
  <c r="J31" i="5"/>
  <c r="J24" i="5"/>
  <c r="P24" i="5"/>
  <c r="R24" i="5" s="1"/>
  <c r="S24" i="5" s="1"/>
  <c r="K24" i="5"/>
  <c r="M24" i="5" s="1"/>
  <c r="K31" i="5"/>
  <c r="M31" i="5" s="1"/>
  <c r="H19" i="5"/>
  <c r="G19" i="5"/>
  <c r="K26" i="5"/>
  <c r="M26" i="5" s="1"/>
  <c r="J26" i="5"/>
  <c r="E36" i="5"/>
  <c r="G36" i="5" s="1"/>
  <c r="P41" i="5"/>
  <c r="R41" i="5" s="1"/>
  <c r="S41" i="5" s="1"/>
  <c r="P42" i="5"/>
  <c r="R42" i="5" s="1"/>
  <c r="S42" i="5" s="1"/>
  <c r="J42" i="5"/>
  <c r="B7" i="5"/>
  <c r="R11" i="5"/>
  <c r="S11" i="5" s="1"/>
  <c r="H16" i="5"/>
  <c r="G16" i="5"/>
  <c r="P29" i="5"/>
  <c r="R29" i="5" s="1"/>
  <c r="S29" i="5" s="1"/>
  <c r="P34" i="5"/>
  <c r="R34" i="5" s="1"/>
  <c r="S34" i="5" s="1"/>
  <c r="K34" i="5"/>
  <c r="M34" i="5" s="1"/>
  <c r="J34" i="5"/>
  <c r="B38" i="5"/>
  <c r="E38" i="5" s="1"/>
  <c r="B20" i="5"/>
  <c r="E15" i="5"/>
  <c r="D15" i="5"/>
  <c r="G33" i="5"/>
  <c r="L47" i="5"/>
  <c r="Q3" i="5"/>
  <c r="C6" i="5"/>
  <c r="D3" i="5"/>
  <c r="G5" i="5"/>
  <c r="P17" i="5"/>
  <c r="R17" i="5" s="1"/>
  <c r="S17" i="5" s="1"/>
  <c r="Q20" i="5"/>
  <c r="P23" i="5"/>
  <c r="R23" i="5" s="1"/>
  <c r="S23" i="5" s="1"/>
  <c r="M23" i="5"/>
  <c r="G28" i="5"/>
  <c r="P28" i="5"/>
  <c r="R28" i="5" s="1"/>
  <c r="S28" i="5" s="1"/>
  <c r="K29" i="5"/>
  <c r="M29" i="5" s="1"/>
  <c r="J29" i="5"/>
  <c r="H33" i="5"/>
  <c r="G40" i="5"/>
  <c r="K28" i="5"/>
  <c r="M28" i="5" s="1"/>
  <c r="J28" i="5"/>
  <c r="H32" i="5"/>
  <c r="H36" i="5" s="1"/>
  <c r="J36" i="5" s="1"/>
  <c r="G32" i="5"/>
  <c r="D36" i="5"/>
  <c r="K40" i="5"/>
  <c r="M40" i="5" s="1"/>
  <c r="J40" i="5"/>
  <c r="G39" i="5"/>
  <c r="J41" i="5"/>
  <c r="M43" i="5"/>
  <c r="H3" i="5"/>
  <c r="J3" i="5" s="1"/>
  <c r="B4" i="5"/>
  <c r="H39" i="5"/>
  <c r="K3" i="5"/>
  <c r="M3" i="5" s="1"/>
  <c r="E45" i="5"/>
  <c r="S37" i="2" l="1"/>
  <c r="T37" i="2"/>
  <c r="M4" i="2"/>
  <c r="N4" i="2"/>
  <c r="Y18" i="2"/>
  <c r="Z18" i="2"/>
  <c r="AB20" i="2"/>
  <c r="V27" i="2"/>
  <c r="W27" i="2"/>
  <c r="J27" i="2"/>
  <c r="AE34" i="2"/>
  <c r="Y34" i="2"/>
  <c r="Z26" i="2"/>
  <c r="AC26" i="2" s="1"/>
  <c r="Y26" i="2"/>
  <c r="Y10" i="2"/>
  <c r="Z10" i="2"/>
  <c r="AB23" i="2"/>
  <c r="Y17" i="2"/>
  <c r="AB21" i="2"/>
  <c r="Y19" i="2"/>
  <c r="N3" i="2"/>
  <c r="K5" i="2"/>
  <c r="M5" i="2" s="1"/>
  <c r="Y20" i="2"/>
  <c r="Y16" i="2"/>
  <c r="Z16" i="2"/>
  <c r="Y21" i="2"/>
  <c r="W38" i="2"/>
  <c r="V38" i="2"/>
  <c r="AB34" i="2"/>
  <c r="H14" i="2"/>
  <c r="H7" i="2" s="1"/>
  <c r="K30" i="2"/>
  <c r="Y36" i="2"/>
  <c r="Z36" i="2"/>
  <c r="AC36" i="2" s="1"/>
  <c r="AF36" i="2" s="1"/>
  <c r="AI36" i="2" s="1"/>
  <c r="AB17" i="2"/>
  <c r="Y35" i="2"/>
  <c r="H41" i="2"/>
  <c r="K28" i="2"/>
  <c r="K41" i="2" s="1"/>
  <c r="N15" i="2"/>
  <c r="W9" i="2"/>
  <c r="V9" i="2"/>
  <c r="N39" i="2"/>
  <c r="Q31" i="2"/>
  <c r="AE33" i="2"/>
  <c r="Y8" i="2"/>
  <c r="AB8" i="2"/>
  <c r="AE8" i="2"/>
  <c r="J33" i="2"/>
  <c r="AE19" i="2"/>
  <c r="AE21" i="2"/>
  <c r="AB7" i="2"/>
  <c r="AB14" i="2" s="1"/>
  <c r="AB30" i="2" s="1"/>
  <c r="AE2" i="2"/>
  <c r="AE17" i="2"/>
  <c r="AH23" i="2"/>
  <c r="AK23" i="2"/>
  <c r="AK11" i="2"/>
  <c r="AH11" i="2"/>
  <c r="AH25" i="2"/>
  <c r="AK25" i="2"/>
  <c r="AK34" i="2"/>
  <c r="AH34" i="2"/>
  <c r="AE20" i="2"/>
  <c r="AK24" i="2"/>
  <c r="AH24" i="2"/>
  <c r="AH33" i="2"/>
  <c r="AK33" i="2"/>
  <c r="AE22" i="2"/>
  <c r="AE35" i="2"/>
  <c r="AE32" i="2"/>
  <c r="J21" i="2"/>
  <c r="AG44" i="2"/>
  <c r="M36" i="2"/>
  <c r="L44" i="2"/>
  <c r="J38" i="2"/>
  <c r="I44" i="2"/>
  <c r="AD44" i="2"/>
  <c r="R44" i="2"/>
  <c r="X44" i="2"/>
  <c r="O44" i="2"/>
  <c r="M23" i="2"/>
  <c r="B44" i="2"/>
  <c r="B43" i="2"/>
  <c r="M10" i="2"/>
  <c r="J12" i="2"/>
  <c r="K16" i="5"/>
  <c r="M16" i="5" s="1"/>
  <c r="J16" i="5"/>
  <c r="M11" i="2"/>
  <c r="H15" i="5"/>
  <c r="E20" i="5"/>
  <c r="G20" i="5" s="1"/>
  <c r="G15" i="5"/>
  <c r="P31" i="5"/>
  <c r="R31" i="5" s="1"/>
  <c r="S31" i="5" s="1"/>
  <c r="J34" i="2"/>
  <c r="J31" i="2"/>
  <c r="M17" i="2"/>
  <c r="G45" i="5"/>
  <c r="G28" i="2"/>
  <c r="G15" i="2"/>
  <c r="F41" i="2"/>
  <c r="F43" i="2" s="1"/>
  <c r="P26" i="5"/>
  <c r="R26" i="5" s="1"/>
  <c r="S26" i="5" s="1"/>
  <c r="P40" i="5"/>
  <c r="R40" i="5" s="1"/>
  <c r="S40" i="5" s="1"/>
  <c r="P3" i="5"/>
  <c r="R3" i="5" s="1"/>
  <c r="S3" i="5" s="1"/>
  <c r="P26" i="2"/>
  <c r="C41" i="2"/>
  <c r="AO41" i="2" s="1"/>
  <c r="J20" i="2"/>
  <c r="G5" i="2"/>
  <c r="AO12" i="2"/>
  <c r="P35" i="5"/>
  <c r="R35" i="5" s="1"/>
  <c r="S35" i="5" s="1"/>
  <c r="D28" i="2"/>
  <c r="K19" i="5"/>
  <c r="M19" i="5" s="1"/>
  <c r="P19" i="5"/>
  <c r="R19" i="5" s="1"/>
  <c r="S19" i="5" s="1"/>
  <c r="J19" i="5"/>
  <c r="P35" i="2"/>
  <c r="E7" i="5"/>
  <c r="G7" i="5" s="1"/>
  <c r="D7" i="5"/>
  <c r="K7" i="5"/>
  <c r="M7" i="5" s="1"/>
  <c r="H7" i="5"/>
  <c r="J7" i="5" s="1"/>
  <c r="K25" i="5"/>
  <c r="J25" i="5"/>
  <c r="J9" i="2"/>
  <c r="J24" i="2"/>
  <c r="G39" i="2"/>
  <c r="C12" i="5"/>
  <c r="Q6" i="5"/>
  <c r="D20" i="5"/>
  <c r="M25" i="2"/>
  <c r="M33" i="2"/>
  <c r="G12" i="2"/>
  <c r="M38" i="2"/>
  <c r="M16" i="2"/>
  <c r="M8" i="2"/>
  <c r="J32" i="2"/>
  <c r="H45" i="5"/>
  <c r="J45" i="5" s="1"/>
  <c r="K39" i="5"/>
  <c r="J39" i="5"/>
  <c r="K33" i="5"/>
  <c r="M33" i="5" s="1"/>
  <c r="J33" i="5"/>
  <c r="P39" i="5"/>
  <c r="R39" i="5" s="1"/>
  <c r="S39" i="5" s="1"/>
  <c r="M5" i="5"/>
  <c r="P5" i="5"/>
  <c r="R5" i="5" s="1"/>
  <c r="S5" i="5" s="1"/>
  <c r="U44" i="2"/>
  <c r="P2" i="2"/>
  <c r="M7" i="2"/>
  <c r="M14" i="2" s="1"/>
  <c r="M30" i="2" s="1"/>
  <c r="K32" i="5"/>
  <c r="M32" i="5" s="1"/>
  <c r="J32" i="5"/>
  <c r="M18" i="2"/>
  <c r="D4" i="5"/>
  <c r="K4" i="5"/>
  <c r="M4" i="5" s="1"/>
  <c r="E4" i="5"/>
  <c r="G4" i="5" s="1"/>
  <c r="B6" i="5"/>
  <c r="H4" i="5"/>
  <c r="J4" i="5" s="1"/>
  <c r="P16" i="5"/>
  <c r="R16" i="5" s="1"/>
  <c r="S16" i="5" s="1"/>
  <c r="P32" i="5"/>
  <c r="R32" i="5" s="1"/>
  <c r="S32" i="5" s="1"/>
  <c r="AO29" i="2"/>
  <c r="AJ44" i="2"/>
  <c r="J22" i="2"/>
  <c r="E17" i="3"/>
  <c r="C17" i="3"/>
  <c r="V37" i="2" l="1"/>
  <c r="W37" i="2"/>
  <c r="AC16" i="2"/>
  <c r="AB16" i="2"/>
  <c r="Z27" i="2"/>
  <c r="Y27" i="2"/>
  <c r="AC10" i="2"/>
  <c r="AB10" i="2"/>
  <c r="K14" i="2"/>
  <c r="K7" i="2" s="1"/>
  <c r="K2" i="2" s="1"/>
  <c r="N2" i="2" s="1"/>
  <c r="Q2" i="2" s="1"/>
  <c r="N30" i="2"/>
  <c r="AC18" i="2"/>
  <c r="AB18" i="2"/>
  <c r="N5" i="2"/>
  <c r="P5" i="2" s="1"/>
  <c r="Q3" i="2"/>
  <c r="P3" i="2"/>
  <c r="AF26" i="2"/>
  <c r="AE26" i="2"/>
  <c r="P4" i="2"/>
  <c r="Q4" i="2"/>
  <c r="AB36" i="2"/>
  <c r="AB26" i="2"/>
  <c r="Z38" i="2"/>
  <c r="Y38" i="2"/>
  <c r="N28" i="2"/>
  <c r="N41" i="2" s="1"/>
  <c r="Q15" i="2"/>
  <c r="Z9" i="2"/>
  <c r="Y9" i="2"/>
  <c r="W12" i="2"/>
  <c r="Y12" i="2" s="1"/>
  <c r="Q39" i="2"/>
  <c r="T31" i="2"/>
  <c r="AE36" i="2"/>
  <c r="AH22" i="2"/>
  <c r="AK22" i="2"/>
  <c r="AH32" i="2"/>
  <c r="AK32" i="2"/>
  <c r="AH2" i="2"/>
  <c r="AE7" i="2"/>
  <c r="AE14" i="2" s="1"/>
  <c r="AE30" i="2" s="1"/>
  <c r="AK21" i="2"/>
  <c r="AH21" i="2"/>
  <c r="AK17" i="2"/>
  <c r="AH17" i="2"/>
  <c r="AH8" i="2"/>
  <c r="AK35" i="2"/>
  <c r="AH35" i="2"/>
  <c r="AK20" i="2"/>
  <c r="AH20" i="2"/>
  <c r="AK19" i="2"/>
  <c r="AH19" i="2"/>
  <c r="M27" i="2"/>
  <c r="P21" i="2"/>
  <c r="S21" i="2"/>
  <c r="F44" i="2"/>
  <c r="S23" i="2"/>
  <c r="P23" i="2"/>
  <c r="M12" i="2"/>
  <c r="P7" i="5"/>
  <c r="R7" i="5" s="1"/>
  <c r="S7" i="5" s="1"/>
  <c r="S27" i="2"/>
  <c r="P27" i="2"/>
  <c r="M25" i="5"/>
  <c r="K36" i="5"/>
  <c r="AO43" i="2"/>
  <c r="C43" i="2"/>
  <c r="C44" i="2"/>
  <c r="J39" i="2"/>
  <c r="S11" i="2"/>
  <c r="P11" i="2"/>
  <c r="K45" i="5"/>
  <c r="M45" i="5" s="1"/>
  <c r="M39" i="5"/>
  <c r="P16" i="2"/>
  <c r="P33" i="2"/>
  <c r="M24" i="2"/>
  <c r="S35" i="2"/>
  <c r="AO13" i="2"/>
  <c r="K15" i="5"/>
  <c r="J15" i="5"/>
  <c r="H20" i="5"/>
  <c r="P33" i="5"/>
  <c r="R33" i="5" s="1"/>
  <c r="S33" i="5" s="1"/>
  <c r="M32" i="2"/>
  <c r="P45" i="5"/>
  <c r="R45" i="5" s="1"/>
  <c r="S45" i="5" s="1"/>
  <c r="S25" i="2"/>
  <c r="P25" i="2"/>
  <c r="J15" i="2"/>
  <c r="M34" i="2"/>
  <c r="M20" i="2"/>
  <c r="S26" i="2"/>
  <c r="M31" i="2"/>
  <c r="S36" i="2"/>
  <c r="P36" i="2"/>
  <c r="P25" i="5"/>
  <c r="R25" i="5" s="1"/>
  <c r="S25" i="5" s="1"/>
  <c r="D41" i="2"/>
  <c r="D44" i="2" s="1"/>
  <c r="G41" i="2"/>
  <c r="G43" i="2" s="1"/>
  <c r="M22" i="2"/>
  <c r="E44" i="2"/>
  <c r="M9" i="2"/>
  <c r="P4" i="5"/>
  <c r="R4" i="5" s="1"/>
  <c r="S4" i="5" s="1"/>
  <c r="S38" i="2"/>
  <c r="P38" i="2"/>
  <c r="B9" i="5"/>
  <c r="D6" i="5"/>
  <c r="H6" i="5"/>
  <c r="B8" i="5"/>
  <c r="E6" i="5"/>
  <c r="P6" i="5" s="1"/>
  <c r="R6" i="5" s="1"/>
  <c r="S6" i="5" s="1"/>
  <c r="B10" i="5"/>
  <c r="K6" i="5"/>
  <c r="P18" i="2"/>
  <c r="S2" i="2"/>
  <c r="S7" i="2" s="1"/>
  <c r="S14" i="2" s="1"/>
  <c r="S30" i="2" s="1"/>
  <c r="P7" i="2"/>
  <c r="P14" i="2" s="1"/>
  <c r="P30" i="2" s="1"/>
  <c r="P8" i="2"/>
  <c r="C47" i="5"/>
  <c r="Q47" i="5" s="1"/>
  <c r="Q12" i="5"/>
  <c r="S17" i="2"/>
  <c r="P17" i="2"/>
  <c r="Y37" i="2" l="1"/>
  <c r="Z37" i="2"/>
  <c r="N14" i="2"/>
  <c r="N7" i="2" s="1"/>
  <c r="Q30" i="2"/>
  <c r="AF10" i="2"/>
  <c r="AE10" i="2"/>
  <c r="Q5" i="2"/>
  <c r="T3" i="2"/>
  <c r="S3" i="2"/>
  <c r="AI26" i="2"/>
  <c r="AK26" i="2" s="1"/>
  <c r="AH26" i="2"/>
  <c r="AC38" i="2"/>
  <c r="AB38" i="2"/>
  <c r="AC27" i="2"/>
  <c r="AB27" i="2"/>
  <c r="T4" i="2"/>
  <c r="S4" i="2"/>
  <c r="AF18" i="2"/>
  <c r="AE18" i="2"/>
  <c r="AF16" i="2"/>
  <c r="AE16" i="2"/>
  <c r="Q28" i="2"/>
  <c r="Q41" i="2" s="1"/>
  <c r="T15" i="2"/>
  <c r="AC9" i="2"/>
  <c r="Z12" i="2"/>
  <c r="AB12" i="2" s="1"/>
  <c r="AB9" i="2"/>
  <c r="T39" i="2"/>
  <c r="V31" i="2"/>
  <c r="W31" i="2"/>
  <c r="P10" i="2"/>
  <c r="AH36" i="2"/>
  <c r="AK36" i="2"/>
  <c r="AN19" i="2"/>
  <c r="AP19" i="2" s="1"/>
  <c r="AQ19" i="2" s="1"/>
  <c r="AK8" i="2"/>
  <c r="AH7" i="2"/>
  <c r="AH14" i="2" s="1"/>
  <c r="AH30" i="2" s="1"/>
  <c r="AK2" i="2"/>
  <c r="AK7" i="2" s="1"/>
  <c r="AK14" i="2" s="1"/>
  <c r="AK30" i="2" s="1"/>
  <c r="AN25" i="2"/>
  <c r="AP25" i="2" s="1"/>
  <c r="AQ25" i="2" s="1"/>
  <c r="AN21" i="2"/>
  <c r="AP21" i="2" s="1"/>
  <c r="AQ21" i="2" s="1"/>
  <c r="AN23" i="2"/>
  <c r="AP23" i="2" s="1"/>
  <c r="AQ23" i="2" s="1"/>
  <c r="G44" i="2"/>
  <c r="J28" i="2"/>
  <c r="H43" i="2"/>
  <c r="P32" i="2"/>
  <c r="S32" i="2"/>
  <c r="M15" i="5"/>
  <c r="K20" i="5"/>
  <c r="M20" i="5" s="1"/>
  <c r="P15" i="5"/>
  <c r="R15" i="5" s="1"/>
  <c r="S15" i="5" s="1"/>
  <c r="J6" i="5"/>
  <c r="D43" i="2"/>
  <c r="M39" i="2"/>
  <c r="S16" i="2"/>
  <c r="P31" i="2"/>
  <c r="S34" i="2"/>
  <c r="P34" i="2"/>
  <c r="P24" i="2"/>
  <c r="S24" i="2"/>
  <c r="E43" i="2"/>
  <c r="AN17" i="2"/>
  <c r="AP17" i="2" s="1"/>
  <c r="AQ17" i="2" s="1"/>
  <c r="S8" i="2"/>
  <c r="P9" i="2"/>
  <c r="S9" i="2"/>
  <c r="S18" i="2"/>
  <c r="P12" i="2"/>
  <c r="M6" i="5"/>
  <c r="P22" i="2"/>
  <c r="S22" i="2"/>
  <c r="K9" i="5"/>
  <c r="M9" i="5" s="1"/>
  <c r="E9" i="5"/>
  <c r="G9" i="5" s="1"/>
  <c r="D9" i="5"/>
  <c r="D12" i="5" s="1"/>
  <c r="H9" i="5"/>
  <c r="J9" i="5" s="1"/>
  <c r="AN8" i="2"/>
  <c r="AP8" i="2" s="1"/>
  <c r="AQ8" i="2" s="1"/>
  <c r="D10" i="5"/>
  <c r="E10" i="5"/>
  <c r="G10" i="5" s="1"/>
  <c r="K10" i="5"/>
  <c r="M10" i="5" s="1"/>
  <c r="H10" i="5"/>
  <c r="J10" i="5" s="1"/>
  <c r="P20" i="2"/>
  <c r="S20" i="2"/>
  <c r="J20" i="5"/>
  <c r="P20" i="5"/>
  <c r="R20" i="5" s="1"/>
  <c r="S20" i="5" s="1"/>
  <c r="S10" i="2"/>
  <c r="M36" i="5"/>
  <c r="P36" i="5"/>
  <c r="R36" i="5" s="1"/>
  <c r="S36" i="5" s="1"/>
  <c r="H8" i="5"/>
  <c r="J8" i="5" s="1"/>
  <c r="E8" i="5"/>
  <c r="G8" i="5" s="1"/>
  <c r="D8" i="5"/>
  <c r="K8" i="5"/>
  <c r="M8" i="5" s="1"/>
  <c r="B12" i="5"/>
  <c r="G6" i="5"/>
  <c r="M15" i="2"/>
  <c r="S33" i="2"/>
  <c r="AN33" i="2"/>
  <c r="AP33" i="2" s="1"/>
  <c r="AQ33" i="2" s="1"/>
  <c r="AB37" i="2" l="1"/>
  <c r="AC37" i="2"/>
  <c r="W4" i="2"/>
  <c r="V4" i="2"/>
  <c r="W3" i="2"/>
  <c r="T5" i="2"/>
  <c r="V5" i="2" s="1"/>
  <c r="V3" i="2"/>
  <c r="AN26" i="2"/>
  <c r="AP26" i="2" s="1"/>
  <c r="AQ26" i="2" s="1"/>
  <c r="S5" i="2"/>
  <c r="AF27" i="2"/>
  <c r="AE27" i="2"/>
  <c r="AI16" i="2"/>
  <c r="AH16" i="2"/>
  <c r="AI10" i="2"/>
  <c r="AK10" i="2" s="1"/>
  <c r="AH10" i="2"/>
  <c r="AF38" i="2"/>
  <c r="AE38" i="2"/>
  <c r="Q14" i="2"/>
  <c r="Q7" i="2" s="1"/>
  <c r="T30" i="2"/>
  <c r="AI18" i="2"/>
  <c r="AH18" i="2"/>
  <c r="T28" i="2"/>
  <c r="V28" i="2" s="1"/>
  <c r="W15" i="2"/>
  <c r="V15" i="2"/>
  <c r="AF9" i="2"/>
  <c r="AC12" i="2"/>
  <c r="AE12" i="2" s="1"/>
  <c r="AE9" i="2"/>
  <c r="V39" i="2"/>
  <c r="W39" i="2"/>
  <c r="Z31" i="2"/>
  <c r="Y31" i="2"/>
  <c r="T41" i="2"/>
  <c r="T43" i="2" s="1"/>
  <c r="AN36" i="2"/>
  <c r="AP36" i="2" s="1"/>
  <c r="AQ36" i="2" s="1"/>
  <c r="AN11" i="2"/>
  <c r="AP11" i="2" s="1"/>
  <c r="AQ11" i="2" s="1"/>
  <c r="AN22" i="2"/>
  <c r="AP22" i="2" s="1"/>
  <c r="AQ22" i="2" s="1"/>
  <c r="AN35" i="2"/>
  <c r="AP35" i="2" s="1"/>
  <c r="AQ35" i="2" s="1"/>
  <c r="AN34" i="2"/>
  <c r="AP34" i="2" s="1"/>
  <c r="AQ34" i="2" s="1"/>
  <c r="H44" i="2"/>
  <c r="S31" i="2"/>
  <c r="M12" i="5"/>
  <c r="P39" i="2"/>
  <c r="J41" i="2"/>
  <c r="M28" i="2"/>
  <c r="K44" i="2"/>
  <c r="AN20" i="2"/>
  <c r="AP20" i="2" s="1"/>
  <c r="AQ20" i="2" s="1"/>
  <c r="P10" i="5"/>
  <c r="R10" i="5" s="1"/>
  <c r="S10" i="5" s="1"/>
  <c r="J12" i="5"/>
  <c r="P15" i="2"/>
  <c r="E12" i="5"/>
  <c r="E47" i="5" s="1"/>
  <c r="G47" i="5" s="1"/>
  <c r="B47" i="5"/>
  <c r="H12" i="5"/>
  <c r="H47" i="5" s="1"/>
  <c r="J47" i="5" s="1"/>
  <c r="AN24" i="2"/>
  <c r="AP24" i="2" s="1"/>
  <c r="AQ24" i="2" s="1"/>
  <c r="K12" i="5"/>
  <c r="K47" i="5" s="1"/>
  <c r="M47" i="5" s="1"/>
  <c r="G12" i="5"/>
  <c r="P9" i="5"/>
  <c r="R9" i="5" s="1"/>
  <c r="S9" i="5" s="1"/>
  <c r="P8" i="5"/>
  <c r="R8" i="5" s="1"/>
  <c r="S8" i="5" s="1"/>
  <c r="AF37" i="2" l="1"/>
  <c r="AE37" i="2"/>
  <c r="Z4" i="2"/>
  <c r="Y4" i="2"/>
  <c r="AK18" i="2"/>
  <c r="AN18" i="2"/>
  <c r="AP18" i="2" s="1"/>
  <c r="AQ18" i="2" s="1"/>
  <c r="AK16" i="2"/>
  <c r="AN16" i="2"/>
  <c r="AP16" i="2" s="1"/>
  <c r="AQ16" i="2" s="1"/>
  <c r="AI38" i="2"/>
  <c r="AK38" i="2" s="1"/>
  <c r="AH38" i="2"/>
  <c r="T14" i="2"/>
  <c r="T7" i="2" s="1"/>
  <c r="W30" i="2"/>
  <c r="Z3" i="2"/>
  <c r="W5" i="2"/>
  <c r="Y3" i="2"/>
  <c r="AI27" i="2"/>
  <c r="AH27" i="2"/>
  <c r="W28" i="2"/>
  <c r="Y28" i="2" s="1"/>
  <c r="Z15" i="2"/>
  <c r="Y15" i="2"/>
  <c r="T44" i="2"/>
  <c r="AI9" i="2"/>
  <c r="AF12" i="2"/>
  <c r="AH12" i="2" s="1"/>
  <c r="AH9" i="2"/>
  <c r="Z39" i="2"/>
  <c r="AC31" i="2"/>
  <c r="AB31" i="2"/>
  <c r="Y39" i="2"/>
  <c r="V41" i="2"/>
  <c r="V43" i="2" s="1"/>
  <c r="S39" i="2"/>
  <c r="P28" i="2"/>
  <c r="N43" i="2"/>
  <c r="K43" i="2"/>
  <c r="Q43" i="2"/>
  <c r="S15" i="2"/>
  <c r="M41" i="2"/>
  <c r="M43" i="2" s="1"/>
  <c r="S12" i="2"/>
  <c r="P12" i="5"/>
  <c r="R12" i="5" s="1"/>
  <c r="S12" i="5" s="1"/>
  <c r="AN32" i="2"/>
  <c r="AP32" i="2" s="1"/>
  <c r="AQ32" i="2" s="1"/>
  <c r="P47" i="5"/>
  <c r="R47" i="5" s="1"/>
  <c r="S47" i="5" s="1"/>
  <c r="D47" i="5"/>
  <c r="J43" i="2"/>
  <c r="AN10" i="2"/>
  <c r="AP10" i="2" s="1"/>
  <c r="AQ10" i="2" s="1"/>
  <c r="J44" i="2"/>
  <c r="AH37" i="2" l="1"/>
  <c r="AI37" i="2"/>
  <c r="AK37" i="2" s="1"/>
  <c r="AN37" i="2"/>
  <c r="AP37" i="2" s="1"/>
  <c r="AQ37" i="2" s="1"/>
  <c r="Y5" i="2"/>
  <c r="Y41" i="2" s="1"/>
  <c r="Y43" i="2" s="1"/>
  <c r="W41" i="2"/>
  <c r="W43" i="2" s="1"/>
  <c r="Z5" i="2"/>
  <c r="AB5" i="2" s="1"/>
  <c r="AC3" i="2"/>
  <c r="AB3" i="2"/>
  <c r="AK27" i="2"/>
  <c r="AN27" i="2"/>
  <c r="AP27" i="2" s="1"/>
  <c r="AQ27" i="2" s="1"/>
  <c r="W14" i="2"/>
  <c r="W7" i="2" s="1"/>
  <c r="W2" i="2" s="1"/>
  <c r="Z2" i="2" s="1"/>
  <c r="Z30" i="2"/>
  <c r="AN38" i="2"/>
  <c r="AP38" i="2" s="1"/>
  <c r="AQ38" i="2" s="1"/>
  <c r="AB4" i="2"/>
  <c r="AC4" i="2"/>
  <c r="V44" i="2"/>
  <c r="Z28" i="2"/>
  <c r="AB28" i="2" s="1"/>
  <c r="AC15" i="2"/>
  <c r="AB15" i="2"/>
  <c r="AI12" i="2"/>
  <c r="AK9" i="2"/>
  <c r="AN9" i="2"/>
  <c r="AP9" i="2" s="1"/>
  <c r="AQ9" i="2" s="1"/>
  <c r="AB39" i="2"/>
  <c r="AC39" i="2"/>
  <c r="AF31" i="2"/>
  <c r="AE31" i="2"/>
  <c r="M44" i="2"/>
  <c r="Q44" i="2"/>
  <c r="S28" i="2"/>
  <c r="S41" i="2" s="1"/>
  <c r="N44" i="2"/>
  <c r="P41" i="2"/>
  <c r="P44" i="2" s="1"/>
  <c r="W44" i="2" l="1"/>
  <c r="AF4" i="2"/>
  <c r="AE4" i="2"/>
  <c r="AC5" i="2"/>
  <c r="AE5" i="2" s="1"/>
  <c r="AF3" i="2"/>
  <c r="AE3" i="2"/>
  <c r="Z41" i="2"/>
  <c r="Z43" i="2" s="1"/>
  <c r="Z14" i="2"/>
  <c r="Z7" i="2" s="1"/>
  <c r="AC30" i="2"/>
  <c r="AF15" i="2"/>
  <c r="AC28" i="2"/>
  <c r="AE28" i="2" s="1"/>
  <c r="AE15" i="2"/>
  <c r="AK12" i="2"/>
  <c r="AN12" i="2"/>
  <c r="AF39" i="2"/>
  <c r="AI31" i="2"/>
  <c r="AH31" i="2"/>
  <c r="AE39" i="2"/>
  <c r="Y44" i="2"/>
  <c r="AB41" i="2"/>
  <c r="AB43" i="2" s="1"/>
  <c r="S44" i="2"/>
  <c r="S43" i="2"/>
  <c r="P43" i="2"/>
  <c r="Z44" i="2" l="1"/>
  <c r="AI3" i="2"/>
  <c r="AF5" i="2"/>
  <c r="AH5" i="2" s="1"/>
  <c r="AH3" i="2"/>
  <c r="AN3" i="2"/>
  <c r="AP3" i="2" s="1"/>
  <c r="AQ3" i="2" s="1"/>
  <c r="AC14" i="2"/>
  <c r="AC7" i="2" s="1"/>
  <c r="AC2" i="2" s="1"/>
  <c r="AF2" i="2" s="1"/>
  <c r="AI2" i="2" s="1"/>
  <c r="AF30" i="2"/>
  <c r="AH4" i="2"/>
  <c r="AI4" i="2"/>
  <c r="AB44" i="2"/>
  <c r="AF28" i="2"/>
  <c r="AH28" i="2" s="1"/>
  <c r="AI15" i="2"/>
  <c r="AH15" i="2"/>
  <c r="AN15" i="2"/>
  <c r="AP15" i="2" s="1"/>
  <c r="AQ15" i="2" s="1"/>
  <c r="AC41" i="2"/>
  <c r="AP12" i="2"/>
  <c r="AN13" i="2"/>
  <c r="AE41" i="2"/>
  <c r="AE44" i="2" s="1"/>
  <c r="AI39" i="2"/>
  <c r="AN39" i="2" s="1"/>
  <c r="AK31" i="2"/>
  <c r="AN31" i="2"/>
  <c r="AP31" i="2" s="1"/>
  <c r="AQ31" i="2" s="1"/>
  <c r="AH39" i="2"/>
  <c r="AF41" i="2"/>
  <c r="AF43" i="2" s="1"/>
  <c r="AF14" i="2" l="1"/>
  <c r="AF7" i="2" s="1"/>
  <c r="AI30" i="2"/>
  <c r="AI14" i="2" s="1"/>
  <c r="AI7" i="2" s="1"/>
  <c r="AK4" i="2"/>
  <c r="AN4" i="2"/>
  <c r="AP4" i="2" s="1"/>
  <c r="AQ4" i="2" s="1"/>
  <c r="AI5" i="2"/>
  <c r="AK3" i="2"/>
  <c r="AC43" i="2"/>
  <c r="AC44" i="2"/>
  <c r="AI28" i="2"/>
  <c r="AK15" i="2"/>
  <c r="AQ12" i="2"/>
  <c r="AQ13" i="2" s="1"/>
  <c r="AP13" i="2"/>
  <c r="AF44" i="2"/>
  <c r="AH41" i="2"/>
  <c r="AH43" i="2" s="1"/>
  <c r="AN40" i="2"/>
  <c r="AP39" i="2"/>
  <c r="AK39" i="2"/>
  <c r="AE43" i="2"/>
  <c r="AK5" i="2" l="1"/>
  <c r="AN5" i="2"/>
  <c r="AI41" i="2"/>
  <c r="AI44" i="2" s="1"/>
  <c r="AK28" i="2"/>
  <c r="AK41" i="2" s="1"/>
  <c r="AN28" i="2"/>
  <c r="AH44" i="2"/>
  <c r="AI43" i="2"/>
  <c r="AN43" i="2"/>
  <c r="AQ39" i="2"/>
  <c r="AP40" i="2"/>
  <c r="AP5" i="2" l="1"/>
  <c r="AN6" i="2"/>
  <c r="AK44" i="2"/>
  <c r="AP28" i="2"/>
  <c r="AN29" i="2"/>
  <c r="AQ40" i="2"/>
  <c r="AP41" i="2"/>
  <c r="AK43" i="2"/>
  <c r="AQ5" i="2" l="1"/>
  <c r="AQ6" i="2" s="1"/>
  <c r="AP6" i="2"/>
  <c r="AP29" i="2"/>
  <c r="AQ28" i="2"/>
  <c r="AQ29" i="2" s="1"/>
  <c r="AQ41" i="2"/>
  <c r="AQ43" i="2" s="1"/>
  <c r="AP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5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Rent: 1272
6 month: 75
Trash/water: 20
	-Justina Sirohman</t>
        </r>
      </text>
    </comment>
    <comment ref="O15" authorId="0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Rent: 1272
6 month: 75
Trash/water: 20
	-Justina Sirohman</t>
        </r>
      </text>
    </comment>
    <comment ref="O28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Whatever is not spent-set aside in emergency fund
	-Sirohman, Justina</t>
        </r>
      </text>
    </comment>
    <comment ref="A3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Apple Music: $37
Amazon Prime: $139 (annual membership - $11.60/mo to savings)
Disney Plus/Hulu: $0 - Justina's Mom. ($95.88 normally)
iCloud: $11.88
	-Hunter Foley</t>
        </r>
      </text>
    </comment>
    <comment ref="O32" authorId="0" shapeId="0" xr:uid="{00000000-0006-0000-0400-000009000000}">
      <text>
        <r>
          <rPr>
            <sz val="11"/>
            <color theme="1"/>
            <rFont val="Calibri"/>
            <family val="2"/>
            <scheme val="minor"/>
          </rPr>
          <t>Apple Music: $37
Amazon Prime: $139 (annual membership)
Disney Plus: $95.88 (divided by 2=47.94)
iCloud: $35.88
	-Guest User</t>
        </r>
      </text>
    </comment>
    <comment ref="A34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Whatever not used-put in cash jar
	-Sirohman, Justina</t>
        </r>
      </text>
    </comment>
    <comment ref="O34" authorId="0" shapeId="0" xr:uid="{00000000-0006-0000-0400-000007000000}">
      <text>
        <r>
          <rPr>
            <sz val="11"/>
            <color theme="1"/>
            <rFont val="Calibri"/>
            <family val="2"/>
            <scheme val="minor"/>
          </rPr>
          <t>Whatever not used-put in cash jar
	-Sirohman, Justina</t>
        </r>
      </text>
    </comment>
    <comment ref="A39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3 months of your take home salary in this fund. Put this money in something liquid, like a savings account. Try and put it away within the 1st year.
	-Guest User</t>
        </r>
      </text>
    </comment>
    <comment ref="O39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3 months of your take home salary in this fund. Put this money in something liquid, like a savings account. Try and put it away within the 1st year.
	-Guest User</t>
        </r>
      </text>
    </comment>
  </commentList>
</comments>
</file>

<file path=xl/sharedStrings.xml><?xml version="1.0" encoding="utf-8"?>
<sst xmlns="http://schemas.openxmlformats.org/spreadsheetml/2006/main" count="225" uniqueCount="82">
  <si>
    <t>September</t>
  </si>
  <si>
    <t>October</t>
  </si>
  <si>
    <t>November</t>
  </si>
  <si>
    <t>December</t>
  </si>
  <si>
    <t>Budget</t>
  </si>
  <si>
    <t>Actual</t>
  </si>
  <si>
    <t>Difference</t>
  </si>
  <si>
    <t>Budget Total</t>
  </si>
  <si>
    <t>Actual Total</t>
  </si>
  <si>
    <t>Average Difference</t>
  </si>
  <si>
    <t>Postive numbers: favorable</t>
  </si>
  <si>
    <t>Take Home Pay</t>
  </si>
  <si>
    <t>Negative numbers: unfavorable</t>
  </si>
  <si>
    <t>Extra Income</t>
  </si>
  <si>
    <t>Total Income</t>
  </si>
  <si>
    <t>Fixed Expenses</t>
  </si>
  <si>
    <t>Rent</t>
  </si>
  <si>
    <t xml:space="preserve">Car Loan </t>
  </si>
  <si>
    <t>Other Fixed Payment Debt</t>
  </si>
  <si>
    <t>Renter Insurance</t>
  </si>
  <si>
    <t xml:space="preserve">Total Fixed Expenses </t>
  </si>
  <si>
    <t xml:space="preserve">Variable Expenses </t>
  </si>
  <si>
    <t>Grocery Store</t>
  </si>
  <si>
    <t xml:space="preserve">Utilities </t>
  </si>
  <si>
    <t>Internet</t>
  </si>
  <si>
    <t>Clothing</t>
  </si>
  <si>
    <t>Gas</t>
  </si>
  <si>
    <t>Personal Care</t>
  </si>
  <si>
    <t>Healthcare</t>
  </si>
  <si>
    <t>Phone</t>
  </si>
  <si>
    <t>Gym Membership</t>
  </si>
  <si>
    <t>Subscriptions</t>
  </si>
  <si>
    <t>Separate Entertainment</t>
  </si>
  <si>
    <t>Joint Entertainment</t>
  </si>
  <si>
    <t>Other</t>
  </si>
  <si>
    <t>Gifts/Donations/Weddings</t>
  </si>
  <si>
    <t>Total Variable Expenses</t>
  </si>
  <si>
    <t>Emergency Funds/Savings</t>
  </si>
  <si>
    <t xml:space="preserve">Emergency Funds </t>
  </si>
  <si>
    <t>Savings for Roth</t>
  </si>
  <si>
    <t>Savings for other securities</t>
  </si>
  <si>
    <t>Downpayment</t>
  </si>
  <si>
    <t>Downpayment/Reserves</t>
  </si>
  <si>
    <t>Car Insurance &amp; Plates</t>
  </si>
  <si>
    <t>Vacation</t>
  </si>
  <si>
    <t xml:space="preserve">Other Expenses </t>
  </si>
  <si>
    <t>Remaining Balance</t>
  </si>
  <si>
    <t xml:space="preserve"> $ Leftover 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</si>
  <si>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</si>
  <si>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</si>
  <si>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</si>
  <si>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</si>
  <si>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</si>
  <si>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</si>
  <si>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</si>
  <si>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</si>
  <si>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 xml:space="preserve">Capital One Savings </t>
  </si>
  <si>
    <t>Saved</t>
  </si>
  <si>
    <t>Spent</t>
  </si>
  <si>
    <t>Total</t>
  </si>
  <si>
    <t>Car</t>
  </si>
  <si>
    <t>HSA</t>
  </si>
  <si>
    <t>Charles Schwab</t>
  </si>
  <si>
    <t>Emergency Fund</t>
  </si>
  <si>
    <t>Car Insurance</t>
  </si>
  <si>
    <t>Car Service &amp; Parts</t>
  </si>
  <si>
    <t>Salary</t>
  </si>
  <si>
    <t>401(K)</t>
  </si>
  <si>
    <t>Taxable Income</t>
  </si>
  <si>
    <t>Federal Tax</t>
  </si>
  <si>
    <t>State Tax</t>
  </si>
  <si>
    <t>Local Tax</t>
  </si>
  <si>
    <t>Social Security &amp; Medicare</t>
  </si>
  <si>
    <t>Social Security</t>
  </si>
  <si>
    <t>Employee Portion of Health Care</t>
  </si>
  <si>
    <t>Renter/Homeowner's Insurance</t>
  </si>
  <si>
    <t>Entertainment</t>
  </si>
  <si>
    <t>Roth IRA</t>
  </si>
  <si>
    <t>Car Repairs</t>
  </si>
  <si>
    <t>New Car</t>
  </si>
  <si>
    <t>Key Bank</t>
  </si>
  <si>
    <t>Savings for our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</si>
</sst>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D6DCE4"/>
        <bgColor rgb="FFD6DCE4"/>
      </patternFill>
    </fill>
    <fill>
      <patternFill patternType="solid">
        <fgColor rgb="FFFBE4D5"/>
        <bgColor rgb="FFFBE4D5"/>
      </patternFill>
    </fill>
    <fill>
      <patternFill patternType="solid">
        <fgColor rgb="FFF4CCCC"/>
        <bgColor rgb="FFF4CCCC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5" fillId="2" borderId="3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/>
    <xf numFmtId="164" fontId="2" fillId="2" borderId="1" xfId="0" applyNumberFormat="1" applyFont="1" applyFill="1" applyBorder="1"/>
    <xf numFmtId="43" fontId="2" fillId="2" borderId="5" xfId="0" applyNumberFormat="1" applyFont="1" applyFill="1" applyBorder="1"/>
    <xf numFmtId="43" fontId="2" fillId="2" borderId="1" xfId="0" applyNumberFormat="1" applyFont="1" applyFill="1" applyBorder="1"/>
    <xf numFmtId="0" fontId="2" fillId="3" borderId="6" xfId="0" applyFont="1" applyFill="1" applyBorder="1"/>
    <xf numFmtId="0" fontId="2" fillId="2" borderId="7" xfId="0" applyFont="1" applyFill="1" applyBorder="1"/>
    <xf numFmtId="0" fontId="6" fillId="4" borderId="8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164" fontId="6" fillId="5" borderId="8" xfId="0" applyNumberFormat="1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164" fontId="6" fillId="6" borderId="7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164" fontId="6" fillId="7" borderId="8" xfId="0" applyNumberFormat="1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164" fontId="6" fillId="8" borderId="8" xfId="0" applyNumberFormat="1" applyFont="1" applyFill="1" applyBorder="1" applyAlignment="1">
      <alignment horizontal="left"/>
    </xf>
    <xf numFmtId="164" fontId="7" fillId="8" borderId="4" xfId="0" applyNumberFormat="1" applyFont="1" applyFill="1" applyBorder="1"/>
    <xf numFmtId="43" fontId="7" fillId="8" borderId="8" xfId="0" applyNumberFormat="1" applyFont="1" applyFill="1" applyBorder="1"/>
    <xf numFmtId="164" fontId="6" fillId="9" borderId="8" xfId="0" applyNumberFormat="1" applyFont="1" applyFill="1" applyBorder="1" applyAlignment="1">
      <alignment horizontal="left"/>
    </xf>
    <xf numFmtId="43" fontId="7" fillId="9" borderId="4" xfId="0" applyNumberFormat="1" applyFont="1" applyFill="1" applyBorder="1"/>
    <xf numFmtId="43" fontId="7" fillId="9" borderId="8" xfId="0" applyNumberFormat="1" applyFont="1" applyFill="1" applyBorder="1"/>
    <xf numFmtId="0" fontId="2" fillId="2" borderId="3" xfId="0" applyFont="1" applyFill="1" applyBorder="1"/>
    <xf numFmtId="0" fontId="6" fillId="2" borderId="7" xfId="0" applyFont="1" applyFill="1" applyBorder="1"/>
    <xf numFmtId="0" fontId="7" fillId="2" borderId="8" xfId="0" applyFont="1" applyFill="1" applyBorder="1"/>
    <xf numFmtId="0" fontId="6" fillId="2" borderId="8" xfId="0" applyFont="1" applyFill="1" applyBorder="1"/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2" fillId="2" borderId="9" xfId="0" applyFont="1" applyFill="1" applyBorder="1"/>
    <xf numFmtId="164" fontId="2" fillId="4" borderId="10" xfId="0" applyNumberFormat="1" applyFont="1" applyFill="1" applyBorder="1"/>
    <xf numFmtId="164" fontId="2" fillId="4" borderId="6" xfId="0" applyNumberFormat="1" applyFont="1" applyFill="1" applyBorder="1" applyAlignment="1">
      <alignment horizontal="center"/>
    </xf>
    <xf numFmtId="164" fontId="2" fillId="5" borderId="10" xfId="0" applyNumberFormat="1" applyFont="1" applyFill="1" applyBorder="1"/>
    <xf numFmtId="164" fontId="2" fillId="5" borderId="9" xfId="0" applyNumberFormat="1" applyFont="1" applyFill="1" applyBorder="1" applyAlignment="1">
      <alignment horizontal="left"/>
    </xf>
    <xf numFmtId="164" fontId="2" fillId="5" borderId="11" xfId="0" applyNumberFormat="1" applyFont="1" applyFill="1" applyBorder="1" applyAlignment="1">
      <alignment horizontal="left"/>
    </xf>
    <xf numFmtId="164" fontId="2" fillId="6" borderId="9" xfId="0" applyNumberFormat="1" applyFont="1" applyFill="1" applyBorder="1"/>
    <xf numFmtId="164" fontId="2" fillId="6" borderId="9" xfId="0" applyNumberFormat="1" applyFont="1" applyFill="1" applyBorder="1" applyAlignment="1">
      <alignment horizontal="left"/>
    </xf>
    <xf numFmtId="164" fontId="2" fillId="6" borderId="6" xfId="0" applyNumberFormat="1" applyFont="1" applyFill="1" applyBorder="1" applyAlignment="1">
      <alignment horizontal="left"/>
    </xf>
    <xf numFmtId="164" fontId="2" fillId="7" borderId="10" xfId="0" applyNumberFormat="1" applyFont="1" applyFill="1" applyBorder="1"/>
    <xf numFmtId="164" fontId="2" fillId="7" borderId="9" xfId="0" applyNumberFormat="1" applyFont="1" applyFill="1" applyBorder="1" applyAlignment="1">
      <alignment horizontal="left"/>
    </xf>
    <xf numFmtId="164" fontId="2" fillId="7" borderId="6" xfId="0" applyNumberFormat="1" applyFont="1" applyFill="1" applyBorder="1" applyAlignment="1">
      <alignment horizontal="left"/>
    </xf>
    <xf numFmtId="164" fontId="2" fillId="8" borderId="10" xfId="0" applyNumberFormat="1" applyFont="1" applyFill="1" applyBorder="1"/>
    <xf numFmtId="164" fontId="2" fillId="8" borderId="9" xfId="0" applyNumberFormat="1" applyFont="1" applyFill="1" applyBorder="1"/>
    <xf numFmtId="164" fontId="2" fillId="9" borderId="10" xfId="0" applyNumberFormat="1" applyFont="1" applyFill="1" applyBorder="1"/>
    <xf numFmtId="164" fontId="2" fillId="9" borderId="9" xfId="0" applyNumberFormat="1" applyFont="1" applyFill="1" applyBorder="1"/>
    <xf numFmtId="0" fontId="2" fillId="2" borderId="10" xfId="0" applyFont="1" applyFill="1" applyBorder="1"/>
    <xf numFmtId="164" fontId="2" fillId="3" borderId="12" xfId="0" applyNumberFormat="1" applyFont="1" applyFill="1" applyBorder="1"/>
    <xf numFmtId="164" fontId="2" fillId="3" borderId="10" xfId="0" applyNumberFormat="1" applyFont="1" applyFill="1" applyBorder="1"/>
    <xf numFmtId="0" fontId="8" fillId="3" borderId="13" xfId="0" applyFont="1" applyFill="1" applyBorder="1" applyAlignment="1">
      <alignment horizontal="left"/>
    </xf>
    <xf numFmtId="164" fontId="2" fillId="4" borderId="9" xfId="0" applyNumberFormat="1" applyFont="1" applyFill="1" applyBorder="1" applyAlignment="1">
      <alignment horizontal="left"/>
    </xf>
    <xf numFmtId="0" fontId="2" fillId="3" borderId="13" xfId="0" applyFont="1" applyFill="1" applyBorder="1"/>
    <xf numFmtId="164" fontId="6" fillId="4" borderId="7" xfId="0" applyNumberFormat="1" applyFont="1" applyFill="1" applyBorder="1"/>
    <xf numFmtId="164" fontId="6" fillId="4" borderId="8" xfId="0" applyNumberFormat="1" applyFont="1" applyFill="1" applyBorder="1"/>
    <xf numFmtId="164" fontId="6" fillId="5" borderId="7" xfId="0" applyNumberFormat="1" applyFont="1" applyFill="1" applyBorder="1"/>
    <xf numFmtId="164" fontId="6" fillId="6" borderId="7" xfId="0" applyNumberFormat="1" applyFont="1" applyFill="1" applyBorder="1"/>
    <xf numFmtId="164" fontId="6" fillId="7" borderId="7" xfId="0" applyNumberFormat="1" applyFont="1" applyFill="1" applyBorder="1"/>
    <xf numFmtId="164" fontId="6" fillId="7" borderId="8" xfId="0" applyNumberFormat="1" applyFont="1" applyFill="1" applyBorder="1"/>
    <xf numFmtId="164" fontId="6" fillId="8" borderId="7" xfId="0" applyNumberFormat="1" applyFont="1" applyFill="1" applyBorder="1"/>
    <xf numFmtId="164" fontId="6" fillId="8" borderId="1" xfId="0" applyNumberFormat="1" applyFont="1" applyFill="1" applyBorder="1"/>
    <xf numFmtId="164" fontId="6" fillId="8" borderId="8" xfId="0" applyNumberFormat="1" applyFont="1" applyFill="1" applyBorder="1"/>
    <xf numFmtId="164" fontId="6" fillId="9" borderId="7" xfId="0" applyNumberFormat="1" applyFont="1" applyFill="1" applyBorder="1"/>
    <xf numFmtId="164" fontId="6" fillId="9" borderId="8" xfId="0" applyNumberFormat="1" applyFont="1" applyFill="1" applyBorder="1"/>
    <xf numFmtId="0" fontId="6" fillId="2" borderId="3" xfId="0" applyFont="1" applyFill="1" applyBorder="1"/>
    <xf numFmtId="164" fontId="2" fillId="3" borderId="8" xfId="0" applyNumberFormat="1" applyFont="1" applyFill="1" applyBorder="1"/>
    <xf numFmtId="0" fontId="2" fillId="3" borderId="0" xfId="0" applyFont="1" applyFill="1"/>
    <xf numFmtId="164" fontId="2" fillId="3" borderId="6" xfId="0" applyNumberFormat="1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3" fillId="2" borderId="1" xfId="0" applyFont="1" applyFill="1" applyBorder="1"/>
    <xf numFmtId="164" fontId="6" fillId="4" borderId="1" xfId="0" applyNumberFormat="1" applyFont="1" applyFill="1" applyBorder="1"/>
    <xf numFmtId="164" fontId="6" fillId="5" borderId="8" xfId="0" applyNumberFormat="1" applyFont="1" applyFill="1" applyBorder="1"/>
    <xf numFmtId="164" fontId="6" fillId="5" borderId="1" xfId="0" applyNumberFormat="1" applyFont="1" applyFill="1" applyBorder="1"/>
    <xf numFmtId="164" fontId="6" fillId="6" borderId="8" xfId="0" applyNumberFormat="1" applyFont="1" applyFill="1" applyBorder="1"/>
    <xf numFmtId="164" fontId="6" fillId="7" borderId="1" xfId="0" applyNumberFormat="1" applyFont="1" applyFill="1" applyBorder="1"/>
    <xf numFmtId="0" fontId="3" fillId="2" borderId="8" xfId="0" applyFont="1" applyFill="1" applyBorder="1"/>
    <xf numFmtId="164" fontId="2" fillId="4" borderId="9" xfId="0" applyNumberFormat="1" applyFont="1" applyFill="1" applyBorder="1"/>
    <xf numFmtId="164" fontId="2" fillId="4" borderId="12" xfId="0" applyNumberFormat="1" applyFont="1" applyFill="1" applyBorder="1"/>
    <xf numFmtId="164" fontId="2" fillId="5" borderId="9" xfId="0" applyNumberFormat="1" applyFont="1" applyFill="1" applyBorder="1"/>
    <xf numFmtId="164" fontId="2" fillId="7" borderId="9" xfId="0" applyNumberFormat="1" applyFont="1" applyFill="1" applyBorder="1"/>
    <xf numFmtId="164" fontId="2" fillId="7" borderId="12" xfId="0" applyNumberFormat="1" applyFont="1" applyFill="1" applyBorder="1"/>
    <xf numFmtId="164" fontId="2" fillId="8" borderId="12" xfId="0" applyNumberFormat="1" applyFont="1" applyFill="1" applyBorder="1"/>
    <xf numFmtId="164" fontId="2" fillId="9" borderId="12" xfId="0" applyNumberFormat="1" applyFont="1" applyFill="1" applyBorder="1"/>
    <xf numFmtId="164" fontId="2" fillId="3" borderId="9" xfId="0" applyNumberFormat="1" applyFont="1" applyFill="1" applyBorder="1"/>
    <xf numFmtId="164" fontId="2" fillId="4" borderId="17" xfId="0" applyNumberFormat="1" applyFont="1" applyFill="1" applyBorder="1"/>
    <xf numFmtId="0" fontId="2" fillId="3" borderId="18" xfId="0" applyFont="1" applyFill="1" applyBorder="1"/>
    <xf numFmtId="0" fontId="3" fillId="2" borderId="7" xfId="0" applyFont="1" applyFill="1" applyBorder="1"/>
    <xf numFmtId="164" fontId="6" fillId="6" borderId="1" xfId="0" applyNumberFormat="1" applyFont="1" applyFill="1" applyBorder="1"/>
    <xf numFmtId="0" fontId="9" fillId="2" borderId="11" xfId="0" applyFont="1" applyFill="1" applyBorder="1"/>
    <xf numFmtId="164" fontId="2" fillId="4" borderId="11" xfId="0" applyNumberFormat="1" applyFont="1" applyFill="1" applyBorder="1"/>
    <xf numFmtId="164" fontId="2" fillId="4" borderId="19" xfId="0" applyNumberFormat="1" applyFont="1" applyFill="1" applyBorder="1"/>
    <xf numFmtId="164" fontId="2" fillId="5" borderId="12" xfId="0" applyNumberFormat="1" applyFont="1" applyFill="1" applyBorder="1"/>
    <xf numFmtId="164" fontId="2" fillId="5" borderId="11" xfId="0" applyNumberFormat="1" applyFont="1" applyFill="1" applyBorder="1"/>
    <xf numFmtId="164" fontId="2" fillId="5" borderId="19" xfId="0" applyNumberFormat="1" applyFont="1" applyFill="1" applyBorder="1"/>
    <xf numFmtId="164" fontId="2" fillId="6" borderId="12" xfId="0" applyNumberFormat="1" applyFont="1" applyFill="1" applyBorder="1"/>
    <xf numFmtId="164" fontId="2" fillId="6" borderId="11" xfId="0" applyNumberFormat="1" applyFont="1" applyFill="1" applyBorder="1"/>
    <xf numFmtId="164" fontId="2" fillId="6" borderId="19" xfId="0" applyNumberFormat="1" applyFont="1" applyFill="1" applyBorder="1"/>
    <xf numFmtId="164" fontId="2" fillId="7" borderId="11" xfId="0" applyNumberFormat="1" applyFont="1" applyFill="1" applyBorder="1"/>
    <xf numFmtId="164" fontId="2" fillId="7" borderId="19" xfId="0" applyNumberFormat="1" applyFont="1" applyFill="1" applyBorder="1"/>
    <xf numFmtId="164" fontId="2" fillId="8" borderId="11" xfId="0" applyNumberFormat="1" applyFont="1" applyFill="1" applyBorder="1"/>
    <xf numFmtId="0" fontId="2" fillId="2" borderId="12" xfId="0" applyFont="1" applyFill="1" applyBorder="1"/>
    <xf numFmtId="164" fontId="2" fillId="4" borderId="6" xfId="0" applyNumberFormat="1" applyFont="1" applyFill="1" applyBorder="1"/>
    <xf numFmtId="164" fontId="2" fillId="5" borderId="6" xfId="0" applyNumberFormat="1" applyFont="1" applyFill="1" applyBorder="1"/>
    <xf numFmtId="164" fontId="2" fillId="6" borderId="10" xfId="0" applyNumberFormat="1" applyFont="1" applyFill="1" applyBorder="1"/>
    <xf numFmtId="164" fontId="2" fillId="6" borderId="6" xfId="0" applyNumberFormat="1" applyFont="1" applyFill="1" applyBorder="1"/>
    <xf numFmtId="164" fontId="2" fillId="7" borderId="6" xfId="0" applyNumberFormat="1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164" fontId="2" fillId="4" borderId="20" xfId="0" applyNumberFormat="1" applyFont="1" applyFill="1" applyBorder="1"/>
    <xf numFmtId="0" fontId="2" fillId="2" borderId="21" xfId="0" applyFont="1" applyFill="1" applyBorder="1"/>
    <xf numFmtId="43" fontId="2" fillId="9" borderId="9" xfId="0" applyNumberFormat="1" applyFont="1" applyFill="1" applyBorder="1"/>
    <xf numFmtId="164" fontId="6" fillId="10" borderId="8" xfId="0" applyNumberFormat="1" applyFont="1" applyFill="1" applyBorder="1"/>
    <xf numFmtId="164" fontId="6" fillId="11" borderId="8" xfId="0" applyNumberFormat="1" applyFont="1" applyFill="1" applyBorder="1"/>
    <xf numFmtId="164" fontId="8" fillId="3" borderId="6" xfId="0" applyNumberFormat="1" applyFont="1" applyFill="1" applyBorder="1" applyAlignment="1">
      <alignment horizontal="center"/>
    </xf>
    <xf numFmtId="164" fontId="2" fillId="12" borderId="15" xfId="0" applyNumberFormat="1" applyFont="1" applyFill="1" applyBorder="1"/>
    <xf numFmtId="164" fontId="6" fillId="3" borderId="6" xfId="0" applyNumberFormat="1" applyFont="1" applyFill="1" applyBorder="1"/>
    <xf numFmtId="164" fontId="6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11" fillId="0" borderId="0" xfId="0" applyNumberFormat="1" applyFont="1"/>
    <xf numFmtId="43" fontId="6" fillId="9" borderId="1" xfId="0" applyNumberFormat="1" applyFont="1" applyFill="1" applyBorder="1"/>
    <xf numFmtId="43" fontId="2" fillId="3" borderId="6" xfId="0" applyNumberFormat="1" applyFont="1" applyFill="1" applyBorder="1"/>
    <xf numFmtId="164" fontId="12" fillId="3" borderId="16" xfId="0" applyNumberFormat="1" applyFont="1" applyFill="1" applyBorder="1"/>
    <xf numFmtId="43" fontId="6" fillId="9" borderId="7" xfId="0" applyNumberFormat="1" applyFont="1" applyFill="1" applyBorder="1"/>
    <xf numFmtId="164" fontId="12" fillId="3" borderId="6" xfId="0" applyNumberFormat="1" applyFont="1" applyFill="1" applyBorder="1"/>
    <xf numFmtId="43" fontId="2" fillId="9" borderId="11" xfId="0" applyNumberFormat="1" applyFont="1" applyFill="1" applyBorder="1"/>
    <xf numFmtId="164" fontId="12" fillId="12" borderId="15" xfId="0" applyNumberFormat="1" applyFont="1" applyFill="1" applyBorder="1"/>
    <xf numFmtId="0" fontId="13" fillId="2" borderId="8" xfId="0" applyFont="1" applyFill="1" applyBorder="1"/>
    <xf numFmtId="0" fontId="11" fillId="0" borderId="8" xfId="0" applyFont="1" applyBorder="1"/>
    <xf numFmtId="164" fontId="11" fillId="0" borderId="8" xfId="0" applyNumberFormat="1" applyFont="1" applyBorder="1"/>
    <xf numFmtId="0" fontId="14" fillId="0" borderId="8" xfId="0" applyFont="1" applyBorder="1"/>
    <xf numFmtId="164" fontId="14" fillId="0" borderId="8" xfId="0" applyNumberFormat="1" applyFont="1" applyBorder="1"/>
    <xf numFmtId="164" fontId="1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/>
    <xf numFmtId="0" fontId="2" fillId="2" borderId="8" xfId="0" applyFont="1" applyFill="1" applyBorder="1"/>
    <xf numFmtId="164" fontId="2" fillId="4" borderId="9" xfId="0" applyNumberFormat="1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0" xfId="0" applyFont="1" applyFill="1" applyBorder="1"/>
    <xf numFmtId="0" fontId="15" fillId="2" borderId="9" xfId="0" applyFont="1" applyFill="1" applyBorder="1"/>
    <xf numFmtId="0" fontId="9" fillId="2" borderId="12" xfId="0" applyFont="1" applyFill="1" applyBorder="1"/>
    <xf numFmtId="164" fontId="2" fillId="3" borderId="22" xfId="0" applyNumberFormat="1" applyFont="1" applyFill="1" applyBorder="1"/>
    <xf numFmtId="164" fontId="2" fillId="3" borderId="17" xfId="0" applyNumberFormat="1" applyFont="1" applyFill="1" applyBorder="1"/>
    <xf numFmtId="0" fontId="4" fillId="2" borderId="5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164" fontId="2" fillId="0" borderId="0" xfId="0" applyNumberFormat="1" applyFont="1"/>
    <xf numFmtId="164" fontId="2" fillId="4" borderId="14" xfId="0" applyNumberFormat="1" applyFont="1" applyFill="1" applyBorder="1"/>
    <xf numFmtId="164" fontId="2" fillId="5" borderId="22" xfId="0" applyNumberFormat="1" applyFont="1" applyFill="1" applyBorder="1"/>
    <xf numFmtId="164" fontId="2" fillId="5" borderId="15" xfId="0" applyNumberFormat="1" applyFont="1" applyFill="1" applyBorder="1"/>
    <xf numFmtId="164" fontId="2" fillId="6" borderId="22" xfId="0" applyNumberFormat="1" applyFont="1" applyFill="1" applyBorder="1"/>
    <xf numFmtId="164" fontId="2" fillId="6" borderId="23" xfId="0" applyNumberFormat="1" applyFont="1" applyFill="1" applyBorder="1"/>
    <xf numFmtId="164" fontId="2" fillId="6" borderId="15" xfId="0" applyNumberFormat="1" applyFont="1" applyFill="1" applyBorder="1"/>
    <xf numFmtId="164" fontId="2" fillId="7" borderId="22" xfId="0" applyNumberFormat="1" applyFont="1" applyFill="1" applyBorder="1"/>
    <xf numFmtId="164" fontId="2" fillId="7" borderId="23" xfId="0" applyNumberFormat="1" applyFont="1" applyFill="1" applyBorder="1"/>
    <xf numFmtId="0" fontId="2" fillId="2" borderId="24" xfId="0" applyFont="1" applyFill="1" applyBorder="1"/>
    <xf numFmtId="164" fontId="2" fillId="3" borderId="25" xfId="0" applyNumberFormat="1" applyFont="1" applyFill="1" applyBorder="1"/>
    <xf numFmtId="164" fontId="2" fillId="3" borderId="26" xfId="0" applyNumberFormat="1" applyFont="1" applyFill="1" applyBorder="1"/>
    <xf numFmtId="0" fontId="1" fillId="0" borderId="8" xfId="0" applyFont="1" applyBorder="1"/>
    <xf numFmtId="0" fontId="2" fillId="2" borderId="23" xfId="0" applyFont="1" applyFill="1" applyBorder="1"/>
    <xf numFmtId="164" fontId="2" fillId="4" borderId="25" xfId="0" applyNumberFormat="1" applyFont="1" applyFill="1" applyBorder="1"/>
    <xf numFmtId="164" fontId="2" fillId="4" borderId="23" xfId="0" applyNumberFormat="1" applyFont="1" applyFill="1" applyBorder="1"/>
    <xf numFmtId="164" fontId="2" fillId="4" borderId="26" xfId="0" applyNumberFormat="1" applyFont="1" applyFill="1" applyBorder="1"/>
    <xf numFmtId="164" fontId="2" fillId="5" borderId="25" xfId="0" applyNumberFormat="1" applyFont="1" applyFill="1" applyBorder="1"/>
    <xf numFmtId="164" fontId="2" fillId="5" borderId="26" xfId="0" applyNumberFormat="1" applyFont="1" applyFill="1" applyBorder="1"/>
    <xf numFmtId="164" fontId="2" fillId="6" borderId="25" xfId="0" applyNumberFormat="1" applyFont="1" applyFill="1" applyBorder="1"/>
    <xf numFmtId="164" fontId="2" fillId="6" borderId="26" xfId="0" applyNumberFormat="1" applyFont="1" applyFill="1" applyBorder="1"/>
    <xf numFmtId="164" fontId="2" fillId="7" borderId="25" xfId="0" applyNumberFormat="1" applyFont="1" applyFill="1" applyBorder="1"/>
    <xf numFmtId="164" fontId="2" fillId="7" borderId="26" xfId="0" applyNumberFormat="1" applyFont="1" applyFill="1" applyBorder="1"/>
    <xf numFmtId="164" fontId="2" fillId="8" borderId="25" xfId="0" applyNumberFormat="1" applyFont="1" applyFill="1" applyBorder="1"/>
    <xf numFmtId="164" fontId="2" fillId="8" borderId="23" xfId="0" applyNumberFormat="1" applyFont="1" applyFill="1" applyBorder="1"/>
    <xf numFmtId="164" fontId="2" fillId="9" borderId="25" xfId="0" applyNumberFormat="1" applyFont="1" applyFill="1" applyBorder="1"/>
    <xf numFmtId="164" fontId="2" fillId="9" borderId="23" xfId="0" applyNumberFormat="1" applyFont="1" applyFill="1" applyBorder="1"/>
    <xf numFmtId="0" fontId="2" fillId="3" borderId="26" xfId="0" applyFont="1" applyFill="1" applyBorder="1"/>
    <xf numFmtId="164" fontId="12" fillId="3" borderId="2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992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14.44140625" defaultRowHeight="15" customHeight="1" x14ac:dyDescent="0.3"/>
  <cols>
    <col min="1" max="1" width="33.5546875" customWidth="1"/>
    <col min="2" max="3" width="12.6640625" customWidth="1"/>
    <col min="4" max="4" width="15.33203125" customWidth="1"/>
    <col min="5" max="6" width="12.6640625" customWidth="1"/>
    <col min="7" max="7" width="15.33203125" customWidth="1"/>
    <col min="8" max="9" width="12.6640625" customWidth="1"/>
    <col min="10" max="10" width="15.33203125" customWidth="1"/>
    <col min="11" max="12" width="12.6640625" customWidth="1"/>
    <col min="13" max="13" width="15.33203125" customWidth="1"/>
    <col min="14" max="15" width="12.6640625" customWidth="1"/>
    <col min="16" max="16" width="15.33203125" customWidth="1"/>
    <col min="17" max="18" width="12.6640625" customWidth="1"/>
    <col min="19" max="19" width="15.33203125" customWidth="1"/>
    <col min="20" max="21" width="12.6640625" customWidth="1"/>
    <col min="22" max="37" width="15.33203125" customWidth="1"/>
    <col min="38" max="38" width="8.6640625" customWidth="1"/>
    <col min="39" max="39" width="33.5546875" customWidth="1"/>
    <col min="40" max="40" width="16.44140625" customWidth="1"/>
    <col min="41" max="41" width="15.44140625" customWidth="1"/>
    <col min="42" max="42" width="13.5546875" customWidth="1"/>
    <col min="43" max="43" width="17.88671875" bestFit="1" customWidth="1"/>
    <col min="44" max="44" width="4.6640625" customWidth="1"/>
    <col min="45" max="45" width="27.88671875" customWidth="1"/>
    <col min="46" max="48" width="8.6640625" customWidth="1"/>
  </cols>
  <sheetData>
    <row r="1" spans="1:48" ht="18" x14ac:dyDescent="0.35">
      <c r="A1" s="1"/>
      <c r="B1" s="2" t="s">
        <v>48</v>
      </c>
      <c r="C1" s="3"/>
      <c r="D1" s="3"/>
      <c r="E1" s="4" t="s">
        <v>49</v>
      </c>
      <c r="F1" s="5"/>
      <c r="G1" s="3"/>
      <c r="H1" s="6" t="s">
        <v>50</v>
      </c>
      <c r="I1" s="7"/>
      <c r="J1" s="7"/>
      <c r="K1" s="6" t="s">
        <v>51</v>
      </c>
      <c r="L1" s="5"/>
      <c r="M1" s="5"/>
      <c r="N1" s="8" t="s">
        <v>52</v>
      </c>
      <c r="O1" s="9"/>
      <c r="P1" s="10"/>
      <c r="Q1" s="8" t="s">
        <v>53</v>
      </c>
      <c r="R1" s="11"/>
      <c r="S1" s="10"/>
      <c r="T1" s="2" t="s">
        <v>54</v>
      </c>
      <c r="U1" s="3"/>
      <c r="V1" s="3"/>
      <c r="W1" s="4" t="s">
        <v>55</v>
      </c>
      <c r="X1" s="5"/>
      <c r="Y1" s="3"/>
      <c r="Z1" s="6" t="s">
        <v>0</v>
      </c>
      <c r="AA1" s="7"/>
      <c r="AB1" s="7"/>
      <c r="AC1" s="6" t="s">
        <v>1</v>
      </c>
      <c r="AD1" s="5"/>
      <c r="AE1" s="5"/>
      <c r="AF1" s="8" t="s">
        <v>2</v>
      </c>
      <c r="AG1" s="9"/>
      <c r="AH1" s="10"/>
      <c r="AI1" s="8" t="s">
        <v>3</v>
      </c>
      <c r="AJ1" s="11"/>
      <c r="AK1" s="10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4.4" x14ac:dyDescent="0.3">
      <c r="A2" s="13"/>
      <c r="B2" s="14" t="s">
        <v>4</v>
      </c>
      <c r="C2" s="15" t="s">
        <v>5</v>
      </c>
      <c r="D2" s="16" t="s">
        <v>6</v>
      </c>
      <c r="E2" s="17" t="str">
        <f>E7</f>
        <v>Budget</v>
      </c>
      <c r="F2" s="18" t="s">
        <v>5</v>
      </c>
      <c r="G2" s="18" t="str">
        <f t="shared" ref="G2:H2" si="0">D2</f>
        <v>Difference</v>
      </c>
      <c r="H2" s="19" t="str">
        <f t="shared" si="0"/>
        <v>Budget</v>
      </c>
      <c r="I2" s="20" t="s">
        <v>5</v>
      </c>
      <c r="J2" s="21" t="str">
        <f>G2</f>
        <v>Difference</v>
      </c>
      <c r="K2" s="22" t="str">
        <f>K7</f>
        <v>Budget</v>
      </c>
      <c r="L2" s="23" t="s">
        <v>5</v>
      </c>
      <c r="M2" s="24" t="str">
        <f t="shared" ref="M2:N2" si="1">J2</f>
        <v>Difference</v>
      </c>
      <c r="N2" s="25" t="str">
        <f t="shared" si="1"/>
        <v>Budget</v>
      </c>
      <c r="O2" s="26" t="s">
        <v>5</v>
      </c>
      <c r="P2" s="27" t="str">
        <f t="shared" ref="P2:Q2" si="2">M2</f>
        <v>Difference</v>
      </c>
      <c r="Q2" s="28" t="str">
        <f t="shared" si="2"/>
        <v>Budget</v>
      </c>
      <c r="R2" s="29" t="s">
        <v>5</v>
      </c>
      <c r="S2" s="30" t="str">
        <f>P2</f>
        <v>Difference</v>
      </c>
      <c r="T2" s="14" t="s">
        <v>4</v>
      </c>
      <c r="U2" s="15" t="s">
        <v>5</v>
      </c>
      <c r="V2" s="16" t="s">
        <v>6</v>
      </c>
      <c r="W2" s="17" t="str">
        <f>W7</f>
        <v>Budget</v>
      </c>
      <c r="X2" s="18" t="s">
        <v>5</v>
      </c>
      <c r="Y2" s="18" t="str">
        <f t="shared" ref="Y2" si="3">V2</f>
        <v>Difference</v>
      </c>
      <c r="Z2" s="19" t="str">
        <f t="shared" ref="Z2" si="4">W2</f>
        <v>Budget</v>
      </c>
      <c r="AA2" s="20" t="s">
        <v>5</v>
      </c>
      <c r="AB2" s="21" t="str">
        <f>Y2</f>
        <v>Difference</v>
      </c>
      <c r="AC2" s="22" t="str">
        <f>AC7</f>
        <v>Budget</v>
      </c>
      <c r="AD2" s="23" t="s">
        <v>5</v>
      </c>
      <c r="AE2" s="24" t="str">
        <f t="shared" ref="AE2" si="5">AB2</f>
        <v>Difference</v>
      </c>
      <c r="AF2" s="25" t="str">
        <f t="shared" ref="AF2" si="6">AC2</f>
        <v>Budget</v>
      </c>
      <c r="AG2" s="26" t="s">
        <v>5</v>
      </c>
      <c r="AH2" s="27" t="str">
        <f t="shared" ref="AH2" si="7">AE2</f>
        <v>Difference</v>
      </c>
      <c r="AI2" s="28" t="str">
        <f t="shared" ref="AI2" si="8">AF2</f>
        <v>Budget</v>
      </c>
      <c r="AJ2" s="29" t="s">
        <v>5</v>
      </c>
      <c r="AK2" s="30" t="str">
        <f>AH2</f>
        <v>Difference</v>
      </c>
      <c r="AL2" s="12"/>
      <c r="AM2" s="31"/>
      <c r="AN2" s="32" t="s">
        <v>7</v>
      </c>
      <c r="AO2" s="33" t="s">
        <v>8</v>
      </c>
      <c r="AP2" s="34" t="s">
        <v>6</v>
      </c>
      <c r="AQ2" s="33" t="s">
        <v>9</v>
      </c>
      <c r="AR2" s="35"/>
      <c r="AS2" s="36" t="s">
        <v>10</v>
      </c>
      <c r="AT2" s="12"/>
      <c r="AU2" s="12"/>
      <c r="AV2" s="12"/>
    </row>
    <row r="3" spans="1:48" ht="14.4" x14ac:dyDescent="0.3">
      <c r="A3" s="37" t="s">
        <v>11</v>
      </c>
      <c r="B3" s="38">
        <v>3500</v>
      </c>
      <c r="C3" s="38"/>
      <c r="D3" s="39">
        <f t="shared" ref="D3:D5" si="9">C3-B3</f>
        <v>-3500</v>
      </c>
      <c r="E3" s="40">
        <f>B3</f>
        <v>3500</v>
      </c>
      <c r="F3" s="41"/>
      <c r="G3" s="42">
        <f t="shared" ref="G3:G5" si="10">F3-E3</f>
        <v>-3500</v>
      </c>
      <c r="H3" s="43">
        <f>E3</f>
        <v>3500</v>
      </c>
      <c r="I3" s="44"/>
      <c r="J3" s="45">
        <f t="shared" ref="J3:J5" si="11">I3-H3</f>
        <v>-3500</v>
      </c>
      <c r="K3" s="46">
        <f>H3</f>
        <v>3500</v>
      </c>
      <c r="L3" s="47"/>
      <c r="M3" s="48">
        <f t="shared" ref="M3:M5" si="12">L3-K3</f>
        <v>-3500</v>
      </c>
      <c r="N3" s="49">
        <f>K3</f>
        <v>3500</v>
      </c>
      <c r="O3" s="50"/>
      <c r="P3" s="49">
        <f t="shared" ref="P3:P5" si="13">O3-N3</f>
        <v>-3500</v>
      </c>
      <c r="Q3" s="51">
        <f>N3</f>
        <v>3500</v>
      </c>
      <c r="R3" s="117"/>
      <c r="S3" s="51">
        <f t="shared" ref="S3:S5" si="14">R3-Q3</f>
        <v>-3500</v>
      </c>
      <c r="T3" s="38">
        <f>Q3</f>
        <v>3500</v>
      </c>
      <c r="U3" s="38"/>
      <c r="V3" s="39">
        <f t="shared" ref="V3:V5" si="15">U3-T3</f>
        <v>-3500</v>
      </c>
      <c r="W3" s="40">
        <f>T3</f>
        <v>3500</v>
      </c>
      <c r="X3" s="41"/>
      <c r="Y3" s="42">
        <f t="shared" ref="Y3:Y5" si="16">X3-W3</f>
        <v>-3500</v>
      </c>
      <c r="Z3" s="43">
        <f>W3</f>
        <v>3500</v>
      </c>
      <c r="AA3" s="44"/>
      <c r="AB3" s="45">
        <f t="shared" ref="AB3:AB5" si="17">AA3-Z3</f>
        <v>-3500</v>
      </c>
      <c r="AC3" s="46">
        <f>Z3</f>
        <v>3500</v>
      </c>
      <c r="AD3" s="47"/>
      <c r="AE3" s="48">
        <f t="shared" ref="AE3:AE5" si="18">AD3-AC3</f>
        <v>-3500</v>
      </c>
      <c r="AF3" s="49">
        <f>AC3</f>
        <v>3500</v>
      </c>
      <c r="AG3" s="50"/>
      <c r="AH3" s="49">
        <f t="shared" ref="AH3:AH5" si="19">AG3-AF3</f>
        <v>-3500</v>
      </c>
      <c r="AI3" s="51">
        <f>AF3</f>
        <v>3500</v>
      </c>
      <c r="AJ3" s="117"/>
      <c r="AK3" s="51">
        <f t="shared" ref="AK3:AK5" si="20">AJ3-AI3</f>
        <v>-3500</v>
      </c>
      <c r="AL3" s="12"/>
      <c r="AM3" s="53" t="str">
        <f>A3</f>
        <v>Take Home Pay</v>
      </c>
      <c r="AN3" s="54">
        <f t="shared" ref="AN3:AO3" si="21">B3+E3+H3+K3+N3+Q3+T3+W3+Z3+AC3+AF3+AI3</f>
        <v>42000</v>
      </c>
      <c r="AO3" s="54">
        <f t="shared" si="21"/>
        <v>0</v>
      </c>
      <c r="AP3" s="55">
        <f t="shared" ref="AP3:AP5" si="22">AO3-AN3</f>
        <v>-42000</v>
      </c>
      <c r="AQ3" s="55">
        <f t="shared" ref="AQ3:AQ5" si="23">AP3/12</f>
        <v>-3500</v>
      </c>
      <c r="AR3" s="56"/>
      <c r="AS3" s="36" t="s">
        <v>12</v>
      </c>
      <c r="AT3" s="12"/>
      <c r="AU3" s="12"/>
      <c r="AV3" s="12"/>
    </row>
    <row r="4" spans="1:48" ht="14.4" x14ac:dyDescent="0.3">
      <c r="A4" s="37" t="s">
        <v>13</v>
      </c>
      <c r="B4" s="38">
        <v>250</v>
      </c>
      <c r="C4" s="57"/>
      <c r="D4" s="39">
        <f t="shared" si="9"/>
        <v>-250</v>
      </c>
      <c r="E4" s="40">
        <f>B4</f>
        <v>250</v>
      </c>
      <c r="F4" s="41"/>
      <c r="G4" s="41">
        <f t="shared" si="10"/>
        <v>-250</v>
      </c>
      <c r="H4" s="43">
        <f>E4</f>
        <v>250</v>
      </c>
      <c r="I4" s="44"/>
      <c r="J4" s="45">
        <f t="shared" si="11"/>
        <v>-250</v>
      </c>
      <c r="K4" s="46">
        <f>H4</f>
        <v>250</v>
      </c>
      <c r="L4" s="47"/>
      <c r="M4" s="48">
        <f t="shared" si="12"/>
        <v>-250</v>
      </c>
      <c r="N4" s="49">
        <f>K4</f>
        <v>250</v>
      </c>
      <c r="O4" s="50"/>
      <c r="P4" s="49">
        <f t="shared" si="13"/>
        <v>-250</v>
      </c>
      <c r="Q4" s="51">
        <f>N4</f>
        <v>250</v>
      </c>
      <c r="R4" s="117"/>
      <c r="S4" s="51">
        <f t="shared" si="14"/>
        <v>-250</v>
      </c>
      <c r="T4" s="38">
        <f>Q4</f>
        <v>250</v>
      </c>
      <c r="U4" s="57"/>
      <c r="V4" s="39">
        <f t="shared" si="15"/>
        <v>-250</v>
      </c>
      <c r="W4" s="40">
        <f>T4</f>
        <v>250</v>
      </c>
      <c r="X4" s="41"/>
      <c r="Y4" s="41">
        <f t="shared" si="16"/>
        <v>-250</v>
      </c>
      <c r="Z4" s="43">
        <f>W4</f>
        <v>250</v>
      </c>
      <c r="AA4" s="44"/>
      <c r="AB4" s="45">
        <f t="shared" si="17"/>
        <v>-250</v>
      </c>
      <c r="AC4" s="46">
        <f>Z4</f>
        <v>250</v>
      </c>
      <c r="AD4" s="47"/>
      <c r="AE4" s="48">
        <f t="shared" si="18"/>
        <v>-250</v>
      </c>
      <c r="AF4" s="49">
        <f>AC4</f>
        <v>250</v>
      </c>
      <c r="AG4" s="50"/>
      <c r="AH4" s="49">
        <f t="shared" si="19"/>
        <v>-250</v>
      </c>
      <c r="AI4" s="51">
        <f>AF4</f>
        <v>250</v>
      </c>
      <c r="AJ4" s="117"/>
      <c r="AK4" s="51">
        <f t="shared" si="20"/>
        <v>-250</v>
      </c>
      <c r="AL4" s="12"/>
      <c r="AM4" s="53" t="str">
        <f>A4</f>
        <v>Extra Income</v>
      </c>
      <c r="AN4" s="55">
        <f t="shared" ref="AN4:AO4" si="24">B4+E4+H4+K4+N4+Q4+T4+W4+Z4+AC4+AF4+AI4</f>
        <v>3000</v>
      </c>
      <c r="AO4" s="55">
        <f t="shared" si="24"/>
        <v>0</v>
      </c>
      <c r="AP4" s="55">
        <f t="shared" si="22"/>
        <v>-3000</v>
      </c>
      <c r="AQ4" s="55">
        <f t="shared" si="23"/>
        <v>-250</v>
      </c>
      <c r="AR4" s="58"/>
      <c r="AS4" s="12"/>
      <c r="AT4" s="12"/>
      <c r="AU4" s="12"/>
      <c r="AV4" s="12"/>
    </row>
    <row r="5" spans="1:48" ht="14.4" x14ac:dyDescent="0.3">
      <c r="A5" s="32" t="s">
        <v>14</v>
      </c>
      <c r="B5" s="59">
        <f t="shared" ref="B5:C5" si="25">SUM(B3:B4)</f>
        <v>3750</v>
      </c>
      <c r="C5" s="59">
        <f t="shared" si="25"/>
        <v>0</v>
      </c>
      <c r="D5" s="60">
        <f t="shared" si="9"/>
        <v>-3750</v>
      </c>
      <c r="E5" s="61">
        <f>SUM(E3:E4)</f>
        <v>3750</v>
      </c>
      <c r="F5" s="61">
        <f t="shared" ref="F5" si="26">SUM(F3:F4)</f>
        <v>0</v>
      </c>
      <c r="G5" s="61">
        <f t="shared" si="10"/>
        <v>-3750</v>
      </c>
      <c r="H5" s="62">
        <f>SUM(H3:H4)</f>
        <v>3750</v>
      </c>
      <c r="I5" s="62">
        <f t="shared" ref="I5" si="27">SUM(I3:I4)</f>
        <v>0</v>
      </c>
      <c r="J5" s="62">
        <f t="shared" si="11"/>
        <v>-3750</v>
      </c>
      <c r="K5" s="63">
        <f>SUM(K3:K4)</f>
        <v>3750</v>
      </c>
      <c r="L5" s="63">
        <f t="shared" ref="L5" si="28">SUM(L3:L4)</f>
        <v>0</v>
      </c>
      <c r="M5" s="64">
        <f t="shared" si="12"/>
        <v>-3750</v>
      </c>
      <c r="N5" s="65">
        <f>SUM(N3:N4)</f>
        <v>3750</v>
      </c>
      <c r="O5" s="66">
        <f t="shared" ref="O5" si="29">SUM(O3:O4)</f>
        <v>0</v>
      </c>
      <c r="P5" s="67">
        <f t="shared" si="13"/>
        <v>-3750</v>
      </c>
      <c r="Q5" s="68">
        <f>SUM(Q3:Q4)</f>
        <v>3750</v>
      </c>
      <c r="R5" s="126">
        <f t="shared" ref="R5" si="30">SUM(R3:R4)</f>
        <v>0</v>
      </c>
      <c r="S5" s="69">
        <f t="shared" si="14"/>
        <v>-3750</v>
      </c>
      <c r="T5" s="59">
        <f>SUM(T3:T4)</f>
        <v>3750</v>
      </c>
      <c r="U5" s="59">
        <f t="shared" ref="U5" si="31">SUM(U3:U4)</f>
        <v>0</v>
      </c>
      <c r="V5" s="60">
        <f t="shared" si="15"/>
        <v>-3750</v>
      </c>
      <c r="W5" s="61">
        <f>SUM(W3:W4)</f>
        <v>3750</v>
      </c>
      <c r="X5" s="61">
        <f t="shared" ref="X5" si="32">SUM(X3:X4)</f>
        <v>0</v>
      </c>
      <c r="Y5" s="61">
        <f t="shared" si="16"/>
        <v>-3750</v>
      </c>
      <c r="Z5" s="62">
        <f>SUM(Z3:Z4)</f>
        <v>3750</v>
      </c>
      <c r="AA5" s="62">
        <f t="shared" ref="AA5" si="33">SUM(AA3:AA4)</f>
        <v>0</v>
      </c>
      <c r="AB5" s="62">
        <f t="shared" si="17"/>
        <v>-3750</v>
      </c>
      <c r="AC5" s="63">
        <f>SUM(AC3:AC4)</f>
        <v>3750</v>
      </c>
      <c r="AD5" s="63">
        <f t="shared" ref="AD5" si="34">SUM(AD3:AD4)</f>
        <v>0</v>
      </c>
      <c r="AE5" s="64">
        <f t="shared" si="18"/>
        <v>-3750</v>
      </c>
      <c r="AF5" s="65">
        <f>SUM(AF3:AF4)</f>
        <v>3750</v>
      </c>
      <c r="AG5" s="66">
        <f t="shared" ref="AG5" si="35">SUM(AG3:AG4)</f>
        <v>0</v>
      </c>
      <c r="AH5" s="67">
        <f t="shared" si="19"/>
        <v>-3750</v>
      </c>
      <c r="AI5" s="68">
        <f>SUM(AI3:AI4)</f>
        <v>3750</v>
      </c>
      <c r="AJ5" s="126">
        <f t="shared" ref="AJ5" si="36">SUM(AJ3:AJ4)</f>
        <v>0</v>
      </c>
      <c r="AK5" s="69">
        <f t="shared" si="20"/>
        <v>-3750</v>
      </c>
      <c r="AL5" s="12"/>
      <c r="AM5" s="70" t="str">
        <f>A5</f>
        <v>Total Income</v>
      </c>
      <c r="AN5" s="71">
        <f t="shared" ref="AN5:AO5" si="37">B5+E5+H5+K5+N5+Q5+T5+W5+Z5+AC5+AF5+AI5</f>
        <v>45000</v>
      </c>
      <c r="AO5" s="71">
        <f t="shared" si="37"/>
        <v>0</v>
      </c>
      <c r="AP5" s="71">
        <f t="shared" si="22"/>
        <v>-45000</v>
      </c>
      <c r="AQ5" s="71">
        <f t="shared" si="23"/>
        <v>-3750</v>
      </c>
      <c r="AR5" s="72"/>
      <c r="AS5" s="12"/>
      <c r="AT5" s="12"/>
      <c r="AU5" s="12"/>
      <c r="AV5" s="12"/>
    </row>
    <row r="6" spans="1:48" ht="14.4" x14ac:dyDescent="0.3">
      <c r="A6" s="1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27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127"/>
      <c r="AK6" s="73"/>
      <c r="AL6" s="12"/>
      <c r="AM6" s="75"/>
      <c r="AN6" s="128">
        <f t="shared" ref="AN6:AQ6" si="38">AN5-SUM(AN3:AN4)</f>
        <v>0</v>
      </c>
      <c r="AO6" s="128">
        <f t="shared" si="38"/>
        <v>0</v>
      </c>
      <c r="AP6" s="128">
        <f t="shared" si="38"/>
        <v>0</v>
      </c>
      <c r="AQ6" s="128">
        <f t="shared" si="38"/>
        <v>0</v>
      </c>
      <c r="AR6" s="12"/>
      <c r="AS6" s="12"/>
      <c r="AT6" s="12"/>
      <c r="AU6" s="12"/>
      <c r="AV6" s="12"/>
    </row>
    <row r="7" spans="1:48" ht="18" x14ac:dyDescent="0.35">
      <c r="A7" s="76" t="s">
        <v>15</v>
      </c>
      <c r="B7" s="60" t="str">
        <f t="shared" ref="B7:D7" si="39">B2</f>
        <v>Budget</v>
      </c>
      <c r="C7" s="60" t="str">
        <f t="shared" si="39"/>
        <v>Actual</v>
      </c>
      <c r="D7" s="77" t="str">
        <f t="shared" si="39"/>
        <v>Difference</v>
      </c>
      <c r="E7" s="78" t="str">
        <f>E14</f>
        <v>Budget</v>
      </c>
      <c r="F7" s="79" t="str">
        <f t="shared" ref="F7:J7" si="40">F2</f>
        <v>Actual</v>
      </c>
      <c r="G7" s="78" t="str">
        <f t="shared" si="40"/>
        <v>Difference</v>
      </c>
      <c r="H7" s="62" t="str">
        <f>H14</f>
        <v>Budget</v>
      </c>
      <c r="I7" s="80" t="str">
        <f t="shared" si="40"/>
        <v>Actual</v>
      </c>
      <c r="J7" s="62" t="str">
        <f t="shared" si="40"/>
        <v>Difference</v>
      </c>
      <c r="K7" s="63" t="str">
        <f>K14</f>
        <v>Budget</v>
      </c>
      <c r="L7" s="64" t="str">
        <f t="shared" ref="L7:V7" si="41">L2</f>
        <v>Actual</v>
      </c>
      <c r="M7" s="81" t="str">
        <f t="shared" si="41"/>
        <v>Difference</v>
      </c>
      <c r="N7" s="67" t="str">
        <f>N14</f>
        <v>Budget</v>
      </c>
      <c r="O7" s="65" t="str">
        <f t="shared" si="41"/>
        <v>Actual</v>
      </c>
      <c r="P7" s="67" t="str">
        <f t="shared" si="41"/>
        <v>Difference</v>
      </c>
      <c r="Q7" s="69" t="str">
        <f>Q14</f>
        <v>Budget</v>
      </c>
      <c r="R7" s="129" t="str">
        <f t="shared" si="41"/>
        <v>Actual</v>
      </c>
      <c r="S7" s="69" t="str">
        <f t="shared" si="41"/>
        <v>Difference</v>
      </c>
      <c r="T7" s="60" t="str">
        <f>T14</f>
        <v>Budget</v>
      </c>
      <c r="U7" s="60" t="str">
        <f t="shared" si="41"/>
        <v>Actual</v>
      </c>
      <c r="V7" s="77" t="str">
        <f t="shared" si="41"/>
        <v>Difference</v>
      </c>
      <c r="W7" s="78" t="str">
        <f>W14</f>
        <v>Budget</v>
      </c>
      <c r="X7" s="79" t="str">
        <f t="shared" ref="X7:AB7" si="42">X2</f>
        <v>Actual</v>
      </c>
      <c r="Y7" s="78" t="str">
        <f t="shared" si="42"/>
        <v>Difference</v>
      </c>
      <c r="Z7" s="62" t="str">
        <f>Z14</f>
        <v>Budget</v>
      </c>
      <c r="AA7" s="80" t="str">
        <f t="shared" si="42"/>
        <v>Actual</v>
      </c>
      <c r="AB7" s="62" t="str">
        <f t="shared" si="42"/>
        <v>Difference</v>
      </c>
      <c r="AC7" s="63" t="str">
        <f>AC14</f>
        <v>Budget</v>
      </c>
      <c r="AD7" s="64" t="str">
        <f t="shared" ref="AD7:AK7" si="43">AD2</f>
        <v>Actual</v>
      </c>
      <c r="AE7" s="81" t="str">
        <f t="shared" si="43"/>
        <v>Difference</v>
      </c>
      <c r="AF7" s="67" t="str">
        <f>AF14</f>
        <v>Budget</v>
      </c>
      <c r="AG7" s="65" t="str">
        <f t="shared" si="43"/>
        <v>Actual</v>
      </c>
      <c r="AH7" s="67" t="str">
        <f t="shared" si="43"/>
        <v>Difference</v>
      </c>
      <c r="AI7" s="69" t="str">
        <f>AI14</f>
        <v>Budget</v>
      </c>
      <c r="AJ7" s="129" t="str">
        <f t="shared" si="43"/>
        <v>Actual</v>
      </c>
      <c r="AK7" s="69" t="str">
        <f t="shared" si="43"/>
        <v>Difference</v>
      </c>
      <c r="AL7" s="12"/>
      <c r="AM7" s="82" t="s">
        <v>15</v>
      </c>
      <c r="AN7" s="32" t="s">
        <v>7</v>
      </c>
      <c r="AO7" s="33" t="s">
        <v>8</v>
      </c>
      <c r="AP7" s="32" t="s">
        <v>6</v>
      </c>
      <c r="AQ7" s="33" t="s">
        <v>9</v>
      </c>
      <c r="AR7" s="72"/>
      <c r="AS7" s="12"/>
      <c r="AT7" s="12"/>
      <c r="AU7" s="12"/>
      <c r="AV7" s="12"/>
    </row>
    <row r="8" spans="1:48" ht="14.4" x14ac:dyDescent="0.3">
      <c r="A8" s="37" t="s">
        <v>16</v>
      </c>
      <c r="B8" s="83">
        <v>750</v>
      </c>
      <c r="C8" s="83"/>
      <c r="D8" s="84">
        <f t="shared" ref="D8:D12" si="44">B8-C8</f>
        <v>750</v>
      </c>
      <c r="E8" s="85">
        <f>B8</f>
        <v>750</v>
      </c>
      <c r="F8" s="85"/>
      <c r="G8" s="85">
        <f t="shared" ref="G8:G12" si="45">E8-F8</f>
        <v>750</v>
      </c>
      <c r="H8" s="43">
        <f>E8</f>
        <v>750</v>
      </c>
      <c r="I8" s="43"/>
      <c r="J8" s="43">
        <f t="shared" ref="J8:J12" si="46">H8-I8</f>
        <v>750</v>
      </c>
      <c r="K8" s="86">
        <f>H8</f>
        <v>750</v>
      </c>
      <c r="L8" s="86"/>
      <c r="M8" s="87">
        <f t="shared" ref="M8:M12" si="47">K8-L8</f>
        <v>750</v>
      </c>
      <c r="N8" s="50">
        <f>K8</f>
        <v>750</v>
      </c>
      <c r="O8" s="50"/>
      <c r="P8" s="88">
        <f t="shared" ref="P8:P12" si="48">N8-O8</f>
        <v>750</v>
      </c>
      <c r="Q8" s="52">
        <f>N8</f>
        <v>750</v>
      </c>
      <c r="R8" s="117"/>
      <c r="S8" s="89">
        <f t="shared" ref="S8:S12" si="49">Q8-R8</f>
        <v>750</v>
      </c>
      <c r="T8" s="83">
        <f>Q8</f>
        <v>750</v>
      </c>
      <c r="U8" s="83"/>
      <c r="V8" s="84">
        <f t="shared" ref="V8:V12" si="50">T8-U8</f>
        <v>750</v>
      </c>
      <c r="W8" s="85">
        <f>T8</f>
        <v>750</v>
      </c>
      <c r="X8" s="85"/>
      <c r="Y8" s="85">
        <f t="shared" ref="Y8:Y12" si="51">W8-X8</f>
        <v>750</v>
      </c>
      <c r="Z8" s="43">
        <f>W8</f>
        <v>750</v>
      </c>
      <c r="AA8" s="43"/>
      <c r="AB8" s="43">
        <f t="shared" ref="AB8:AB12" si="52">Z8-AA8</f>
        <v>750</v>
      </c>
      <c r="AC8" s="86">
        <f>Z8</f>
        <v>750</v>
      </c>
      <c r="AD8" s="86"/>
      <c r="AE8" s="87">
        <f t="shared" ref="AE8:AE12" si="53">AC8-AD8</f>
        <v>750</v>
      </c>
      <c r="AF8" s="50">
        <f>AC8</f>
        <v>750</v>
      </c>
      <c r="AG8" s="50"/>
      <c r="AH8" s="88">
        <f t="shared" ref="AH8:AH12" si="54">AF8-AG8</f>
        <v>750</v>
      </c>
      <c r="AI8" s="52">
        <f>AF8</f>
        <v>750</v>
      </c>
      <c r="AJ8" s="117"/>
      <c r="AK8" s="89">
        <f t="shared" ref="AK8:AK12" si="55">AI8-AJ8</f>
        <v>750</v>
      </c>
      <c r="AL8" s="12"/>
      <c r="AM8" s="53" t="str">
        <f t="shared" ref="AM8:AM11" si="56">A8</f>
        <v>Rent</v>
      </c>
      <c r="AN8" s="54">
        <f t="shared" ref="AN8:AO8" si="57">B8+E8+H8+K8+N8+Q8+T8+W8+Z8+AC8+AF8+AI8</f>
        <v>9000</v>
      </c>
      <c r="AO8" s="54">
        <f t="shared" si="57"/>
        <v>0</v>
      </c>
      <c r="AP8" s="90">
        <f t="shared" ref="AP8:AP12" si="58">AN8-AO8</f>
        <v>9000</v>
      </c>
      <c r="AQ8" s="55">
        <f t="shared" ref="AQ8:AQ12" si="59">AP8/12</f>
        <v>750</v>
      </c>
      <c r="AR8" s="58"/>
      <c r="AS8" s="12"/>
      <c r="AT8" s="12"/>
      <c r="AU8" s="12"/>
      <c r="AV8" s="12"/>
    </row>
    <row r="9" spans="1:48" ht="14.4" x14ac:dyDescent="0.3">
      <c r="A9" s="37" t="s">
        <v>17</v>
      </c>
      <c r="B9" s="83">
        <v>300</v>
      </c>
      <c r="C9" s="83"/>
      <c r="D9" s="38">
        <f t="shared" si="44"/>
        <v>300</v>
      </c>
      <c r="E9" s="85">
        <f>B9</f>
        <v>300</v>
      </c>
      <c r="F9" s="85"/>
      <c r="G9" s="85">
        <f t="shared" si="45"/>
        <v>300</v>
      </c>
      <c r="H9" s="43">
        <f>E9</f>
        <v>300</v>
      </c>
      <c r="I9" s="43"/>
      <c r="J9" s="43">
        <f t="shared" si="46"/>
        <v>300</v>
      </c>
      <c r="K9" s="86">
        <f>H9</f>
        <v>300</v>
      </c>
      <c r="L9" s="86"/>
      <c r="M9" s="46">
        <f t="shared" si="47"/>
        <v>300</v>
      </c>
      <c r="N9" s="50">
        <f>K9</f>
        <v>300</v>
      </c>
      <c r="O9" s="50"/>
      <c r="P9" s="49">
        <f t="shared" si="48"/>
        <v>300</v>
      </c>
      <c r="Q9" s="52">
        <f>N9</f>
        <v>300</v>
      </c>
      <c r="R9" s="117"/>
      <c r="S9" s="51">
        <f t="shared" si="49"/>
        <v>300</v>
      </c>
      <c r="T9" s="83">
        <f>Q9</f>
        <v>300</v>
      </c>
      <c r="U9" s="83"/>
      <c r="V9" s="38">
        <f t="shared" si="50"/>
        <v>300</v>
      </c>
      <c r="W9" s="85">
        <f>T9</f>
        <v>300</v>
      </c>
      <c r="X9" s="85"/>
      <c r="Y9" s="85">
        <f t="shared" si="51"/>
        <v>300</v>
      </c>
      <c r="Z9" s="43">
        <f>W9</f>
        <v>300</v>
      </c>
      <c r="AA9" s="43"/>
      <c r="AB9" s="43">
        <f t="shared" si="52"/>
        <v>300</v>
      </c>
      <c r="AC9" s="86">
        <f>Z9</f>
        <v>300</v>
      </c>
      <c r="AD9" s="86"/>
      <c r="AE9" s="46">
        <f t="shared" si="53"/>
        <v>300</v>
      </c>
      <c r="AF9" s="50">
        <f>AC9</f>
        <v>300</v>
      </c>
      <c r="AG9" s="50"/>
      <c r="AH9" s="49">
        <f t="shared" si="54"/>
        <v>300</v>
      </c>
      <c r="AI9" s="52">
        <f>AF9</f>
        <v>300</v>
      </c>
      <c r="AJ9" s="117"/>
      <c r="AK9" s="51">
        <f t="shared" si="55"/>
        <v>300</v>
      </c>
      <c r="AL9" s="12"/>
      <c r="AM9" s="53" t="str">
        <f t="shared" si="56"/>
        <v xml:space="preserve">Car Loan </v>
      </c>
      <c r="AN9" s="90">
        <f t="shared" ref="AN9:AO9" si="60">B9+E9+H9+K9+N9+Q9+T9+W9+Z9+AC9+AF9+AI9</f>
        <v>3600</v>
      </c>
      <c r="AO9" s="90">
        <f t="shared" si="60"/>
        <v>0</v>
      </c>
      <c r="AP9" s="90">
        <f t="shared" si="58"/>
        <v>3600</v>
      </c>
      <c r="AQ9" s="55">
        <f t="shared" si="59"/>
        <v>300</v>
      </c>
      <c r="AR9" s="58"/>
      <c r="AS9" s="12"/>
      <c r="AT9" s="12"/>
      <c r="AU9" s="12"/>
      <c r="AV9" s="12"/>
    </row>
    <row r="10" spans="1:48" ht="14.4" x14ac:dyDescent="0.3">
      <c r="A10" s="37" t="s">
        <v>18</v>
      </c>
      <c r="B10" s="83">
        <v>125</v>
      </c>
      <c r="C10" s="83"/>
      <c r="D10" s="38">
        <f t="shared" si="44"/>
        <v>125</v>
      </c>
      <c r="E10" s="85">
        <f>B10</f>
        <v>125</v>
      </c>
      <c r="F10" s="85"/>
      <c r="G10" s="85">
        <f t="shared" si="45"/>
        <v>125</v>
      </c>
      <c r="H10" s="43">
        <f>E10</f>
        <v>125</v>
      </c>
      <c r="I10" s="43"/>
      <c r="J10" s="43">
        <f t="shared" si="46"/>
        <v>125</v>
      </c>
      <c r="K10" s="86">
        <f>H10</f>
        <v>125</v>
      </c>
      <c r="L10" s="86"/>
      <c r="M10" s="46">
        <f t="shared" si="47"/>
        <v>125</v>
      </c>
      <c r="N10" s="50">
        <f>K10</f>
        <v>125</v>
      </c>
      <c r="O10" s="50"/>
      <c r="P10" s="49">
        <f t="shared" si="48"/>
        <v>125</v>
      </c>
      <c r="Q10" s="52">
        <f>N10</f>
        <v>125</v>
      </c>
      <c r="R10" s="117"/>
      <c r="S10" s="51">
        <f t="shared" si="49"/>
        <v>125</v>
      </c>
      <c r="T10" s="83">
        <f>Q10</f>
        <v>125</v>
      </c>
      <c r="U10" s="83"/>
      <c r="V10" s="38">
        <f t="shared" si="50"/>
        <v>125</v>
      </c>
      <c r="W10" s="85">
        <f>T10</f>
        <v>125</v>
      </c>
      <c r="X10" s="85"/>
      <c r="Y10" s="85">
        <f t="shared" si="51"/>
        <v>125</v>
      </c>
      <c r="Z10" s="43">
        <f>W10</f>
        <v>125</v>
      </c>
      <c r="AA10" s="43"/>
      <c r="AB10" s="43">
        <f t="shared" si="52"/>
        <v>125</v>
      </c>
      <c r="AC10" s="86">
        <f>Z10</f>
        <v>125</v>
      </c>
      <c r="AD10" s="86"/>
      <c r="AE10" s="46">
        <f t="shared" si="53"/>
        <v>125</v>
      </c>
      <c r="AF10" s="50">
        <f>AC10</f>
        <v>125</v>
      </c>
      <c r="AG10" s="50"/>
      <c r="AH10" s="49">
        <f t="shared" si="54"/>
        <v>125</v>
      </c>
      <c r="AI10" s="52">
        <f>AF10</f>
        <v>125</v>
      </c>
      <c r="AJ10" s="117"/>
      <c r="AK10" s="51">
        <f t="shared" si="55"/>
        <v>125</v>
      </c>
      <c r="AL10" s="12"/>
      <c r="AM10" s="53" t="str">
        <f t="shared" si="56"/>
        <v>Other Fixed Payment Debt</v>
      </c>
      <c r="AN10" s="90">
        <f t="shared" ref="AN10:AO10" si="61">B10+E10+H10+K10+N10+Q10+T10+W10+Z10+AC10+AF10+AI10</f>
        <v>1500</v>
      </c>
      <c r="AO10" s="90">
        <f t="shared" si="61"/>
        <v>0</v>
      </c>
      <c r="AP10" s="90">
        <f t="shared" si="58"/>
        <v>1500</v>
      </c>
      <c r="AQ10" s="55">
        <f t="shared" si="59"/>
        <v>125</v>
      </c>
      <c r="AR10" s="58"/>
      <c r="AS10" s="12"/>
      <c r="AT10" s="12"/>
      <c r="AU10" s="12"/>
      <c r="AV10" s="12"/>
    </row>
    <row r="11" spans="1:48" ht="14.4" x14ac:dyDescent="0.3">
      <c r="A11" s="37" t="s">
        <v>75</v>
      </c>
      <c r="B11" s="83">
        <v>65</v>
      </c>
      <c r="C11" s="83"/>
      <c r="D11" s="91">
        <f t="shared" si="44"/>
        <v>65</v>
      </c>
      <c r="E11" s="85">
        <f>B11</f>
        <v>65</v>
      </c>
      <c r="F11" s="85"/>
      <c r="G11" s="85">
        <f t="shared" si="45"/>
        <v>65</v>
      </c>
      <c r="H11" s="43">
        <f>E11</f>
        <v>65</v>
      </c>
      <c r="I11" s="43"/>
      <c r="J11" s="43">
        <f t="shared" si="46"/>
        <v>65</v>
      </c>
      <c r="K11" s="86">
        <f>H11</f>
        <v>65</v>
      </c>
      <c r="L11" s="86"/>
      <c r="M11" s="46">
        <f t="shared" si="47"/>
        <v>65</v>
      </c>
      <c r="N11" s="50">
        <f>K11</f>
        <v>65</v>
      </c>
      <c r="O11" s="50"/>
      <c r="P11" s="49">
        <f t="shared" si="48"/>
        <v>65</v>
      </c>
      <c r="Q11" s="52">
        <f>N11</f>
        <v>65</v>
      </c>
      <c r="R11" s="117"/>
      <c r="S11" s="51">
        <f t="shared" si="49"/>
        <v>65</v>
      </c>
      <c r="T11" s="83">
        <f>Q11</f>
        <v>65</v>
      </c>
      <c r="U11" s="83"/>
      <c r="V11" s="91">
        <f t="shared" si="50"/>
        <v>65</v>
      </c>
      <c r="W11" s="85">
        <f>T11</f>
        <v>65</v>
      </c>
      <c r="X11" s="85"/>
      <c r="Y11" s="85">
        <f t="shared" si="51"/>
        <v>65</v>
      </c>
      <c r="Z11" s="43">
        <f>W11</f>
        <v>65</v>
      </c>
      <c r="AA11" s="43"/>
      <c r="AB11" s="43">
        <f t="shared" si="52"/>
        <v>65</v>
      </c>
      <c r="AC11" s="86">
        <f>Z11</f>
        <v>65</v>
      </c>
      <c r="AD11" s="86"/>
      <c r="AE11" s="46">
        <f t="shared" si="53"/>
        <v>65</v>
      </c>
      <c r="AF11" s="50">
        <f>AC11</f>
        <v>65</v>
      </c>
      <c r="AG11" s="50"/>
      <c r="AH11" s="49">
        <f t="shared" si="54"/>
        <v>65</v>
      </c>
      <c r="AI11" s="52">
        <f>AF11</f>
        <v>65</v>
      </c>
      <c r="AJ11" s="117"/>
      <c r="AK11" s="51">
        <f t="shared" si="55"/>
        <v>65</v>
      </c>
      <c r="AL11" s="12"/>
      <c r="AM11" s="53" t="str">
        <f t="shared" si="56"/>
        <v>Renter/Homeowner's Insurance</v>
      </c>
      <c r="AN11" s="55">
        <f t="shared" ref="AN11:AO11" si="62">B11+E11+H11+K11+N11+Q11+T11+W11+Z11+AC11+AF11+AI11</f>
        <v>780</v>
      </c>
      <c r="AO11" s="55">
        <f t="shared" si="62"/>
        <v>0</v>
      </c>
      <c r="AP11" s="55">
        <f t="shared" si="58"/>
        <v>780</v>
      </c>
      <c r="AQ11" s="55">
        <f t="shared" si="59"/>
        <v>65</v>
      </c>
      <c r="AR11" s="58"/>
      <c r="AS11" s="12"/>
      <c r="AT11" s="12"/>
      <c r="AU11" s="12"/>
      <c r="AV11" s="12"/>
    </row>
    <row r="12" spans="1:48" ht="14.4" x14ac:dyDescent="0.3">
      <c r="A12" s="32" t="s">
        <v>20</v>
      </c>
      <c r="B12" s="59">
        <f t="shared" ref="B12:C12" si="63">SUM(B8:B11)</f>
        <v>1240</v>
      </c>
      <c r="C12" s="59">
        <f t="shared" si="63"/>
        <v>0</v>
      </c>
      <c r="D12" s="60">
        <f t="shared" si="44"/>
        <v>1240</v>
      </c>
      <c r="E12" s="61">
        <f>SUM(E8:E11)</f>
        <v>1240</v>
      </c>
      <c r="F12" s="61">
        <f t="shared" ref="F12" si="64">SUM(F8:F11)</f>
        <v>0</v>
      </c>
      <c r="G12" s="61">
        <f t="shared" si="45"/>
        <v>1240</v>
      </c>
      <c r="H12" s="62">
        <f>SUM(H8:H11)</f>
        <v>1240</v>
      </c>
      <c r="I12" s="62">
        <f t="shared" ref="I12" si="65">SUM(I8:I11)</f>
        <v>0</v>
      </c>
      <c r="J12" s="62">
        <f t="shared" si="46"/>
        <v>1240</v>
      </c>
      <c r="K12" s="63">
        <f>SUM(K8:K11)</f>
        <v>1240</v>
      </c>
      <c r="L12" s="63">
        <f t="shared" ref="L12" si="66">SUM(L8:L11)</f>
        <v>0</v>
      </c>
      <c r="M12" s="64">
        <f t="shared" si="47"/>
        <v>1240</v>
      </c>
      <c r="N12" s="65">
        <f>SUM(N8:N11)</f>
        <v>1240</v>
      </c>
      <c r="O12" s="66">
        <f t="shared" ref="O12" si="67">SUM(O8:O11)</f>
        <v>0</v>
      </c>
      <c r="P12" s="67">
        <f t="shared" si="48"/>
        <v>1240</v>
      </c>
      <c r="Q12" s="68">
        <f>SUM(Q8:Q11)</f>
        <v>1240</v>
      </c>
      <c r="R12" s="126">
        <f t="shared" ref="R12" si="68">SUM(R8:R11)</f>
        <v>0</v>
      </c>
      <c r="S12" s="69">
        <f t="shared" si="49"/>
        <v>1240</v>
      </c>
      <c r="T12" s="59">
        <f>SUM(T8:T11)</f>
        <v>1240</v>
      </c>
      <c r="U12" s="59">
        <f t="shared" ref="U12" si="69">SUM(U8:U11)</f>
        <v>0</v>
      </c>
      <c r="V12" s="60">
        <f t="shared" si="50"/>
        <v>1240</v>
      </c>
      <c r="W12" s="61">
        <f>SUM(W8:W11)</f>
        <v>1240</v>
      </c>
      <c r="X12" s="61">
        <f t="shared" ref="X12" si="70">SUM(X8:X11)</f>
        <v>0</v>
      </c>
      <c r="Y12" s="61">
        <f t="shared" si="51"/>
        <v>1240</v>
      </c>
      <c r="Z12" s="62">
        <f>SUM(Z8:Z11)</f>
        <v>1240</v>
      </c>
      <c r="AA12" s="62">
        <f t="shared" ref="AA12" si="71">SUM(AA8:AA11)</f>
        <v>0</v>
      </c>
      <c r="AB12" s="62">
        <f t="shared" si="52"/>
        <v>1240</v>
      </c>
      <c r="AC12" s="63">
        <f>SUM(AC8:AC11)</f>
        <v>1240</v>
      </c>
      <c r="AD12" s="63">
        <f t="shared" ref="AD12" si="72">SUM(AD8:AD11)</f>
        <v>0</v>
      </c>
      <c r="AE12" s="64">
        <f t="shared" si="53"/>
        <v>1240</v>
      </c>
      <c r="AF12" s="65">
        <f>SUM(AF8:AF11)</f>
        <v>1240</v>
      </c>
      <c r="AG12" s="66">
        <f t="shared" ref="AG12" si="73">SUM(AG8:AG11)</f>
        <v>0</v>
      </c>
      <c r="AH12" s="67">
        <f t="shared" si="54"/>
        <v>1240</v>
      </c>
      <c r="AI12" s="68">
        <f>SUM(AI8:AI11)</f>
        <v>1240</v>
      </c>
      <c r="AJ12" s="126">
        <f t="shared" ref="AJ12" si="74">SUM(AJ8:AJ11)</f>
        <v>0</v>
      </c>
      <c r="AK12" s="69">
        <f t="shared" si="55"/>
        <v>1240</v>
      </c>
      <c r="AL12" s="12"/>
      <c r="AM12" s="70" t="str">
        <f>A12</f>
        <v xml:space="preserve">Total Fixed Expenses </v>
      </c>
      <c r="AN12" s="71">
        <f t="shared" ref="AN12:AO12" si="75">B12+E12+H12+K12+N12+Q12+T12+W12+Z12+AC12+AF12+AI12</f>
        <v>14880</v>
      </c>
      <c r="AO12" s="71">
        <f t="shared" si="75"/>
        <v>0</v>
      </c>
      <c r="AP12" s="71">
        <f t="shared" si="58"/>
        <v>14880</v>
      </c>
      <c r="AQ12" s="71">
        <f t="shared" si="59"/>
        <v>1240</v>
      </c>
      <c r="AR12" s="72"/>
      <c r="AS12" s="12"/>
      <c r="AT12" s="12"/>
      <c r="AU12" s="12"/>
      <c r="AV12" s="12"/>
    </row>
    <row r="13" spans="1:48" ht="14.4" x14ac:dyDescent="0.3">
      <c r="A13" s="1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27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127"/>
      <c r="AK13" s="73"/>
      <c r="AL13" s="12"/>
      <c r="AM13" s="92"/>
      <c r="AN13" s="130">
        <f t="shared" ref="AN13:AQ13" si="76">AN12-SUM(AN8:AN11)</f>
        <v>0</v>
      </c>
      <c r="AO13" s="130">
        <f t="shared" si="76"/>
        <v>0</v>
      </c>
      <c r="AP13" s="130">
        <f t="shared" si="76"/>
        <v>0</v>
      </c>
      <c r="AQ13" s="130">
        <f t="shared" si="76"/>
        <v>0</v>
      </c>
      <c r="AR13" s="12"/>
      <c r="AS13" s="12"/>
      <c r="AT13" s="12"/>
      <c r="AU13" s="12"/>
      <c r="AV13" s="12"/>
    </row>
    <row r="14" spans="1:48" ht="18" x14ac:dyDescent="0.35">
      <c r="A14" s="93" t="s">
        <v>21</v>
      </c>
      <c r="B14" s="60" t="str">
        <f t="shared" ref="B14:D14" si="77">B7</f>
        <v>Budget</v>
      </c>
      <c r="C14" s="59" t="str">
        <f t="shared" si="77"/>
        <v>Actual</v>
      </c>
      <c r="D14" s="77" t="str">
        <f t="shared" si="77"/>
        <v>Difference</v>
      </c>
      <c r="E14" s="78" t="str">
        <f>E30</f>
        <v>Budget</v>
      </c>
      <c r="F14" s="61" t="str">
        <f t="shared" ref="F14:J14" si="78">F7</f>
        <v>Actual</v>
      </c>
      <c r="G14" s="79" t="str">
        <f t="shared" si="78"/>
        <v>Difference</v>
      </c>
      <c r="H14" s="80" t="str">
        <f>H30</f>
        <v>Budget</v>
      </c>
      <c r="I14" s="62" t="str">
        <f t="shared" si="78"/>
        <v>Actual</v>
      </c>
      <c r="J14" s="94" t="str">
        <f t="shared" si="78"/>
        <v>Difference</v>
      </c>
      <c r="K14" s="64" t="str">
        <f>K30</f>
        <v>Budget</v>
      </c>
      <c r="L14" s="63" t="str">
        <f t="shared" ref="L14:V14" si="79">L7</f>
        <v>Actual</v>
      </c>
      <c r="M14" s="81" t="str">
        <f t="shared" si="79"/>
        <v>Difference</v>
      </c>
      <c r="N14" s="67" t="str">
        <f>N30</f>
        <v>Budget</v>
      </c>
      <c r="O14" s="66" t="str">
        <f t="shared" si="79"/>
        <v>Actual</v>
      </c>
      <c r="P14" s="67" t="str">
        <f t="shared" si="79"/>
        <v>Difference</v>
      </c>
      <c r="Q14" s="69" t="str">
        <f>Q30</f>
        <v>Budget</v>
      </c>
      <c r="R14" s="126" t="str">
        <f t="shared" si="79"/>
        <v>Actual</v>
      </c>
      <c r="S14" s="69" t="str">
        <f t="shared" si="79"/>
        <v>Difference</v>
      </c>
      <c r="T14" s="60" t="str">
        <f>T30</f>
        <v>Budget</v>
      </c>
      <c r="U14" s="59" t="str">
        <f t="shared" si="79"/>
        <v>Actual</v>
      </c>
      <c r="V14" s="77" t="str">
        <f t="shared" si="79"/>
        <v>Difference</v>
      </c>
      <c r="W14" s="78" t="str">
        <f>W30</f>
        <v>Budget</v>
      </c>
      <c r="X14" s="61" t="str">
        <f t="shared" ref="X14:AB14" si="80">X7</f>
        <v>Actual</v>
      </c>
      <c r="Y14" s="79" t="str">
        <f t="shared" si="80"/>
        <v>Difference</v>
      </c>
      <c r="Z14" s="80" t="str">
        <f>Z30</f>
        <v>Budget</v>
      </c>
      <c r="AA14" s="62" t="str">
        <f t="shared" si="80"/>
        <v>Actual</v>
      </c>
      <c r="AB14" s="94" t="str">
        <f t="shared" si="80"/>
        <v>Difference</v>
      </c>
      <c r="AC14" s="64" t="str">
        <f>AC30</f>
        <v>Budget</v>
      </c>
      <c r="AD14" s="63" t="str">
        <f t="shared" ref="AD14:AK14" si="81">AD7</f>
        <v>Actual</v>
      </c>
      <c r="AE14" s="81" t="str">
        <f t="shared" si="81"/>
        <v>Difference</v>
      </c>
      <c r="AF14" s="67" t="str">
        <f>AF30</f>
        <v>Budget</v>
      </c>
      <c r="AG14" s="66" t="str">
        <f t="shared" si="81"/>
        <v>Actual</v>
      </c>
      <c r="AH14" s="67" t="str">
        <f t="shared" si="81"/>
        <v>Difference</v>
      </c>
      <c r="AI14" s="69" t="str">
        <f>AI30</f>
        <v>Budget</v>
      </c>
      <c r="AJ14" s="126" t="str">
        <f t="shared" si="81"/>
        <v>Actual</v>
      </c>
      <c r="AK14" s="69" t="str">
        <f t="shared" si="81"/>
        <v>Difference</v>
      </c>
      <c r="AL14" s="12"/>
      <c r="AM14" s="82" t="s">
        <v>21</v>
      </c>
      <c r="AN14" s="34" t="s">
        <v>7</v>
      </c>
      <c r="AO14" s="33" t="s">
        <v>8</v>
      </c>
      <c r="AP14" s="34" t="s">
        <v>6</v>
      </c>
      <c r="AQ14" s="33" t="s">
        <v>9</v>
      </c>
      <c r="AR14" s="72"/>
      <c r="AS14" s="12"/>
      <c r="AT14" s="12"/>
      <c r="AU14" s="12"/>
      <c r="AV14" s="12"/>
    </row>
    <row r="15" spans="1:48" ht="15.75" customHeight="1" x14ac:dyDescent="0.3">
      <c r="A15" s="37" t="s">
        <v>22</v>
      </c>
      <c r="B15" s="84">
        <v>300</v>
      </c>
      <c r="C15" s="96"/>
      <c r="D15" s="97">
        <f t="shared" ref="D15:D28" si="82">B15-C15</f>
        <v>300</v>
      </c>
      <c r="E15" s="98">
        <f>B15</f>
        <v>300</v>
      </c>
      <c r="F15" s="99"/>
      <c r="G15" s="100">
        <f t="shared" ref="G15:G28" si="83">E15-F15</f>
        <v>300</v>
      </c>
      <c r="H15" s="101">
        <f>E15</f>
        <v>300</v>
      </c>
      <c r="I15" s="102"/>
      <c r="J15" s="103">
        <f t="shared" ref="J15:J28" si="84">H15-I15</f>
        <v>300</v>
      </c>
      <c r="K15" s="87">
        <f>H15</f>
        <v>300</v>
      </c>
      <c r="L15" s="104"/>
      <c r="M15" s="105">
        <f t="shared" ref="M15:M28" si="85">K15-L15</f>
        <v>300</v>
      </c>
      <c r="N15" s="88">
        <f>K15</f>
        <v>300</v>
      </c>
      <c r="O15" s="106"/>
      <c r="P15" s="88">
        <f t="shared" ref="P15:P28" si="86">N15-O15</f>
        <v>300</v>
      </c>
      <c r="Q15" s="89">
        <f>N15</f>
        <v>300</v>
      </c>
      <c r="R15" s="131"/>
      <c r="S15" s="89">
        <f t="shared" ref="S15:S28" si="87">Q15-R15</f>
        <v>300</v>
      </c>
      <c r="T15" s="84">
        <f>Q15</f>
        <v>300</v>
      </c>
      <c r="U15" s="96"/>
      <c r="V15" s="97">
        <f t="shared" ref="V15:V28" si="88">T15-U15</f>
        <v>300</v>
      </c>
      <c r="W15" s="98">
        <f>T15</f>
        <v>300</v>
      </c>
      <c r="X15" s="99"/>
      <c r="Y15" s="100">
        <f t="shared" ref="Y15:Y28" si="89">W15-X15</f>
        <v>300</v>
      </c>
      <c r="Z15" s="101">
        <f>W15</f>
        <v>300</v>
      </c>
      <c r="AA15" s="102"/>
      <c r="AB15" s="103">
        <f t="shared" ref="AB15:AB28" si="90">Z15-AA15</f>
        <v>300</v>
      </c>
      <c r="AC15" s="87">
        <f>Z15</f>
        <v>300</v>
      </c>
      <c r="AD15" s="104"/>
      <c r="AE15" s="105">
        <f t="shared" ref="AE15:AE28" si="91">AC15-AD15</f>
        <v>300</v>
      </c>
      <c r="AF15" s="88">
        <f>AC15</f>
        <v>300</v>
      </c>
      <c r="AG15" s="106"/>
      <c r="AH15" s="88">
        <f t="shared" ref="AH15:AH28" si="92">AF15-AG15</f>
        <v>300</v>
      </c>
      <c r="AI15" s="89">
        <f>AF15</f>
        <v>300</v>
      </c>
      <c r="AJ15" s="131"/>
      <c r="AK15" s="89">
        <f t="shared" ref="AK15:AK28" si="93">AI15-AJ15</f>
        <v>300</v>
      </c>
      <c r="AL15" s="12"/>
      <c r="AM15" s="107" t="str">
        <f t="shared" ref="AM15:AM27" si="94">A15</f>
        <v>Grocery Store</v>
      </c>
      <c r="AN15" s="54">
        <f t="shared" ref="AN15:AO15" si="95">B15+E15+H15+K15+N15+Q15+T15+W15+Z15+AC15+AF15+AI15</f>
        <v>3600</v>
      </c>
      <c r="AO15" s="54">
        <f t="shared" si="95"/>
        <v>0</v>
      </c>
      <c r="AP15" s="55">
        <f t="shared" ref="AP15:AP28" si="96">AN15-AO15</f>
        <v>3600</v>
      </c>
      <c r="AQ15" s="55">
        <f t="shared" ref="AQ15:AQ28" si="97">AP15/12</f>
        <v>300</v>
      </c>
      <c r="AR15" s="58"/>
      <c r="AS15" s="12"/>
      <c r="AT15" s="12"/>
      <c r="AU15" s="12"/>
      <c r="AV15" s="12"/>
    </row>
    <row r="16" spans="1:48" ht="15.75" customHeight="1" x14ac:dyDescent="0.3">
      <c r="A16" s="37" t="s">
        <v>23</v>
      </c>
      <c r="B16" s="38">
        <v>130</v>
      </c>
      <c r="C16" s="83"/>
      <c r="D16" s="108">
        <f t="shared" si="82"/>
        <v>130</v>
      </c>
      <c r="E16" s="40">
        <f>B16</f>
        <v>130</v>
      </c>
      <c r="F16" s="85"/>
      <c r="G16" s="109">
        <f t="shared" si="83"/>
        <v>130</v>
      </c>
      <c r="H16" s="110">
        <f>E16</f>
        <v>130</v>
      </c>
      <c r="I16" s="43"/>
      <c r="J16" s="111">
        <f t="shared" si="84"/>
        <v>130</v>
      </c>
      <c r="K16" s="46">
        <f>H16</f>
        <v>130</v>
      </c>
      <c r="L16" s="86"/>
      <c r="M16" s="112">
        <f t="shared" si="85"/>
        <v>130</v>
      </c>
      <c r="N16" s="49">
        <f>K16</f>
        <v>130</v>
      </c>
      <c r="O16" s="50"/>
      <c r="P16" s="49">
        <f t="shared" si="86"/>
        <v>130</v>
      </c>
      <c r="Q16" s="51">
        <f>N16</f>
        <v>130</v>
      </c>
      <c r="R16" s="117"/>
      <c r="S16" s="51">
        <f t="shared" si="87"/>
        <v>130</v>
      </c>
      <c r="T16" s="38">
        <f>Q16</f>
        <v>130</v>
      </c>
      <c r="U16" s="83"/>
      <c r="V16" s="108">
        <f t="shared" si="88"/>
        <v>130</v>
      </c>
      <c r="W16" s="40">
        <f>T16</f>
        <v>130</v>
      </c>
      <c r="X16" s="85"/>
      <c r="Y16" s="109">
        <f t="shared" si="89"/>
        <v>130</v>
      </c>
      <c r="Z16" s="110">
        <f>W16</f>
        <v>130</v>
      </c>
      <c r="AA16" s="43"/>
      <c r="AB16" s="111">
        <f t="shared" si="90"/>
        <v>130</v>
      </c>
      <c r="AC16" s="46">
        <f>Z16</f>
        <v>130</v>
      </c>
      <c r="AD16" s="86"/>
      <c r="AE16" s="112">
        <f t="shared" si="91"/>
        <v>130</v>
      </c>
      <c r="AF16" s="49">
        <f>AC16</f>
        <v>130</v>
      </c>
      <c r="AG16" s="50"/>
      <c r="AH16" s="49">
        <f t="shared" si="92"/>
        <v>130</v>
      </c>
      <c r="AI16" s="51">
        <f>AF16</f>
        <v>130</v>
      </c>
      <c r="AJ16" s="117"/>
      <c r="AK16" s="51">
        <f t="shared" si="93"/>
        <v>130</v>
      </c>
      <c r="AL16" s="12"/>
      <c r="AM16" s="53" t="str">
        <f t="shared" si="94"/>
        <v xml:space="preserve">Utilities </v>
      </c>
      <c r="AN16" s="90">
        <f t="shared" ref="AN16:AO16" si="98">B16+E16+H16+K16+N16+Q16+T16+W16+Z16+AC16+AF16+AI16</f>
        <v>1560</v>
      </c>
      <c r="AO16" s="90">
        <f t="shared" si="98"/>
        <v>0</v>
      </c>
      <c r="AP16" s="55">
        <f t="shared" si="96"/>
        <v>1560</v>
      </c>
      <c r="AQ16" s="55">
        <f t="shared" si="97"/>
        <v>130</v>
      </c>
      <c r="AR16" s="58"/>
      <c r="AS16" s="12"/>
      <c r="AT16" s="12"/>
      <c r="AU16" s="12"/>
      <c r="AV16" s="12"/>
    </row>
    <row r="17" spans="1:48" ht="15.75" customHeight="1" x14ac:dyDescent="0.3">
      <c r="A17" s="37" t="s">
        <v>24</v>
      </c>
      <c r="B17" s="38">
        <v>40</v>
      </c>
      <c r="C17" s="83"/>
      <c r="D17" s="108">
        <f t="shared" si="82"/>
        <v>40</v>
      </c>
      <c r="E17" s="40">
        <f>B17</f>
        <v>40</v>
      </c>
      <c r="F17" s="85"/>
      <c r="G17" s="109">
        <f t="shared" si="83"/>
        <v>40</v>
      </c>
      <c r="H17" s="110">
        <f>E17</f>
        <v>40</v>
      </c>
      <c r="I17" s="43"/>
      <c r="J17" s="111">
        <f t="shared" si="84"/>
        <v>40</v>
      </c>
      <c r="K17" s="46">
        <f>H17</f>
        <v>40</v>
      </c>
      <c r="L17" s="86"/>
      <c r="M17" s="112">
        <f t="shared" si="85"/>
        <v>40</v>
      </c>
      <c r="N17" s="49">
        <f>K17</f>
        <v>40</v>
      </c>
      <c r="O17" s="50"/>
      <c r="P17" s="49">
        <f t="shared" si="86"/>
        <v>40</v>
      </c>
      <c r="Q17" s="51">
        <f>N17</f>
        <v>40</v>
      </c>
      <c r="R17" s="117"/>
      <c r="S17" s="51">
        <f t="shared" si="87"/>
        <v>40</v>
      </c>
      <c r="T17" s="38">
        <f>Q17</f>
        <v>40</v>
      </c>
      <c r="U17" s="83"/>
      <c r="V17" s="108">
        <f t="shared" si="88"/>
        <v>40</v>
      </c>
      <c r="W17" s="40">
        <f>T17</f>
        <v>40</v>
      </c>
      <c r="X17" s="85"/>
      <c r="Y17" s="109">
        <f t="shared" si="89"/>
        <v>40</v>
      </c>
      <c r="Z17" s="110">
        <f>W17</f>
        <v>40</v>
      </c>
      <c r="AA17" s="43"/>
      <c r="AB17" s="111">
        <f t="shared" si="90"/>
        <v>40</v>
      </c>
      <c r="AC17" s="46">
        <f>Z17</f>
        <v>40</v>
      </c>
      <c r="AD17" s="86"/>
      <c r="AE17" s="112">
        <f t="shared" si="91"/>
        <v>40</v>
      </c>
      <c r="AF17" s="49">
        <f>AC17</f>
        <v>40</v>
      </c>
      <c r="AG17" s="50"/>
      <c r="AH17" s="49">
        <f t="shared" si="92"/>
        <v>40</v>
      </c>
      <c r="AI17" s="51">
        <f>AF17</f>
        <v>40</v>
      </c>
      <c r="AJ17" s="117"/>
      <c r="AK17" s="51">
        <f t="shared" si="93"/>
        <v>40</v>
      </c>
      <c r="AL17" s="12"/>
      <c r="AM17" s="53" t="str">
        <f t="shared" si="94"/>
        <v>Internet</v>
      </c>
      <c r="AN17" s="90">
        <f t="shared" ref="AN17:AO17" si="99">B17+E17+H17+K17+N17+Q17+T17+W17+Z17+AC17+AF17+AI17</f>
        <v>480</v>
      </c>
      <c r="AO17" s="90">
        <f t="shared" si="99"/>
        <v>0</v>
      </c>
      <c r="AP17" s="55">
        <f t="shared" si="96"/>
        <v>480</v>
      </c>
      <c r="AQ17" s="55">
        <f t="shared" si="97"/>
        <v>40</v>
      </c>
      <c r="AR17" s="58"/>
      <c r="AS17" s="12"/>
      <c r="AT17" s="12"/>
      <c r="AU17" s="12"/>
      <c r="AV17" s="12"/>
    </row>
    <row r="18" spans="1:48" ht="15.75" customHeight="1" x14ac:dyDescent="0.3">
      <c r="A18" s="37" t="s">
        <v>25</v>
      </c>
      <c r="B18" s="38">
        <v>125</v>
      </c>
      <c r="C18" s="83"/>
      <c r="D18" s="108">
        <f t="shared" si="82"/>
        <v>125</v>
      </c>
      <c r="E18" s="40">
        <f>B18</f>
        <v>125</v>
      </c>
      <c r="F18" s="85"/>
      <c r="G18" s="109">
        <f t="shared" si="83"/>
        <v>125</v>
      </c>
      <c r="H18" s="110">
        <f>E18</f>
        <v>125</v>
      </c>
      <c r="I18" s="43"/>
      <c r="J18" s="111">
        <f t="shared" si="84"/>
        <v>125</v>
      </c>
      <c r="K18" s="46">
        <f>H18</f>
        <v>125</v>
      </c>
      <c r="L18" s="86"/>
      <c r="M18" s="112">
        <f t="shared" si="85"/>
        <v>125</v>
      </c>
      <c r="N18" s="49">
        <f>K18</f>
        <v>125</v>
      </c>
      <c r="O18" s="50"/>
      <c r="P18" s="49">
        <f t="shared" si="86"/>
        <v>125</v>
      </c>
      <c r="Q18" s="51">
        <f>N18</f>
        <v>125</v>
      </c>
      <c r="R18" s="117"/>
      <c r="S18" s="51">
        <f t="shared" si="87"/>
        <v>125</v>
      </c>
      <c r="T18" s="38">
        <f>Q18</f>
        <v>125</v>
      </c>
      <c r="U18" s="83"/>
      <c r="V18" s="108">
        <f t="shared" si="88"/>
        <v>125</v>
      </c>
      <c r="W18" s="40">
        <f>T18</f>
        <v>125</v>
      </c>
      <c r="X18" s="85"/>
      <c r="Y18" s="109">
        <f t="shared" si="89"/>
        <v>125</v>
      </c>
      <c r="Z18" s="110">
        <f>W18</f>
        <v>125</v>
      </c>
      <c r="AA18" s="43"/>
      <c r="AB18" s="111">
        <f t="shared" si="90"/>
        <v>125</v>
      </c>
      <c r="AC18" s="46">
        <f>Z18</f>
        <v>125</v>
      </c>
      <c r="AD18" s="86"/>
      <c r="AE18" s="112">
        <f t="shared" si="91"/>
        <v>125</v>
      </c>
      <c r="AF18" s="49">
        <f>AC18</f>
        <v>125</v>
      </c>
      <c r="AG18" s="50"/>
      <c r="AH18" s="49">
        <f t="shared" si="92"/>
        <v>125</v>
      </c>
      <c r="AI18" s="51">
        <f>AF18</f>
        <v>125</v>
      </c>
      <c r="AJ18" s="117"/>
      <c r="AK18" s="51">
        <f t="shared" si="93"/>
        <v>125</v>
      </c>
      <c r="AL18" s="12"/>
      <c r="AM18" s="53" t="str">
        <f t="shared" si="94"/>
        <v>Clothing</v>
      </c>
      <c r="AN18" s="90">
        <f t="shared" ref="AN18:AO18" si="100">B18+E18+H18+K18+N18+Q18+T18+W18+Z18+AC18+AF18+AI18</f>
        <v>1500</v>
      </c>
      <c r="AO18" s="90">
        <f t="shared" si="100"/>
        <v>0</v>
      </c>
      <c r="AP18" s="55">
        <f t="shared" si="96"/>
        <v>1500</v>
      </c>
      <c r="AQ18" s="55">
        <f t="shared" si="97"/>
        <v>125</v>
      </c>
      <c r="AR18" s="58"/>
      <c r="AS18" s="12"/>
      <c r="AT18" s="12"/>
      <c r="AU18" s="12"/>
      <c r="AV18" s="12"/>
    </row>
    <row r="19" spans="1:48" ht="15.75" customHeight="1" x14ac:dyDescent="0.3">
      <c r="A19" s="37" t="s">
        <v>26</v>
      </c>
      <c r="B19" s="38">
        <v>100</v>
      </c>
      <c r="C19" s="83"/>
      <c r="D19" s="108">
        <f t="shared" si="82"/>
        <v>100</v>
      </c>
      <c r="E19" s="40">
        <f>B19</f>
        <v>100</v>
      </c>
      <c r="F19" s="85"/>
      <c r="G19" s="109">
        <f t="shared" si="83"/>
        <v>100</v>
      </c>
      <c r="H19" s="110">
        <f>E19</f>
        <v>100</v>
      </c>
      <c r="I19" s="43"/>
      <c r="J19" s="111">
        <f t="shared" si="84"/>
        <v>100</v>
      </c>
      <c r="K19" s="46">
        <f>H19</f>
        <v>100</v>
      </c>
      <c r="L19" s="86"/>
      <c r="M19" s="112">
        <f t="shared" si="85"/>
        <v>100</v>
      </c>
      <c r="N19" s="49">
        <f>K19</f>
        <v>100</v>
      </c>
      <c r="O19" s="50"/>
      <c r="P19" s="49">
        <f t="shared" si="86"/>
        <v>100</v>
      </c>
      <c r="Q19" s="51">
        <f>N19</f>
        <v>100</v>
      </c>
      <c r="R19" s="117"/>
      <c r="S19" s="51">
        <f t="shared" si="87"/>
        <v>100</v>
      </c>
      <c r="T19" s="38">
        <f>Q19</f>
        <v>100</v>
      </c>
      <c r="U19" s="83"/>
      <c r="V19" s="108">
        <f t="shared" si="88"/>
        <v>100</v>
      </c>
      <c r="W19" s="40">
        <f>T19</f>
        <v>100</v>
      </c>
      <c r="X19" s="85"/>
      <c r="Y19" s="109">
        <f t="shared" si="89"/>
        <v>100</v>
      </c>
      <c r="Z19" s="110">
        <f>W19</f>
        <v>100</v>
      </c>
      <c r="AA19" s="43"/>
      <c r="AB19" s="111">
        <f t="shared" si="90"/>
        <v>100</v>
      </c>
      <c r="AC19" s="46">
        <f>Z19</f>
        <v>100</v>
      </c>
      <c r="AD19" s="86"/>
      <c r="AE19" s="112">
        <f t="shared" si="91"/>
        <v>100</v>
      </c>
      <c r="AF19" s="49">
        <f>AC19</f>
        <v>100</v>
      </c>
      <c r="AG19" s="50"/>
      <c r="AH19" s="49">
        <f t="shared" si="92"/>
        <v>100</v>
      </c>
      <c r="AI19" s="51">
        <f>AF19</f>
        <v>100</v>
      </c>
      <c r="AJ19" s="117"/>
      <c r="AK19" s="51">
        <f t="shared" si="93"/>
        <v>100</v>
      </c>
      <c r="AL19" s="12"/>
      <c r="AM19" s="53" t="str">
        <f t="shared" si="94"/>
        <v>Gas</v>
      </c>
      <c r="AN19" s="90">
        <f t="shared" ref="AN19:AO19" si="101">B19+E19+H19+K19+N19+Q19+T19+W19+Z19+AC19+AF19+AI19</f>
        <v>1200</v>
      </c>
      <c r="AO19" s="90">
        <f t="shared" si="101"/>
        <v>0</v>
      </c>
      <c r="AP19" s="55">
        <f t="shared" si="96"/>
        <v>1200</v>
      </c>
      <c r="AQ19" s="55">
        <f t="shared" si="97"/>
        <v>100</v>
      </c>
      <c r="AR19" s="58"/>
      <c r="AS19" s="12"/>
      <c r="AT19" s="12"/>
      <c r="AU19" s="12"/>
      <c r="AV19" s="12"/>
    </row>
    <row r="20" spans="1:48" ht="15.75" customHeight="1" x14ac:dyDescent="0.3">
      <c r="A20" s="37" t="s">
        <v>27</v>
      </c>
      <c r="B20" s="38">
        <v>60</v>
      </c>
      <c r="C20" s="83"/>
      <c r="D20" s="108">
        <f t="shared" si="82"/>
        <v>60</v>
      </c>
      <c r="E20" s="40">
        <f>B20</f>
        <v>60</v>
      </c>
      <c r="F20" s="85"/>
      <c r="G20" s="109">
        <f t="shared" si="83"/>
        <v>60</v>
      </c>
      <c r="H20" s="110">
        <f>E20</f>
        <v>60</v>
      </c>
      <c r="I20" s="43"/>
      <c r="J20" s="111">
        <f t="shared" si="84"/>
        <v>60</v>
      </c>
      <c r="K20" s="46">
        <f>H20</f>
        <v>60</v>
      </c>
      <c r="L20" s="86"/>
      <c r="M20" s="112">
        <f t="shared" si="85"/>
        <v>60</v>
      </c>
      <c r="N20" s="49">
        <f>K20</f>
        <v>60</v>
      </c>
      <c r="O20" s="50"/>
      <c r="P20" s="49">
        <f t="shared" si="86"/>
        <v>60</v>
      </c>
      <c r="Q20" s="51">
        <f>N20</f>
        <v>60</v>
      </c>
      <c r="R20" s="117"/>
      <c r="S20" s="51">
        <f t="shared" si="87"/>
        <v>60</v>
      </c>
      <c r="T20" s="38">
        <f>Q20</f>
        <v>60</v>
      </c>
      <c r="U20" s="83"/>
      <c r="V20" s="108">
        <f t="shared" si="88"/>
        <v>60</v>
      </c>
      <c r="W20" s="40">
        <f>T20</f>
        <v>60</v>
      </c>
      <c r="X20" s="85"/>
      <c r="Y20" s="109">
        <f t="shared" si="89"/>
        <v>60</v>
      </c>
      <c r="Z20" s="110">
        <f>W20</f>
        <v>60</v>
      </c>
      <c r="AA20" s="43"/>
      <c r="AB20" s="111">
        <f t="shared" si="90"/>
        <v>60</v>
      </c>
      <c r="AC20" s="46">
        <f>Z20</f>
        <v>60</v>
      </c>
      <c r="AD20" s="86"/>
      <c r="AE20" s="112">
        <f t="shared" si="91"/>
        <v>60</v>
      </c>
      <c r="AF20" s="49">
        <f>AC20</f>
        <v>60</v>
      </c>
      <c r="AG20" s="50"/>
      <c r="AH20" s="49">
        <f t="shared" si="92"/>
        <v>60</v>
      </c>
      <c r="AI20" s="51">
        <f>AF20</f>
        <v>60</v>
      </c>
      <c r="AJ20" s="117"/>
      <c r="AK20" s="51">
        <f t="shared" si="93"/>
        <v>60</v>
      </c>
      <c r="AL20" s="12"/>
      <c r="AM20" s="53" t="str">
        <f t="shared" si="94"/>
        <v>Personal Care</v>
      </c>
      <c r="AN20" s="90">
        <f t="shared" ref="AN20:AO20" si="102">B20+E20+H20+K20+N20+Q20+T20+W20+Z20+AC20+AF20+AI20</f>
        <v>720</v>
      </c>
      <c r="AO20" s="90">
        <f t="shared" si="102"/>
        <v>0</v>
      </c>
      <c r="AP20" s="55">
        <f t="shared" si="96"/>
        <v>720</v>
      </c>
      <c r="AQ20" s="55">
        <f t="shared" si="97"/>
        <v>60</v>
      </c>
      <c r="AR20" s="58"/>
      <c r="AS20" s="12"/>
      <c r="AT20" s="12"/>
      <c r="AU20" s="12"/>
      <c r="AV20" s="12"/>
    </row>
    <row r="21" spans="1:48" ht="15.75" customHeight="1" x14ac:dyDescent="0.3">
      <c r="A21" s="37" t="s">
        <v>28</v>
      </c>
      <c r="B21" s="38">
        <v>100</v>
      </c>
      <c r="C21" s="83"/>
      <c r="D21" s="108">
        <f t="shared" si="82"/>
        <v>100</v>
      </c>
      <c r="E21" s="40">
        <f>B21</f>
        <v>100</v>
      </c>
      <c r="F21" s="85"/>
      <c r="G21" s="109">
        <f t="shared" si="83"/>
        <v>100</v>
      </c>
      <c r="H21" s="110">
        <f>E21</f>
        <v>100</v>
      </c>
      <c r="I21" s="43"/>
      <c r="J21" s="111">
        <f t="shared" si="84"/>
        <v>100</v>
      </c>
      <c r="K21" s="46">
        <f>H21</f>
        <v>100</v>
      </c>
      <c r="L21" s="86"/>
      <c r="M21" s="112">
        <f t="shared" si="85"/>
        <v>100</v>
      </c>
      <c r="N21" s="49">
        <f>K21</f>
        <v>100</v>
      </c>
      <c r="O21" s="50"/>
      <c r="P21" s="49">
        <f t="shared" si="86"/>
        <v>100</v>
      </c>
      <c r="Q21" s="51">
        <f>N21</f>
        <v>100</v>
      </c>
      <c r="R21" s="117"/>
      <c r="S21" s="51">
        <f t="shared" si="87"/>
        <v>100</v>
      </c>
      <c r="T21" s="38">
        <f>Q21</f>
        <v>100</v>
      </c>
      <c r="U21" s="83"/>
      <c r="V21" s="108">
        <f t="shared" si="88"/>
        <v>100</v>
      </c>
      <c r="W21" s="40">
        <f>T21</f>
        <v>100</v>
      </c>
      <c r="X21" s="85"/>
      <c r="Y21" s="109">
        <f t="shared" si="89"/>
        <v>100</v>
      </c>
      <c r="Z21" s="110">
        <f>W21</f>
        <v>100</v>
      </c>
      <c r="AA21" s="43"/>
      <c r="AB21" s="111">
        <f t="shared" si="90"/>
        <v>100</v>
      </c>
      <c r="AC21" s="46">
        <f>Z21</f>
        <v>100</v>
      </c>
      <c r="AD21" s="86"/>
      <c r="AE21" s="112">
        <f t="shared" si="91"/>
        <v>100</v>
      </c>
      <c r="AF21" s="49">
        <f>AC21</f>
        <v>100</v>
      </c>
      <c r="AG21" s="50"/>
      <c r="AH21" s="49">
        <f t="shared" si="92"/>
        <v>100</v>
      </c>
      <c r="AI21" s="51">
        <f>AF21</f>
        <v>100</v>
      </c>
      <c r="AJ21" s="117"/>
      <c r="AK21" s="51">
        <f t="shared" si="93"/>
        <v>100</v>
      </c>
      <c r="AL21" s="12"/>
      <c r="AM21" s="53" t="str">
        <f t="shared" si="94"/>
        <v>Healthcare</v>
      </c>
      <c r="AN21" s="90">
        <f t="shared" ref="AN21:AO21" si="103">B21+E21+H21+K21+N21+Q21+T21+W21+Z21+AC21+AF21+AI21</f>
        <v>1200</v>
      </c>
      <c r="AO21" s="90">
        <f t="shared" si="103"/>
        <v>0</v>
      </c>
      <c r="AP21" s="55">
        <f t="shared" si="96"/>
        <v>1200</v>
      </c>
      <c r="AQ21" s="55">
        <f t="shared" si="97"/>
        <v>100</v>
      </c>
      <c r="AR21" s="58"/>
      <c r="AS21" s="12"/>
      <c r="AT21" s="12"/>
      <c r="AU21" s="12"/>
      <c r="AV21" s="12"/>
    </row>
    <row r="22" spans="1:48" ht="15.75" customHeight="1" x14ac:dyDescent="0.3">
      <c r="A22" s="37" t="s">
        <v>29</v>
      </c>
      <c r="B22" s="38">
        <v>80</v>
      </c>
      <c r="C22" s="83"/>
      <c r="D22" s="108">
        <f t="shared" si="82"/>
        <v>80</v>
      </c>
      <c r="E22" s="40">
        <f>B22</f>
        <v>80</v>
      </c>
      <c r="F22" s="85"/>
      <c r="G22" s="109">
        <f t="shared" si="83"/>
        <v>80</v>
      </c>
      <c r="H22" s="110">
        <f>E22</f>
        <v>80</v>
      </c>
      <c r="I22" s="43"/>
      <c r="J22" s="111">
        <f t="shared" si="84"/>
        <v>80</v>
      </c>
      <c r="K22" s="46">
        <f>H22</f>
        <v>80</v>
      </c>
      <c r="L22" s="86"/>
      <c r="M22" s="112">
        <f t="shared" si="85"/>
        <v>80</v>
      </c>
      <c r="N22" s="49">
        <f>K22</f>
        <v>80</v>
      </c>
      <c r="O22" s="50"/>
      <c r="P22" s="49">
        <f t="shared" si="86"/>
        <v>80</v>
      </c>
      <c r="Q22" s="51">
        <f>N22</f>
        <v>80</v>
      </c>
      <c r="R22" s="117"/>
      <c r="S22" s="51">
        <f t="shared" si="87"/>
        <v>80</v>
      </c>
      <c r="T22" s="38">
        <f>Q22</f>
        <v>80</v>
      </c>
      <c r="U22" s="83"/>
      <c r="V22" s="108">
        <f t="shared" si="88"/>
        <v>80</v>
      </c>
      <c r="W22" s="40">
        <f>T22</f>
        <v>80</v>
      </c>
      <c r="X22" s="85"/>
      <c r="Y22" s="109">
        <f t="shared" si="89"/>
        <v>80</v>
      </c>
      <c r="Z22" s="110">
        <f>W22</f>
        <v>80</v>
      </c>
      <c r="AA22" s="43"/>
      <c r="AB22" s="111">
        <f t="shared" si="90"/>
        <v>80</v>
      </c>
      <c r="AC22" s="46">
        <f>Z22</f>
        <v>80</v>
      </c>
      <c r="AD22" s="86"/>
      <c r="AE22" s="112">
        <f t="shared" si="91"/>
        <v>80</v>
      </c>
      <c r="AF22" s="49">
        <f>AC22</f>
        <v>80</v>
      </c>
      <c r="AG22" s="50"/>
      <c r="AH22" s="49">
        <f t="shared" si="92"/>
        <v>80</v>
      </c>
      <c r="AI22" s="51">
        <f>AF22</f>
        <v>80</v>
      </c>
      <c r="AJ22" s="117"/>
      <c r="AK22" s="51">
        <f t="shared" si="93"/>
        <v>80</v>
      </c>
      <c r="AL22" s="12"/>
      <c r="AM22" s="53" t="str">
        <f t="shared" si="94"/>
        <v>Phone</v>
      </c>
      <c r="AN22" s="90">
        <f t="shared" ref="AN22:AO22" si="104">B22+E22+H22+K22+N22+Q22+T22+W22+Z22+AC22+AF22+AI22</f>
        <v>960</v>
      </c>
      <c r="AO22" s="90">
        <f t="shared" si="104"/>
        <v>0</v>
      </c>
      <c r="AP22" s="55">
        <f t="shared" si="96"/>
        <v>960</v>
      </c>
      <c r="AQ22" s="55">
        <f t="shared" si="97"/>
        <v>80</v>
      </c>
      <c r="AR22" s="58"/>
      <c r="AS22" s="12"/>
      <c r="AT22" s="12"/>
      <c r="AU22" s="12"/>
      <c r="AV22" s="12"/>
    </row>
    <row r="23" spans="1:48" ht="15.75" customHeight="1" x14ac:dyDescent="0.3">
      <c r="A23" s="37" t="s">
        <v>30</v>
      </c>
      <c r="B23" s="38">
        <v>20</v>
      </c>
      <c r="C23" s="83"/>
      <c r="D23" s="108">
        <f t="shared" si="82"/>
        <v>20</v>
      </c>
      <c r="E23" s="40">
        <f>B23</f>
        <v>20</v>
      </c>
      <c r="F23" s="85"/>
      <c r="G23" s="109">
        <f t="shared" si="83"/>
        <v>20</v>
      </c>
      <c r="H23" s="110">
        <f>E23</f>
        <v>20</v>
      </c>
      <c r="I23" s="43"/>
      <c r="J23" s="111">
        <f t="shared" si="84"/>
        <v>20</v>
      </c>
      <c r="K23" s="46">
        <f>H23</f>
        <v>20</v>
      </c>
      <c r="L23" s="86"/>
      <c r="M23" s="112">
        <f t="shared" si="85"/>
        <v>20</v>
      </c>
      <c r="N23" s="49">
        <f>K23</f>
        <v>20</v>
      </c>
      <c r="O23" s="50"/>
      <c r="P23" s="49">
        <f t="shared" si="86"/>
        <v>20</v>
      </c>
      <c r="Q23" s="51">
        <f>N23</f>
        <v>20</v>
      </c>
      <c r="R23" s="117"/>
      <c r="S23" s="51">
        <f t="shared" si="87"/>
        <v>20</v>
      </c>
      <c r="T23" s="38">
        <f>Q23</f>
        <v>20</v>
      </c>
      <c r="U23" s="83"/>
      <c r="V23" s="108">
        <f t="shared" si="88"/>
        <v>20</v>
      </c>
      <c r="W23" s="40">
        <f>T23</f>
        <v>20</v>
      </c>
      <c r="X23" s="85"/>
      <c r="Y23" s="109">
        <f t="shared" si="89"/>
        <v>20</v>
      </c>
      <c r="Z23" s="110">
        <f>W23</f>
        <v>20</v>
      </c>
      <c r="AA23" s="43"/>
      <c r="AB23" s="111">
        <f t="shared" si="90"/>
        <v>20</v>
      </c>
      <c r="AC23" s="46">
        <f>Z23</f>
        <v>20</v>
      </c>
      <c r="AD23" s="86"/>
      <c r="AE23" s="112">
        <f t="shared" si="91"/>
        <v>20</v>
      </c>
      <c r="AF23" s="49">
        <f>AC23</f>
        <v>20</v>
      </c>
      <c r="AG23" s="50"/>
      <c r="AH23" s="49">
        <f t="shared" si="92"/>
        <v>20</v>
      </c>
      <c r="AI23" s="51">
        <f>AF23</f>
        <v>20</v>
      </c>
      <c r="AJ23" s="117"/>
      <c r="AK23" s="51">
        <f t="shared" si="93"/>
        <v>20</v>
      </c>
      <c r="AL23" s="12"/>
      <c r="AM23" s="53" t="str">
        <f t="shared" si="94"/>
        <v>Gym Membership</v>
      </c>
      <c r="AN23" s="90">
        <f t="shared" ref="AN23:AO23" si="105">B23+E23+H23+K23+N23+Q23+T23+W23+Z23+AC23+AF23+AI23</f>
        <v>240</v>
      </c>
      <c r="AO23" s="90">
        <f t="shared" si="105"/>
        <v>0</v>
      </c>
      <c r="AP23" s="55">
        <f t="shared" si="96"/>
        <v>240</v>
      </c>
      <c r="AQ23" s="55">
        <f t="shared" si="97"/>
        <v>20</v>
      </c>
      <c r="AR23" s="58"/>
      <c r="AS23" s="12"/>
      <c r="AT23" s="12"/>
      <c r="AU23" s="12"/>
      <c r="AV23" s="12"/>
    </row>
    <row r="24" spans="1:48" ht="15.75" customHeight="1" x14ac:dyDescent="0.3">
      <c r="A24" s="37" t="s">
        <v>31</v>
      </c>
      <c r="B24" s="38">
        <v>20</v>
      </c>
      <c r="C24" s="83"/>
      <c r="D24" s="108">
        <f t="shared" si="82"/>
        <v>20</v>
      </c>
      <c r="E24" s="40">
        <f>B24</f>
        <v>20</v>
      </c>
      <c r="F24" s="85"/>
      <c r="G24" s="109">
        <f t="shared" si="83"/>
        <v>20</v>
      </c>
      <c r="H24" s="110">
        <f>E24</f>
        <v>20</v>
      </c>
      <c r="I24" s="43"/>
      <c r="J24" s="111">
        <f t="shared" si="84"/>
        <v>20</v>
      </c>
      <c r="K24" s="46">
        <f>H24</f>
        <v>20</v>
      </c>
      <c r="L24" s="86"/>
      <c r="M24" s="112">
        <f t="shared" si="85"/>
        <v>20</v>
      </c>
      <c r="N24" s="49">
        <f>K24</f>
        <v>20</v>
      </c>
      <c r="O24" s="50"/>
      <c r="P24" s="49">
        <f t="shared" si="86"/>
        <v>20</v>
      </c>
      <c r="Q24" s="51">
        <f>N24</f>
        <v>20</v>
      </c>
      <c r="R24" s="117"/>
      <c r="S24" s="51">
        <f t="shared" si="87"/>
        <v>20</v>
      </c>
      <c r="T24" s="38">
        <f>Q24</f>
        <v>20</v>
      </c>
      <c r="U24" s="83"/>
      <c r="V24" s="108">
        <f t="shared" si="88"/>
        <v>20</v>
      </c>
      <c r="W24" s="40">
        <f>T24</f>
        <v>20</v>
      </c>
      <c r="X24" s="85"/>
      <c r="Y24" s="109">
        <f t="shared" si="89"/>
        <v>20</v>
      </c>
      <c r="Z24" s="110">
        <f>W24</f>
        <v>20</v>
      </c>
      <c r="AA24" s="43"/>
      <c r="AB24" s="111">
        <f t="shared" si="90"/>
        <v>20</v>
      </c>
      <c r="AC24" s="46">
        <f>Z24</f>
        <v>20</v>
      </c>
      <c r="AD24" s="86"/>
      <c r="AE24" s="112">
        <f t="shared" si="91"/>
        <v>20</v>
      </c>
      <c r="AF24" s="49">
        <f>AC24</f>
        <v>20</v>
      </c>
      <c r="AG24" s="50"/>
      <c r="AH24" s="49">
        <f t="shared" si="92"/>
        <v>20</v>
      </c>
      <c r="AI24" s="51">
        <f>AF24</f>
        <v>20</v>
      </c>
      <c r="AJ24" s="117"/>
      <c r="AK24" s="51">
        <f t="shared" si="93"/>
        <v>20</v>
      </c>
      <c r="AL24" s="12"/>
      <c r="AM24" s="53" t="str">
        <f t="shared" si="94"/>
        <v>Subscriptions</v>
      </c>
      <c r="AN24" s="90">
        <f t="shared" ref="AN24:AO24" si="106">B24+E24+H24+K24+N24+Q24+T24+W24+Z24+AC24+AF24+AI24</f>
        <v>240</v>
      </c>
      <c r="AO24" s="90">
        <f t="shared" si="106"/>
        <v>0</v>
      </c>
      <c r="AP24" s="55">
        <f t="shared" si="96"/>
        <v>240</v>
      </c>
      <c r="AQ24" s="55">
        <f t="shared" si="97"/>
        <v>20</v>
      </c>
      <c r="AR24" s="58"/>
      <c r="AS24" s="12"/>
      <c r="AT24" s="12"/>
      <c r="AU24" s="12"/>
      <c r="AV24" s="12"/>
    </row>
    <row r="25" spans="1:48" ht="15.75" customHeight="1" x14ac:dyDescent="0.3">
      <c r="A25" s="37" t="s">
        <v>76</v>
      </c>
      <c r="B25" s="38">
        <v>100</v>
      </c>
      <c r="C25" s="83"/>
      <c r="D25" s="108">
        <f t="shared" si="82"/>
        <v>100</v>
      </c>
      <c r="E25" s="40">
        <f>B25</f>
        <v>100</v>
      </c>
      <c r="F25" s="85"/>
      <c r="G25" s="109">
        <f t="shared" si="83"/>
        <v>100</v>
      </c>
      <c r="H25" s="110">
        <f>E25</f>
        <v>100</v>
      </c>
      <c r="I25" s="43"/>
      <c r="J25" s="111">
        <f t="shared" si="84"/>
        <v>100</v>
      </c>
      <c r="K25" s="46">
        <f>H25</f>
        <v>100</v>
      </c>
      <c r="L25" s="86"/>
      <c r="M25" s="112">
        <f t="shared" si="85"/>
        <v>100</v>
      </c>
      <c r="N25" s="49">
        <f>K25</f>
        <v>100</v>
      </c>
      <c r="O25" s="50"/>
      <c r="P25" s="49">
        <f t="shared" si="86"/>
        <v>100</v>
      </c>
      <c r="Q25" s="51">
        <f>N25</f>
        <v>100</v>
      </c>
      <c r="R25" s="117"/>
      <c r="S25" s="51">
        <f t="shared" si="87"/>
        <v>100</v>
      </c>
      <c r="T25" s="38">
        <f>Q25</f>
        <v>100</v>
      </c>
      <c r="U25" s="83"/>
      <c r="V25" s="108">
        <f t="shared" si="88"/>
        <v>100</v>
      </c>
      <c r="W25" s="40">
        <f>T25</f>
        <v>100</v>
      </c>
      <c r="X25" s="85"/>
      <c r="Y25" s="109">
        <f t="shared" si="89"/>
        <v>100</v>
      </c>
      <c r="Z25" s="110">
        <f>W25</f>
        <v>100</v>
      </c>
      <c r="AA25" s="43"/>
      <c r="AB25" s="111">
        <f t="shared" si="90"/>
        <v>100</v>
      </c>
      <c r="AC25" s="46">
        <f>Z25</f>
        <v>100</v>
      </c>
      <c r="AD25" s="86"/>
      <c r="AE25" s="112">
        <f t="shared" si="91"/>
        <v>100</v>
      </c>
      <c r="AF25" s="49">
        <f>AC25</f>
        <v>100</v>
      </c>
      <c r="AG25" s="50"/>
      <c r="AH25" s="49">
        <f t="shared" si="92"/>
        <v>100</v>
      </c>
      <c r="AI25" s="51">
        <f>AF25</f>
        <v>100</v>
      </c>
      <c r="AJ25" s="117"/>
      <c r="AK25" s="51">
        <f t="shared" si="93"/>
        <v>100</v>
      </c>
      <c r="AL25" s="12"/>
      <c r="AM25" s="53" t="str">
        <f t="shared" si="94"/>
        <v>Entertainment</v>
      </c>
      <c r="AN25" s="90">
        <f t="shared" ref="AN25:AO25" si="107">B25+E25+H25+K25+N25+Q25+T25+W25+Z25+AC25+AF25+AI25</f>
        <v>1200</v>
      </c>
      <c r="AO25" s="90">
        <f t="shared" si="107"/>
        <v>0</v>
      </c>
      <c r="AP25" s="55">
        <f t="shared" si="96"/>
        <v>1200</v>
      </c>
      <c r="AQ25" s="55">
        <f t="shared" si="97"/>
        <v>100</v>
      </c>
      <c r="AR25" s="58"/>
      <c r="AS25" s="12"/>
      <c r="AT25" s="12"/>
      <c r="AU25" s="12"/>
      <c r="AV25" s="12"/>
    </row>
    <row r="26" spans="1:48" ht="15.75" customHeight="1" x14ac:dyDescent="0.3">
      <c r="A26" s="37" t="s">
        <v>34</v>
      </c>
      <c r="B26" s="38">
        <v>75</v>
      </c>
      <c r="C26" s="83"/>
      <c r="D26" s="108">
        <f t="shared" si="82"/>
        <v>75</v>
      </c>
      <c r="E26" s="40">
        <f>B26</f>
        <v>75</v>
      </c>
      <c r="F26" s="85"/>
      <c r="G26" s="109">
        <f t="shared" si="83"/>
        <v>75</v>
      </c>
      <c r="H26" s="110">
        <f>E26</f>
        <v>75</v>
      </c>
      <c r="I26" s="43"/>
      <c r="J26" s="111">
        <f t="shared" si="84"/>
        <v>75</v>
      </c>
      <c r="K26" s="46">
        <f>H26</f>
        <v>75</v>
      </c>
      <c r="L26" s="86"/>
      <c r="M26" s="112">
        <f t="shared" si="85"/>
        <v>75</v>
      </c>
      <c r="N26" s="49">
        <f>K26</f>
        <v>75</v>
      </c>
      <c r="O26" s="50"/>
      <c r="P26" s="49">
        <f t="shared" si="86"/>
        <v>75</v>
      </c>
      <c r="Q26" s="51">
        <f>N26</f>
        <v>75</v>
      </c>
      <c r="R26" s="117"/>
      <c r="S26" s="51">
        <f t="shared" si="87"/>
        <v>75</v>
      </c>
      <c r="T26" s="38">
        <f>Q26</f>
        <v>75</v>
      </c>
      <c r="U26" s="83"/>
      <c r="V26" s="108">
        <f t="shared" si="88"/>
        <v>75</v>
      </c>
      <c r="W26" s="40">
        <f>T26</f>
        <v>75</v>
      </c>
      <c r="X26" s="85"/>
      <c r="Y26" s="109">
        <f t="shared" si="89"/>
        <v>75</v>
      </c>
      <c r="Z26" s="110">
        <f>W26</f>
        <v>75</v>
      </c>
      <c r="AA26" s="43"/>
      <c r="AB26" s="111">
        <f t="shared" si="90"/>
        <v>75</v>
      </c>
      <c r="AC26" s="46">
        <f>Z26</f>
        <v>75</v>
      </c>
      <c r="AD26" s="86"/>
      <c r="AE26" s="112">
        <f t="shared" si="91"/>
        <v>75</v>
      </c>
      <c r="AF26" s="49">
        <f>AC26</f>
        <v>75</v>
      </c>
      <c r="AG26" s="50"/>
      <c r="AH26" s="49">
        <f t="shared" si="92"/>
        <v>75</v>
      </c>
      <c r="AI26" s="51">
        <f>AF26</f>
        <v>75</v>
      </c>
      <c r="AJ26" s="117"/>
      <c r="AK26" s="51">
        <f t="shared" si="93"/>
        <v>75</v>
      </c>
      <c r="AL26" s="12"/>
      <c r="AM26" s="53" t="str">
        <f t="shared" si="94"/>
        <v>Other</v>
      </c>
      <c r="AN26" s="90">
        <f t="shared" ref="AN26:AO26" si="108">B26+E26+H26+K26+N26+Q26+T26+W26+Z26+AC26+AF26+AI26</f>
        <v>900</v>
      </c>
      <c r="AO26" s="90">
        <f t="shared" si="108"/>
        <v>0</v>
      </c>
      <c r="AP26" s="55">
        <f t="shared" si="96"/>
        <v>900</v>
      </c>
      <c r="AQ26" s="55">
        <f t="shared" si="97"/>
        <v>75</v>
      </c>
      <c r="AR26" s="58"/>
      <c r="AS26" s="12"/>
      <c r="AT26" s="12"/>
      <c r="AU26" s="12"/>
      <c r="AV26" s="12"/>
    </row>
    <row r="27" spans="1:48" ht="15.75" customHeight="1" x14ac:dyDescent="0.3">
      <c r="A27" s="37" t="s">
        <v>35</v>
      </c>
      <c r="B27" s="38">
        <v>100</v>
      </c>
      <c r="C27" s="83"/>
      <c r="D27" s="108">
        <f t="shared" si="82"/>
        <v>100</v>
      </c>
      <c r="E27" s="40">
        <f>B27</f>
        <v>100</v>
      </c>
      <c r="F27" s="85"/>
      <c r="G27" s="109">
        <f t="shared" si="83"/>
        <v>100</v>
      </c>
      <c r="H27" s="110">
        <f>E27</f>
        <v>100</v>
      </c>
      <c r="I27" s="43"/>
      <c r="J27" s="111">
        <f t="shared" si="84"/>
        <v>100</v>
      </c>
      <c r="K27" s="46">
        <f>H27</f>
        <v>100</v>
      </c>
      <c r="L27" s="86"/>
      <c r="M27" s="112">
        <f t="shared" si="85"/>
        <v>100</v>
      </c>
      <c r="N27" s="49">
        <f>K27</f>
        <v>100</v>
      </c>
      <c r="O27" s="50"/>
      <c r="P27" s="49">
        <f t="shared" si="86"/>
        <v>100</v>
      </c>
      <c r="Q27" s="51">
        <f>N27</f>
        <v>100</v>
      </c>
      <c r="R27" s="117"/>
      <c r="S27" s="51">
        <f t="shared" si="87"/>
        <v>100</v>
      </c>
      <c r="T27" s="38">
        <f>Q27</f>
        <v>100</v>
      </c>
      <c r="U27" s="83"/>
      <c r="V27" s="108">
        <f t="shared" si="88"/>
        <v>100</v>
      </c>
      <c r="W27" s="40">
        <f>T27</f>
        <v>100</v>
      </c>
      <c r="X27" s="85"/>
      <c r="Y27" s="109">
        <f t="shared" si="89"/>
        <v>100</v>
      </c>
      <c r="Z27" s="110">
        <f>W27</f>
        <v>100</v>
      </c>
      <c r="AA27" s="43"/>
      <c r="AB27" s="111">
        <f t="shared" si="90"/>
        <v>100</v>
      </c>
      <c r="AC27" s="46">
        <f>Z27</f>
        <v>100</v>
      </c>
      <c r="AD27" s="86"/>
      <c r="AE27" s="112">
        <f t="shared" si="91"/>
        <v>100</v>
      </c>
      <c r="AF27" s="49">
        <f>AC27</f>
        <v>100</v>
      </c>
      <c r="AG27" s="50"/>
      <c r="AH27" s="49">
        <f t="shared" si="92"/>
        <v>100</v>
      </c>
      <c r="AI27" s="51">
        <f>AF27</f>
        <v>100</v>
      </c>
      <c r="AJ27" s="117"/>
      <c r="AK27" s="51">
        <f t="shared" si="93"/>
        <v>100</v>
      </c>
      <c r="AL27" s="12"/>
      <c r="AM27" s="53" t="str">
        <f t="shared" si="94"/>
        <v>Gifts/Donations/Weddings</v>
      </c>
      <c r="AN27" s="55">
        <f t="shared" ref="AN27:AO27" si="109">B27+E27+H27+K27+N27+Q27+T27+W27+Z27+AC27+AF27+AI27</f>
        <v>1200</v>
      </c>
      <c r="AO27" s="55">
        <f t="shared" si="109"/>
        <v>0</v>
      </c>
      <c r="AP27" s="55">
        <f t="shared" si="96"/>
        <v>1200</v>
      </c>
      <c r="AQ27" s="55">
        <f t="shared" si="97"/>
        <v>100</v>
      </c>
      <c r="AR27" s="58"/>
      <c r="AS27" s="12"/>
      <c r="AT27" s="12"/>
      <c r="AU27" s="12"/>
      <c r="AV27" s="12"/>
    </row>
    <row r="28" spans="1:48" ht="15.75" customHeight="1" x14ac:dyDescent="0.3">
      <c r="A28" s="32" t="s">
        <v>36</v>
      </c>
      <c r="B28" s="60">
        <f>SUM(B15:B27)</f>
        <v>1250</v>
      </c>
      <c r="C28" s="59">
        <f>SUM(C15:C27)</f>
        <v>0</v>
      </c>
      <c r="D28" s="77">
        <f t="shared" si="82"/>
        <v>1250</v>
      </c>
      <c r="E28" s="78">
        <f>SUM(E15:E27)</f>
        <v>1250</v>
      </c>
      <c r="F28" s="61">
        <f>SUM(F15:F27)</f>
        <v>0</v>
      </c>
      <c r="G28" s="79">
        <f t="shared" si="83"/>
        <v>1250</v>
      </c>
      <c r="H28" s="80">
        <f>SUM(H15:H27)</f>
        <v>1250</v>
      </c>
      <c r="I28" s="62">
        <f>SUM(I15:I27)</f>
        <v>0</v>
      </c>
      <c r="J28" s="94">
        <f t="shared" si="84"/>
        <v>1250</v>
      </c>
      <c r="K28" s="64">
        <f>SUM(K15:K27)</f>
        <v>1250</v>
      </c>
      <c r="L28" s="63">
        <f>SUM(L15:L27)</f>
        <v>0</v>
      </c>
      <c r="M28" s="81">
        <f t="shared" si="85"/>
        <v>1250</v>
      </c>
      <c r="N28" s="67">
        <f>SUM(N15:N27)</f>
        <v>1250</v>
      </c>
      <c r="O28" s="66">
        <f>SUM(O15:O27)</f>
        <v>0</v>
      </c>
      <c r="P28" s="67">
        <f t="shared" si="86"/>
        <v>1250</v>
      </c>
      <c r="Q28" s="69">
        <f>SUM(Q15:Q27)</f>
        <v>1250</v>
      </c>
      <c r="R28" s="126">
        <f>SUM(R15:R27)</f>
        <v>0</v>
      </c>
      <c r="S28" s="69">
        <f t="shared" si="87"/>
        <v>1250</v>
      </c>
      <c r="T28" s="60">
        <f>SUM(T15:T27)</f>
        <v>1250</v>
      </c>
      <c r="U28" s="59">
        <f>SUM(U15:U27)</f>
        <v>0</v>
      </c>
      <c r="V28" s="77">
        <f t="shared" si="88"/>
        <v>1250</v>
      </c>
      <c r="W28" s="78">
        <f>SUM(W15:W27)</f>
        <v>1250</v>
      </c>
      <c r="X28" s="61">
        <f>SUM(X15:X27)</f>
        <v>0</v>
      </c>
      <c r="Y28" s="79">
        <f t="shared" si="89"/>
        <v>1250</v>
      </c>
      <c r="Z28" s="80">
        <f>SUM(Z15:Z27)</f>
        <v>1250</v>
      </c>
      <c r="AA28" s="62">
        <f>SUM(AA15:AA27)</f>
        <v>0</v>
      </c>
      <c r="AB28" s="94">
        <f t="shared" si="90"/>
        <v>1250</v>
      </c>
      <c r="AC28" s="64">
        <f>SUM(AC15:AC27)</f>
        <v>1250</v>
      </c>
      <c r="AD28" s="63">
        <f>SUM(AD15:AD27)</f>
        <v>0</v>
      </c>
      <c r="AE28" s="81">
        <f t="shared" si="91"/>
        <v>1250</v>
      </c>
      <c r="AF28" s="67">
        <f>SUM(AF15:AF27)</f>
        <v>1250</v>
      </c>
      <c r="AG28" s="66">
        <f>SUM(AG15:AG27)</f>
        <v>0</v>
      </c>
      <c r="AH28" s="67">
        <f t="shared" si="92"/>
        <v>1250</v>
      </c>
      <c r="AI28" s="69">
        <f>SUM(AI15:AI27)</f>
        <v>1250</v>
      </c>
      <c r="AJ28" s="126">
        <f>SUM(AJ15:AJ27)</f>
        <v>0</v>
      </c>
      <c r="AK28" s="69">
        <f t="shared" si="93"/>
        <v>1250</v>
      </c>
      <c r="AL28" s="12"/>
      <c r="AM28" s="34" t="str">
        <f>A28</f>
        <v>Total Variable Expenses</v>
      </c>
      <c r="AN28" s="71">
        <f t="shared" ref="AN28:AO28" si="110">B28+E28+H28+K28+N28+Q28+T28+W28+Z28+AC28+AF28+AI28</f>
        <v>15000</v>
      </c>
      <c r="AO28" s="71">
        <f t="shared" si="110"/>
        <v>0</v>
      </c>
      <c r="AP28" s="71">
        <f t="shared" si="96"/>
        <v>15000</v>
      </c>
      <c r="AQ28" s="71">
        <f t="shared" si="97"/>
        <v>1250</v>
      </c>
      <c r="AR28" s="72"/>
      <c r="AS28" s="12"/>
      <c r="AT28" s="12"/>
      <c r="AU28" s="12"/>
      <c r="AV28" s="12"/>
    </row>
    <row r="29" spans="1:48" ht="15.75" customHeight="1" x14ac:dyDescent="0.3">
      <c r="A29" s="1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27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127"/>
      <c r="AK29" s="73"/>
      <c r="AL29" s="12"/>
      <c r="AM29" s="92"/>
      <c r="AN29" s="130">
        <f>AN28-SUM(AN15:AN27)</f>
        <v>0</v>
      </c>
      <c r="AO29" s="130">
        <f>AO28-SUM(AO15:AO27)</f>
        <v>0</v>
      </c>
      <c r="AP29" s="130">
        <f>AP28-SUM(AP15:AP27)</f>
        <v>0</v>
      </c>
      <c r="AQ29" s="130">
        <f>AQ28-SUM(AQ15:AQ27)</f>
        <v>0</v>
      </c>
      <c r="AR29" s="12"/>
      <c r="AS29" s="12"/>
      <c r="AT29" s="12"/>
      <c r="AU29" s="12"/>
      <c r="AV29" s="12"/>
    </row>
    <row r="30" spans="1:48" ht="15.75" customHeight="1" x14ac:dyDescent="0.35">
      <c r="A30" s="93" t="s">
        <v>37</v>
      </c>
      <c r="B30" s="60" t="str">
        <f>B14</f>
        <v>Budget</v>
      </c>
      <c r="C30" s="59" t="str">
        <f>C14</f>
        <v>Actual</v>
      </c>
      <c r="D30" s="77" t="str">
        <f>D14</f>
        <v>Difference</v>
      </c>
      <c r="E30" s="78" t="str">
        <f t="shared" ref="E30" si="111">B30</f>
        <v>Budget</v>
      </c>
      <c r="F30" s="61" t="str">
        <f>F14</f>
        <v>Actual</v>
      </c>
      <c r="G30" s="79" t="str">
        <f>G14</f>
        <v>Difference</v>
      </c>
      <c r="H30" s="80" t="str">
        <f t="shared" ref="H30" si="112">E30</f>
        <v>Budget</v>
      </c>
      <c r="I30" s="62" t="str">
        <f>I14</f>
        <v>Actual</v>
      </c>
      <c r="J30" s="94" t="str">
        <f>J14</f>
        <v>Difference</v>
      </c>
      <c r="K30" s="64" t="str">
        <f t="shared" ref="K30" si="113">H30</f>
        <v>Budget</v>
      </c>
      <c r="L30" s="63" t="str">
        <f t="shared" ref="L30:V30" si="114">L14</f>
        <v>Actual</v>
      </c>
      <c r="M30" s="81" t="str">
        <f t="shared" si="114"/>
        <v>Difference</v>
      </c>
      <c r="N30" s="67" t="str">
        <f t="shared" ref="N30" si="115">K30</f>
        <v>Budget</v>
      </c>
      <c r="O30" s="66" t="str">
        <f t="shared" si="114"/>
        <v>Actual</v>
      </c>
      <c r="P30" s="67" t="str">
        <f t="shared" si="114"/>
        <v>Difference</v>
      </c>
      <c r="Q30" s="69" t="str">
        <f t="shared" ref="Q30" si="116">N30</f>
        <v>Budget</v>
      </c>
      <c r="R30" s="126" t="str">
        <f t="shared" si="114"/>
        <v>Actual</v>
      </c>
      <c r="S30" s="69" t="str">
        <f t="shared" si="114"/>
        <v>Difference</v>
      </c>
      <c r="T30" s="60" t="str">
        <f t="shared" ref="T30" si="117">Q30</f>
        <v>Budget</v>
      </c>
      <c r="U30" s="59" t="str">
        <f t="shared" si="114"/>
        <v>Actual</v>
      </c>
      <c r="V30" s="77" t="str">
        <f t="shared" si="114"/>
        <v>Difference</v>
      </c>
      <c r="W30" s="78" t="str">
        <f t="shared" ref="W30" si="118">T30</f>
        <v>Budget</v>
      </c>
      <c r="X30" s="61" t="str">
        <f>X14</f>
        <v>Actual</v>
      </c>
      <c r="Y30" s="79" t="str">
        <f>Y14</f>
        <v>Difference</v>
      </c>
      <c r="Z30" s="80" t="str">
        <f t="shared" ref="Z30" si="119">W30</f>
        <v>Budget</v>
      </c>
      <c r="AA30" s="62" t="str">
        <f>AA14</f>
        <v>Actual</v>
      </c>
      <c r="AB30" s="94" t="str">
        <f>AB14</f>
        <v>Difference</v>
      </c>
      <c r="AC30" s="64" t="str">
        <f t="shared" ref="AC30" si="120">Z30</f>
        <v>Budget</v>
      </c>
      <c r="AD30" s="63" t="str">
        <f t="shared" ref="AD30:AK30" si="121">AD14</f>
        <v>Actual</v>
      </c>
      <c r="AE30" s="81" t="str">
        <f t="shared" si="121"/>
        <v>Difference</v>
      </c>
      <c r="AF30" s="67" t="str">
        <f t="shared" ref="AF30" si="122">AC30</f>
        <v>Budget</v>
      </c>
      <c r="AG30" s="66" t="str">
        <f t="shared" si="121"/>
        <v>Actual</v>
      </c>
      <c r="AH30" s="67" t="str">
        <f t="shared" si="121"/>
        <v>Difference</v>
      </c>
      <c r="AI30" s="69" t="str">
        <f t="shared" ref="AI30" si="123">AF30</f>
        <v>Budget</v>
      </c>
      <c r="AJ30" s="126" t="str">
        <f t="shared" si="121"/>
        <v>Actual</v>
      </c>
      <c r="AK30" s="69" t="str">
        <f t="shared" si="121"/>
        <v>Difference</v>
      </c>
      <c r="AL30" s="12"/>
      <c r="AM30" s="82" t="s">
        <v>37</v>
      </c>
      <c r="AN30" s="34" t="s">
        <v>7</v>
      </c>
      <c r="AO30" s="33" t="s">
        <v>8</v>
      </c>
      <c r="AP30" s="34" t="s">
        <v>6</v>
      </c>
      <c r="AQ30" s="33" t="s">
        <v>9</v>
      </c>
      <c r="AR30" s="72"/>
      <c r="AS30" s="12"/>
      <c r="AT30" s="12"/>
      <c r="AU30" s="12"/>
      <c r="AV30" s="12"/>
    </row>
    <row r="31" spans="1:48" ht="15.75" customHeight="1" x14ac:dyDescent="0.3">
      <c r="A31" s="113" t="s">
        <v>63</v>
      </c>
      <c r="B31" s="38">
        <v>200</v>
      </c>
      <c r="C31" s="83"/>
      <c r="D31" s="108">
        <f t="shared" ref="D31:D38" si="124">C31-B31</f>
        <v>-200</v>
      </c>
      <c r="E31" s="40">
        <f>B31</f>
        <v>200</v>
      </c>
      <c r="F31" s="85"/>
      <c r="G31" s="109">
        <f t="shared" ref="G31:G38" si="125">F31-E31</f>
        <v>-200</v>
      </c>
      <c r="H31" s="110">
        <f>E31</f>
        <v>200</v>
      </c>
      <c r="I31" s="110"/>
      <c r="J31" s="111">
        <f t="shared" ref="J31:J38" si="126">I31-H31</f>
        <v>-200</v>
      </c>
      <c r="K31" s="46">
        <f>H31</f>
        <v>200</v>
      </c>
      <c r="L31" s="86"/>
      <c r="M31" s="112">
        <f t="shared" ref="M31:M38" si="127">L31-K31</f>
        <v>-200</v>
      </c>
      <c r="N31" s="49">
        <f>K31</f>
        <v>200</v>
      </c>
      <c r="O31" s="50"/>
      <c r="P31" s="88">
        <f t="shared" ref="P31:P38" si="128">O31-N31</f>
        <v>-200</v>
      </c>
      <c r="Q31" s="51">
        <f>N31</f>
        <v>200</v>
      </c>
      <c r="R31" s="117"/>
      <c r="S31" s="89">
        <f t="shared" ref="S31:S38" si="129">R31-Q31</f>
        <v>-200</v>
      </c>
      <c r="T31" s="38">
        <f>Q31</f>
        <v>200</v>
      </c>
      <c r="U31" s="83"/>
      <c r="V31" s="108">
        <f t="shared" ref="V31:V38" si="130">U31-T31</f>
        <v>-200</v>
      </c>
      <c r="W31" s="40">
        <f>T31</f>
        <v>200</v>
      </c>
      <c r="X31" s="85"/>
      <c r="Y31" s="109">
        <f t="shared" ref="Y31:Y38" si="131">X31-W31</f>
        <v>-200</v>
      </c>
      <c r="Z31" s="110">
        <f>W31</f>
        <v>200</v>
      </c>
      <c r="AA31" s="110"/>
      <c r="AB31" s="111">
        <f t="shared" ref="AB31:AB38" si="132">AA31-Z31</f>
        <v>-200</v>
      </c>
      <c r="AC31" s="46">
        <f>Z31</f>
        <v>200</v>
      </c>
      <c r="AD31" s="86"/>
      <c r="AE31" s="112">
        <f t="shared" ref="AE31:AE38" si="133">AD31-AC31</f>
        <v>-200</v>
      </c>
      <c r="AF31" s="49">
        <f>AC31</f>
        <v>200</v>
      </c>
      <c r="AG31" s="50"/>
      <c r="AH31" s="88">
        <f t="shared" ref="AH31:AH38" si="134">AG31-AF31</f>
        <v>-200</v>
      </c>
      <c r="AI31" s="51">
        <f>AF31</f>
        <v>200</v>
      </c>
      <c r="AJ31" s="117"/>
      <c r="AK31" s="89">
        <f t="shared" ref="AK31:AK38" si="135">AJ31-AI31</f>
        <v>-200</v>
      </c>
      <c r="AL31" s="12"/>
      <c r="AM31" s="53" t="str">
        <f t="shared" ref="AM31:AM38" si="136">A31</f>
        <v>Emergency Fund</v>
      </c>
      <c r="AN31" s="54">
        <f t="shared" ref="AN31:AO31" si="137">B31+E31+H31+K31+N31+Q31+T31+W31+Z31+AC31+AF31+AI31</f>
        <v>2400</v>
      </c>
      <c r="AO31" s="54">
        <f t="shared" si="137"/>
        <v>0</v>
      </c>
      <c r="AP31" s="55">
        <f t="shared" ref="AP31:AP39" si="138">AO31-AN31</f>
        <v>-2400</v>
      </c>
      <c r="AQ31" s="55">
        <f t="shared" ref="AQ31:AQ39" si="139">AP31/12</f>
        <v>-200</v>
      </c>
      <c r="AR31" s="58"/>
      <c r="AS31" s="12"/>
      <c r="AT31" s="12"/>
      <c r="AU31" s="12"/>
      <c r="AV31" s="12"/>
    </row>
    <row r="32" spans="1:48" ht="15.75" customHeight="1" x14ac:dyDescent="0.3">
      <c r="A32" s="113" t="s">
        <v>77</v>
      </c>
      <c r="B32" s="38">
        <v>100</v>
      </c>
      <c r="C32" s="83"/>
      <c r="D32" s="108">
        <f t="shared" si="124"/>
        <v>-100</v>
      </c>
      <c r="E32" s="40">
        <f>B32</f>
        <v>100</v>
      </c>
      <c r="F32" s="85"/>
      <c r="G32" s="109">
        <f t="shared" si="125"/>
        <v>-100</v>
      </c>
      <c r="H32" s="110">
        <f>E32</f>
        <v>100</v>
      </c>
      <c r="I32" s="110"/>
      <c r="J32" s="111">
        <f t="shared" si="126"/>
        <v>-100</v>
      </c>
      <c r="K32" s="46">
        <f>H32</f>
        <v>100</v>
      </c>
      <c r="L32" s="86"/>
      <c r="M32" s="112">
        <f t="shared" si="127"/>
        <v>-100</v>
      </c>
      <c r="N32" s="49">
        <f>K32</f>
        <v>100</v>
      </c>
      <c r="O32" s="50"/>
      <c r="P32" s="49">
        <f t="shared" si="128"/>
        <v>-100</v>
      </c>
      <c r="Q32" s="51">
        <f>N32</f>
        <v>100</v>
      </c>
      <c r="R32" s="117"/>
      <c r="S32" s="51">
        <f t="shared" si="129"/>
        <v>-100</v>
      </c>
      <c r="T32" s="38">
        <f>Q32</f>
        <v>100</v>
      </c>
      <c r="U32" s="83"/>
      <c r="V32" s="108">
        <f t="shared" si="130"/>
        <v>-100</v>
      </c>
      <c r="W32" s="40">
        <f>T32</f>
        <v>100</v>
      </c>
      <c r="X32" s="85"/>
      <c r="Y32" s="109">
        <f t="shared" si="131"/>
        <v>-100</v>
      </c>
      <c r="Z32" s="110">
        <f>W32</f>
        <v>100</v>
      </c>
      <c r="AA32" s="110"/>
      <c r="AB32" s="111">
        <f t="shared" si="132"/>
        <v>-100</v>
      </c>
      <c r="AC32" s="46">
        <f>Z32</f>
        <v>100</v>
      </c>
      <c r="AD32" s="86"/>
      <c r="AE32" s="112">
        <f t="shared" si="133"/>
        <v>-100</v>
      </c>
      <c r="AF32" s="49">
        <f>AC32</f>
        <v>100</v>
      </c>
      <c r="AG32" s="50"/>
      <c r="AH32" s="49">
        <f t="shared" si="134"/>
        <v>-100</v>
      </c>
      <c r="AI32" s="51">
        <f>AF32</f>
        <v>100</v>
      </c>
      <c r="AJ32" s="117"/>
      <c r="AK32" s="51">
        <f t="shared" si="135"/>
        <v>-100</v>
      </c>
      <c r="AL32" s="12"/>
      <c r="AM32" s="53" t="str">
        <f t="shared" si="136"/>
        <v>Roth IRA</v>
      </c>
      <c r="AN32" s="90">
        <f t="shared" ref="AN32:AO32" si="140">B32+E32+H32+K32+N32+Q32+T32+W32+Z32+AC32+AF32+AI32</f>
        <v>1200</v>
      </c>
      <c r="AO32" s="90">
        <f t="shared" si="140"/>
        <v>0</v>
      </c>
      <c r="AP32" s="55">
        <f t="shared" si="138"/>
        <v>-1200</v>
      </c>
      <c r="AQ32" s="55">
        <f t="shared" si="139"/>
        <v>-100</v>
      </c>
      <c r="AR32" s="58"/>
      <c r="AS32" s="12"/>
      <c r="AT32" s="12"/>
      <c r="AU32" s="12"/>
      <c r="AV32" s="12"/>
    </row>
    <row r="33" spans="1:48" ht="15.75" customHeight="1" x14ac:dyDescent="0.3">
      <c r="A33" s="113" t="s">
        <v>40</v>
      </c>
      <c r="B33" s="38">
        <v>50</v>
      </c>
      <c r="C33" s="83"/>
      <c r="D33" s="108">
        <f t="shared" si="124"/>
        <v>-50</v>
      </c>
      <c r="E33" s="40">
        <f>B33</f>
        <v>50</v>
      </c>
      <c r="F33" s="85"/>
      <c r="G33" s="109">
        <f t="shared" si="125"/>
        <v>-50</v>
      </c>
      <c r="H33" s="110">
        <f>E33</f>
        <v>50</v>
      </c>
      <c r="I33" s="110"/>
      <c r="J33" s="111">
        <f t="shared" si="126"/>
        <v>-50</v>
      </c>
      <c r="K33" s="46">
        <f>H33</f>
        <v>50</v>
      </c>
      <c r="L33" s="86"/>
      <c r="M33" s="112">
        <f t="shared" si="127"/>
        <v>-50</v>
      </c>
      <c r="N33" s="49">
        <f>K33</f>
        <v>50</v>
      </c>
      <c r="O33" s="50"/>
      <c r="P33" s="49">
        <f t="shared" si="128"/>
        <v>-50</v>
      </c>
      <c r="Q33" s="51">
        <f>N33</f>
        <v>50</v>
      </c>
      <c r="R33" s="117"/>
      <c r="S33" s="51">
        <f t="shared" si="129"/>
        <v>-50</v>
      </c>
      <c r="T33" s="38">
        <f>Q33</f>
        <v>50</v>
      </c>
      <c r="U33" s="83"/>
      <c r="V33" s="108">
        <f t="shared" si="130"/>
        <v>-50</v>
      </c>
      <c r="W33" s="40">
        <f>T33</f>
        <v>50</v>
      </c>
      <c r="X33" s="85"/>
      <c r="Y33" s="109">
        <f t="shared" si="131"/>
        <v>-50</v>
      </c>
      <c r="Z33" s="110">
        <f>W33</f>
        <v>50</v>
      </c>
      <c r="AA33" s="110"/>
      <c r="AB33" s="111">
        <f t="shared" si="132"/>
        <v>-50</v>
      </c>
      <c r="AC33" s="46">
        <f>Z33</f>
        <v>50</v>
      </c>
      <c r="AD33" s="86"/>
      <c r="AE33" s="112">
        <f t="shared" si="133"/>
        <v>-50</v>
      </c>
      <c r="AF33" s="49">
        <f>AC33</f>
        <v>50</v>
      </c>
      <c r="AG33" s="50"/>
      <c r="AH33" s="49">
        <f t="shared" si="134"/>
        <v>-50</v>
      </c>
      <c r="AI33" s="51">
        <f>AF33</f>
        <v>50</v>
      </c>
      <c r="AJ33" s="117"/>
      <c r="AK33" s="51">
        <f t="shared" si="135"/>
        <v>-50</v>
      </c>
      <c r="AL33" s="12"/>
      <c r="AM33" s="53" t="str">
        <f t="shared" si="136"/>
        <v>Savings for other securities</v>
      </c>
      <c r="AN33" s="90">
        <f t="shared" ref="AN33:AO33" si="141">B33+E33+H33+K33+N33+Q33+T33+W33+Z33+AC33+AF33+AI33</f>
        <v>600</v>
      </c>
      <c r="AO33" s="90">
        <f t="shared" si="141"/>
        <v>0</v>
      </c>
      <c r="AP33" s="55">
        <f t="shared" si="138"/>
        <v>-600</v>
      </c>
      <c r="AQ33" s="55">
        <f t="shared" si="139"/>
        <v>-50</v>
      </c>
      <c r="AR33" s="58"/>
      <c r="AS33" s="12"/>
      <c r="AT33" s="12"/>
      <c r="AU33" s="12"/>
      <c r="AV33" s="12"/>
    </row>
    <row r="34" spans="1:48" ht="15.75" customHeight="1" x14ac:dyDescent="0.3">
      <c r="A34" s="113" t="s">
        <v>41</v>
      </c>
      <c r="B34" s="38">
        <v>500</v>
      </c>
      <c r="C34" s="83"/>
      <c r="D34" s="108">
        <f t="shared" si="124"/>
        <v>-500</v>
      </c>
      <c r="E34" s="40">
        <f>B34</f>
        <v>500</v>
      </c>
      <c r="F34" s="40"/>
      <c r="G34" s="109">
        <f t="shared" si="125"/>
        <v>-500</v>
      </c>
      <c r="H34" s="110">
        <f>E34</f>
        <v>500</v>
      </c>
      <c r="I34" s="110"/>
      <c r="J34" s="111">
        <f t="shared" si="126"/>
        <v>-500</v>
      </c>
      <c r="K34" s="46">
        <f>H34</f>
        <v>500</v>
      </c>
      <c r="L34" s="86"/>
      <c r="M34" s="112">
        <f t="shared" si="127"/>
        <v>-500</v>
      </c>
      <c r="N34" s="49">
        <f>K34</f>
        <v>500</v>
      </c>
      <c r="O34" s="50"/>
      <c r="P34" s="49">
        <f t="shared" si="128"/>
        <v>-500</v>
      </c>
      <c r="Q34" s="51">
        <f>N34</f>
        <v>500</v>
      </c>
      <c r="R34" s="52"/>
      <c r="S34" s="51">
        <f t="shared" si="129"/>
        <v>-500</v>
      </c>
      <c r="T34" s="38">
        <f>Q34</f>
        <v>500</v>
      </c>
      <c r="U34" s="83"/>
      <c r="V34" s="108">
        <f t="shared" si="130"/>
        <v>-500</v>
      </c>
      <c r="W34" s="40">
        <f>T34</f>
        <v>500</v>
      </c>
      <c r="X34" s="40"/>
      <c r="Y34" s="109">
        <f t="shared" si="131"/>
        <v>-500</v>
      </c>
      <c r="Z34" s="110">
        <f>W34</f>
        <v>500</v>
      </c>
      <c r="AA34" s="110"/>
      <c r="AB34" s="111">
        <f t="shared" si="132"/>
        <v>-500</v>
      </c>
      <c r="AC34" s="46">
        <f>Z34</f>
        <v>500</v>
      </c>
      <c r="AD34" s="86"/>
      <c r="AE34" s="112">
        <f t="shared" si="133"/>
        <v>-500</v>
      </c>
      <c r="AF34" s="49">
        <f>AC34</f>
        <v>500</v>
      </c>
      <c r="AG34" s="50"/>
      <c r="AH34" s="49">
        <f t="shared" si="134"/>
        <v>-500</v>
      </c>
      <c r="AI34" s="51">
        <f>AF34</f>
        <v>500</v>
      </c>
      <c r="AJ34" s="52"/>
      <c r="AK34" s="51">
        <f t="shared" si="135"/>
        <v>-500</v>
      </c>
      <c r="AL34" s="12"/>
      <c r="AM34" s="114" t="str">
        <f t="shared" si="136"/>
        <v>Downpayment</v>
      </c>
      <c r="AN34" s="90">
        <f t="shared" ref="AN34:AO34" si="142">B34+E34+H34+K34+N34+Q34+T34+W34+Z34+AC34+AF34+AI34</f>
        <v>6000</v>
      </c>
      <c r="AO34" s="90">
        <f t="shared" si="142"/>
        <v>0</v>
      </c>
      <c r="AP34" s="55">
        <f t="shared" si="138"/>
        <v>-6000</v>
      </c>
      <c r="AQ34" s="55">
        <f t="shared" si="139"/>
        <v>-500</v>
      </c>
      <c r="AR34" s="58"/>
      <c r="AS34" s="12"/>
      <c r="AT34" s="12"/>
      <c r="AU34" s="12"/>
      <c r="AV34" s="12"/>
    </row>
    <row r="35" spans="1:48" ht="15.75" customHeight="1" x14ac:dyDescent="0.3">
      <c r="A35" s="37" t="s">
        <v>43</v>
      </c>
      <c r="B35" s="38">
        <v>100</v>
      </c>
      <c r="C35" s="38"/>
      <c r="D35" s="108">
        <f t="shared" si="124"/>
        <v>-100</v>
      </c>
      <c r="E35" s="40">
        <f>B35</f>
        <v>100</v>
      </c>
      <c r="F35" s="40"/>
      <c r="G35" s="109">
        <f t="shared" si="125"/>
        <v>-100</v>
      </c>
      <c r="H35" s="110">
        <f>E35</f>
        <v>100</v>
      </c>
      <c r="I35" s="110"/>
      <c r="J35" s="111">
        <f t="shared" si="126"/>
        <v>-100</v>
      </c>
      <c r="K35" s="46">
        <f>H35</f>
        <v>100</v>
      </c>
      <c r="L35" s="86"/>
      <c r="M35" s="112">
        <f t="shared" si="127"/>
        <v>-100</v>
      </c>
      <c r="N35" s="49">
        <f>K35</f>
        <v>100</v>
      </c>
      <c r="O35" s="50"/>
      <c r="P35" s="50">
        <f t="shared" si="128"/>
        <v>-100</v>
      </c>
      <c r="Q35" s="51">
        <f>N35</f>
        <v>100</v>
      </c>
      <c r="R35" s="52"/>
      <c r="S35" s="52">
        <f t="shared" si="129"/>
        <v>-100</v>
      </c>
      <c r="T35" s="38">
        <f>Q35</f>
        <v>100</v>
      </c>
      <c r="U35" s="38"/>
      <c r="V35" s="108">
        <f t="shared" si="130"/>
        <v>-100</v>
      </c>
      <c r="W35" s="40">
        <f>T35</f>
        <v>100</v>
      </c>
      <c r="X35" s="40"/>
      <c r="Y35" s="109">
        <f t="shared" si="131"/>
        <v>-100</v>
      </c>
      <c r="Z35" s="110">
        <f>W35</f>
        <v>100</v>
      </c>
      <c r="AA35" s="110"/>
      <c r="AB35" s="111">
        <f t="shared" si="132"/>
        <v>-100</v>
      </c>
      <c r="AC35" s="46">
        <f>Z35</f>
        <v>100</v>
      </c>
      <c r="AD35" s="86"/>
      <c r="AE35" s="112">
        <f t="shared" si="133"/>
        <v>-100</v>
      </c>
      <c r="AF35" s="49">
        <f>AC35</f>
        <v>100</v>
      </c>
      <c r="AG35" s="50"/>
      <c r="AH35" s="50">
        <f t="shared" si="134"/>
        <v>-100</v>
      </c>
      <c r="AI35" s="51">
        <f>AF35</f>
        <v>100</v>
      </c>
      <c r="AJ35" s="52"/>
      <c r="AK35" s="52">
        <f t="shared" si="135"/>
        <v>-100</v>
      </c>
      <c r="AL35" s="12"/>
      <c r="AM35" s="116" t="str">
        <f t="shared" si="136"/>
        <v>Car Insurance &amp; Plates</v>
      </c>
      <c r="AN35" s="55">
        <f t="shared" ref="AN35:AO35" si="143">B35+E35+H35+K35+N35+Q35+T35+W35+Z35+AC35+AF35+AI35</f>
        <v>1200</v>
      </c>
      <c r="AO35" s="55">
        <f t="shared" si="143"/>
        <v>0</v>
      </c>
      <c r="AP35" s="55">
        <f t="shared" si="138"/>
        <v>-1200</v>
      </c>
      <c r="AQ35" s="90">
        <f t="shared" si="139"/>
        <v>-100</v>
      </c>
      <c r="AR35" s="74"/>
      <c r="AS35" s="12"/>
      <c r="AT35" s="12"/>
      <c r="AU35" s="12"/>
      <c r="AV35" s="12"/>
    </row>
    <row r="36" spans="1:48" ht="15.75" customHeight="1" x14ac:dyDescent="0.3">
      <c r="A36" s="37" t="s">
        <v>79</v>
      </c>
      <c r="B36" s="38">
        <v>50</v>
      </c>
      <c r="C36" s="115"/>
      <c r="D36" s="108">
        <f t="shared" si="124"/>
        <v>-50</v>
      </c>
      <c r="E36" s="40">
        <f>B36</f>
        <v>50</v>
      </c>
      <c r="F36" s="40"/>
      <c r="G36" s="109">
        <f t="shared" si="125"/>
        <v>-50</v>
      </c>
      <c r="H36" s="110">
        <f>E36</f>
        <v>50</v>
      </c>
      <c r="I36" s="110"/>
      <c r="J36" s="111">
        <f t="shared" si="126"/>
        <v>-50</v>
      </c>
      <c r="K36" s="46">
        <f>H36</f>
        <v>50</v>
      </c>
      <c r="L36" s="86"/>
      <c r="M36" s="112">
        <f t="shared" si="127"/>
        <v>-50</v>
      </c>
      <c r="N36" s="49">
        <f>K36</f>
        <v>50</v>
      </c>
      <c r="O36" s="50"/>
      <c r="P36" s="50">
        <f t="shared" si="128"/>
        <v>-50</v>
      </c>
      <c r="Q36" s="51">
        <f>N36</f>
        <v>50</v>
      </c>
      <c r="R36" s="52"/>
      <c r="S36" s="52">
        <f t="shared" si="129"/>
        <v>-50</v>
      </c>
      <c r="T36" s="38">
        <f>Q36</f>
        <v>50</v>
      </c>
      <c r="U36" s="115"/>
      <c r="V36" s="108">
        <f t="shared" si="130"/>
        <v>-50</v>
      </c>
      <c r="W36" s="40">
        <f>T36</f>
        <v>50</v>
      </c>
      <c r="X36" s="40"/>
      <c r="Y36" s="109">
        <f t="shared" si="131"/>
        <v>-50</v>
      </c>
      <c r="Z36" s="110">
        <f>W36</f>
        <v>50</v>
      </c>
      <c r="AA36" s="110"/>
      <c r="AB36" s="111">
        <f t="shared" si="132"/>
        <v>-50</v>
      </c>
      <c r="AC36" s="46">
        <f>Z36</f>
        <v>50</v>
      </c>
      <c r="AD36" s="86"/>
      <c r="AE36" s="112">
        <f t="shared" si="133"/>
        <v>-50</v>
      </c>
      <c r="AF36" s="49">
        <f>AC36</f>
        <v>50</v>
      </c>
      <c r="AG36" s="50"/>
      <c r="AH36" s="50">
        <f t="shared" si="134"/>
        <v>-50</v>
      </c>
      <c r="AI36" s="51">
        <f>AF36</f>
        <v>50</v>
      </c>
      <c r="AJ36" s="52"/>
      <c r="AK36" s="52">
        <f t="shared" si="135"/>
        <v>-50</v>
      </c>
      <c r="AL36" s="12"/>
      <c r="AM36" s="116" t="str">
        <f t="shared" si="136"/>
        <v>New Car</v>
      </c>
      <c r="AN36" s="55">
        <f t="shared" ref="AN36:AO36" si="144">B36+E36+H36+K36+N36+Q36+T36+W36+Z36+AC36+AF36+AI36</f>
        <v>600</v>
      </c>
      <c r="AO36" s="55">
        <f t="shared" si="144"/>
        <v>0</v>
      </c>
      <c r="AP36" s="55">
        <f t="shared" si="138"/>
        <v>-600</v>
      </c>
      <c r="AQ36" s="90">
        <f t="shared" si="139"/>
        <v>-50</v>
      </c>
      <c r="AR36" s="74"/>
      <c r="AS36" s="12"/>
      <c r="AT36" s="12"/>
      <c r="AU36" s="12"/>
      <c r="AV36" s="12"/>
    </row>
    <row r="37" spans="1:48" ht="15.75" customHeight="1" x14ac:dyDescent="0.3">
      <c r="A37" s="164" t="s">
        <v>78</v>
      </c>
      <c r="B37" s="165">
        <v>50</v>
      </c>
      <c r="C37" s="166"/>
      <c r="D37" s="167">
        <f t="shared" si="124"/>
        <v>-50</v>
      </c>
      <c r="E37" s="168">
        <f>B37</f>
        <v>50</v>
      </c>
      <c r="F37" s="168"/>
      <c r="G37" s="169">
        <f t="shared" si="125"/>
        <v>-50</v>
      </c>
      <c r="H37" s="170">
        <f>E37</f>
        <v>50</v>
      </c>
      <c r="I37" s="170"/>
      <c r="J37" s="171">
        <f t="shared" si="126"/>
        <v>-50</v>
      </c>
      <c r="K37" s="172">
        <f>H37</f>
        <v>50</v>
      </c>
      <c r="L37" s="159"/>
      <c r="M37" s="173">
        <f t="shared" si="127"/>
        <v>-50</v>
      </c>
      <c r="N37" s="174">
        <f>K37</f>
        <v>50</v>
      </c>
      <c r="O37" s="175"/>
      <c r="P37" s="175">
        <f t="shared" si="128"/>
        <v>-50</v>
      </c>
      <c r="Q37" s="176">
        <f>N37</f>
        <v>50</v>
      </c>
      <c r="R37" s="177"/>
      <c r="S37" s="177">
        <f t="shared" si="129"/>
        <v>-50</v>
      </c>
      <c r="T37" s="165">
        <f>Q37</f>
        <v>50</v>
      </c>
      <c r="U37" s="166"/>
      <c r="V37" s="167">
        <f t="shared" si="130"/>
        <v>-50</v>
      </c>
      <c r="W37" s="168">
        <f>T37</f>
        <v>50</v>
      </c>
      <c r="X37" s="168"/>
      <c r="Y37" s="169">
        <f t="shared" si="131"/>
        <v>-50</v>
      </c>
      <c r="Z37" s="170">
        <f>W37</f>
        <v>50</v>
      </c>
      <c r="AA37" s="170"/>
      <c r="AB37" s="171">
        <f t="shared" si="132"/>
        <v>-50</v>
      </c>
      <c r="AC37" s="172">
        <f>Z37</f>
        <v>50</v>
      </c>
      <c r="AD37" s="159"/>
      <c r="AE37" s="173">
        <f t="shared" si="133"/>
        <v>-50</v>
      </c>
      <c r="AF37" s="174">
        <f>AC37</f>
        <v>50</v>
      </c>
      <c r="AG37" s="175"/>
      <c r="AH37" s="175">
        <f t="shared" si="134"/>
        <v>-50</v>
      </c>
      <c r="AI37" s="176">
        <f>AF37</f>
        <v>50</v>
      </c>
      <c r="AJ37" s="177"/>
      <c r="AK37" s="177">
        <f t="shared" si="135"/>
        <v>-50</v>
      </c>
      <c r="AL37" s="178"/>
      <c r="AM37" s="160" t="str">
        <f t="shared" si="136"/>
        <v>Car Repairs</v>
      </c>
      <c r="AN37" s="55">
        <f t="shared" ref="AN37" si="145">B37+E37+H37+K37+N37+Q37+T37+W37+Z37+AC37+AF37+AI37</f>
        <v>600</v>
      </c>
      <c r="AO37" s="55">
        <f t="shared" ref="AO37" si="146">C37+F37+I37+L37+O37+R37+U37+X37+AA37+AD37+AG37+AJ37</f>
        <v>0</v>
      </c>
      <c r="AP37" s="55">
        <f t="shared" ref="AP37" si="147">AO37-AN37</f>
        <v>-600</v>
      </c>
      <c r="AQ37" s="90">
        <f t="shared" ref="AQ37" si="148">AP37/12</f>
        <v>-50</v>
      </c>
      <c r="AR37" s="178"/>
      <c r="AS37" s="178"/>
      <c r="AT37" s="178"/>
      <c r="AU37" s="178"/>
      <c r="AV37" s="178"/>
    </row>
    <row r="38" spans="1:48" ht="15.75" customHeight="1" x14ac:dyDescent="0.3">
      <c r="A38" s="37" t="s">
        <v>44</v>
      </c>
      <c r="B38" s="38">
        <v>150</v>
      </c>
      <c r="C38" s="115"/>
      <c r="D38" s="108">
        <f t="shared" si="124"/>
        <v>-150</v>
      </c>
      <c r="E38" s="40">
        <f>B38</f>
        <v>150</v>
      </c>
      <c r="F38" s="40"/>
      <c r="G38" s="109">
        <f t="shared" si="125"/>
        <v>-150</v>
      </c>
      <c r="H38" s="110">
        <f>E38</f>
        <v>150</v>
      </c>
      <c r="I38" s="110"/>
      <c r="J38" s="111">
        <f t="shared" si="126"/>
        <v>-150</v>
      </c>
      <c r="K38" s="46">
        <f>H38</f>
        <v>150</v>
      </c>
      <c r="L38" s="86"/>
      <c r="M38" s="112">
        <f t="shared" si="127"/>
        <v>-150</v>
      </c>
      <c r="N38" s="49">
        <f>K38</f>
        <v>150</v>
      </c>
      <c r="O38" s="50"/>
      <c r="P38" s="50">
        <f t="shared" si="128"/>
        <v>-150</v>
      </c>
      <c r="Q38" s="51">
        <f>N38</f>
        <v>150</v>
      </c>
      <c r="R38" s="52"/>
      <c r="S38" s="52">
        <f t="shared" si="129"/>
        <v>-150</v>
      </c>
      <c r="T38" s="38">
        <f>Q38</f>
        <v>150</v>
      </c>
      <c r="U38" s="115"/>
      <c r="V38" s="108">
        <f t="shared" si="130"/>
        <v>-150</v>
      </c>
      <c r="W38" s="40">
        <f>T38</f>
        <v>150</v>
      </c>
      <c r="X38" s="40"/>
      <c r="Y38" s="109">
        <f t="shared" si="131"/>
        <v>-150</v>
      </c>
      <c r="Z38" s="110">
        <f>W38</f>
        <v>150</v>
      </c>
      <c r="AA38" s="110"/>
      <c r="AB38" s="111">
        <f t="shared" si="132"/>
        <v>-150</v>
      </c>
      <c r="AC38" s="46">
        <f>Z38</f>
        <v>150</v>
      </c>
      <c r="AD38" s="86"/>
      <c r="AE38" s="112">
        <f t="shared" si="133"/>
        <v>-150</v>
      </c>
      <c r="AF38" s="49">
        <f>AC38</f>
        <v>150</v>
      </c>
      <c r="AG38" s="50"/>
      <c r="AH38" s="50">
        <f t="shared" si="134"/>
        <v>-150</v>
      </c>
      <c r="AI38" s="51">
        <f>AF38</f>
        <v>150</v>
      </c>
      <c r="AJ38" s="52"/>
      <c r="AK38" s="52">
        <f t="shared" si="135"/>
        <v>-150</v>
      </c>
      <c r="AL38" s="12"/>
      <c r="AM38" s="116" t="str">
        <f t="shared" si="136"/>
        <v>Vacation</v>
      </c>
      <c r="AN38" s="55">
        <f t="shared" ref="AN38:AO38" si="149">B38+E38+H38+K38+N38+Q38+T38+W38+Z38+AC38+AF38+AI38</f>
        <v>1800</v>
      </c>
      <c r="AO38" s="55">
        <f t="shared" si="149"/>
        <v>0</v>
      </c>
      <c r="AP38" s="55">
        <f t="shared" si="138"/>
        <v>-1800</v>
      </c>
      <c r="AQ38" s="90">
        <f t="shared" si="139"/>
        <v>-150</v>
      </c>
      <c r="AR38" s="74"/>
      <c r="AS38" s="12"/>
      <c r="AT38" s="12"/>
      <c r="AU38" s="12"/>
      <c r="AV38" s="12"/>
    </row>
    <row r="39" spans="1:48" ht="15.75" customHeight="1" x14ac:dyDescent="0.3">
      <c r="A39" s="32" t="s">
        <v>45</v>
      </c>
      <c r="B39" s="60">
        <f>SUM(B31:B38)</f>
        <v>1200</v>
      </c>
      <c r="C39" s="60">
        <f>SUM(C31:C38)</f>
        <v>0</v>
      </c>
      <c r="D39" s="60">
        <f>SUM(D31:D38)</f>
        <v>-1200</v>
      </c>
      <c r="E39" s="118">
        <f>SUM(E31:E38)</f>
        <v>1200</v>
      </c>
      <c r="F39" s="118">
        <f>SUM(F31:F38)</f>
        <v>0</v>
      </c>
      <c r="G39" s="118">
        <f>SUM(G31:G38)</f>
        <v>-1200</v>
      </c>
      <c r="H39" s="119">
        <f>SUM(H31:H38)</f>
        <v>1200</v>
      </c>
      <c r="I39" s="119">
        <f>SUM(I31:I38)</f>
        <v>0</v>
      </c>
      <c r="J39" s="119">
        <f>SUM(J31:J38)</f>
        <v>-1200</v>
      </c>
      <c r="K39" s="64">
        <f>SUM(K31:K38)</f>
        <v>1200</v>
      </c>
      <c r="L39" s="64">
        <f>SUM(L31:L38)</f>
        <v>0</v>
      </c>
      <c r="M39" s="64">
        <f>SUM(M31:M38)</f>
        <v>-1200</v>
      </c>
      <c r="N39" s="67">
        <f>SUM(N31:N38)</f>
        <v>1200</v>
      </c>
      <c r="O39" s="67">
        <f>SUM(O31:O38)</f>
        <v>0</v>
      </c>
      <c r="P39" s="67">
        <f>SUM(P31:P38)</f>
        <v>-1200</v>
      </c>
      <c r="Q39" s="69">
        <f>SUM(Q31:Q38)</f>
        <v>1200</v>
      </c>
      <c r="R39" s="69">
        <f>SUM(R31:R38)</f>
        <v>0</v>
      </c>
      <c r="S39" s="69">
        <f>SUM(S31:S38)</f>
        <v>-1200</v>
      </c>
      <c r="T39" s="60">
        <f>SUM(T31:T38)</f>
        <v>1200</v>
      </c>
      <c r="U39" s="60">
        <f>SUM(U31:U38)</f>
        <v>0</v>
      </c>
      <c r="V39" s="60">
        <f>SUM(V31:V38)</f>
        <v>-1200</v>
      </c>
      <c r="W39" s="118">
        <f>SUM(W31:W38)</f>
        <v>1200</v>
      </c>
      <c r="X39" s="118">
        <f>SUM(X31:X38)</f>
        <v>0</v>
      </c>
      <c r="Y39" s="118">
        <f>SUM(Y31:Y38)</f>
        <v>-1200</v>
      </c>
      <c r="Z39" s="119">
        <f>SUM(Z31:Z38)</f>
        <v>1200</v>
      </c>
      <c r="AA39" s="119">
        <f>SUM(AA31:AA38)</f>
        <v>0</v>
      </c>
      <c r="AB39" s="119">
        <f>SUM(AB31:AB38)</f>
        <v>-1200</v>
      </c>
      <c r="AC39" s="64">
        <f>SUM(AC31:AC38)</f>
        <v>1200</v>
      </c>
      <c r="AD39" s="64">
        <f>SUM(AD31:AD38)</f>
        <v>0</v>
      </c>
      <c r="AE39" s="64">
        <f>SUM(AE31:AE38)</f>
        <v>-1200</v>
      </c>
      <c r="AF39" s="67">
        <f>SUM(AF31:AF38)</f>
        <v>1200</v>
      </c>
      <c r="AG39" s="67">
        <f>SUM(AG31:AG38)</f>
        <v>0</v>
      </c>
      <c r="AH39" s="67">
        <f>SUM(AH31:AH38)</f>
        <v>-1200</v>
      </c>
      <c r="AI39" s="69">
        <f>SUM(AI31:AI38)</f>
        <v>1200</v>
      </c>
      <c r="AJ39" s="69">
        <f>SUM(AJ31:AJ38)</f>
        <v>0</v>
      </c>
      <c r="AK39" s="69">
        <f>SUM(AK31:AK38)</f>
        <v>-1200</v>
      </c>
      <c r="AL39" s="12"/>
      <c r="AM39" s="70" t="str">
        <f>A39</f>
        <v xml:space="preserve">Other Expenses </v>
      </c>
      <c r="AN39" s="71">
        <f t="shared" ref="AN39:AO39" si="150">B39+E39+H39+K39+N39+Q39+T39+W39+Z39+AC39+AF39+AI39</f>
        <v>14400</v>
      </c>
      <c r="AO39" s="71">
        <f t="shared" si="150"/>
        <v>0</v>
      </c>
      <c r="AP39" s="71">
        <f t="shared" si="138"/>
        <v>-14400</v>
      </c>
      <c r="AQ39" s="71">
        <f t="shared" si="139"/>
        <v>-1200</v>
      </c>
      <c r="AR39" s="72"/>
      <c r="AS39" s="12"/>
      <c r="AT39" s="12"/>
      <c r="AU39" s="12"/>
      <c r="AV39" s="12"/>
    </row>
    <row r="40" spans="1:48" ht="15.75" customHeight="1" x14ac:dyDescent="0.3">
      <c r="A40" s="1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27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127"/>
      <c r="AK40" s="73"/>
      <c r="AL40" s="12"/>
      <c r="AM40" s="73"/>
      <c r="AN40" s="130">
        <f>AN39-SUM(AN31:AN38)</f>
        <v>0</v>
      </c>
      <c r="AO40" s="130">
        <f>AO39-SUM(AO31:AO38)</f>
        <v>0</v>
      </c>
      <c r="AP40" s="130">
        <f>AP39-SUM(AP31:AP38)</f>
        <v>0</v>
      </c>
      <c r="AQ40" s="130">
        <f>AQ39-SUM(AQ31:AQ38)</f>
        <v>0</v>
      </c>
      <c r="AR40" s="12"/>
      <c r="AS40" s="12"/>
      <c r="AT40" s="12"/>
      <c r="AU40" s="12"/>
      <c r="AV40" s="12"/>
    </row>
    <row r="41" spans="1:48" ht="15.75" customHeight="1" x14ac:dyDescent="0.3">
      <c r="A41" s="34" t="s">
        <v>46</v>
      </c>
      <c r="B41" s="60">
        <f>B5+-B12-B28-B39</f>
        <v>60</v>
      </c>
      <c r="C41" s="60">
        <f>C5+-C12-C28-C39</f>
        <v>0</v>
      </c>
      <c r="D41" s="60">
        <f>D5+-D12-D28-D39</f>
        <v>-5040</v>
      </c>
      <c r="E41" s="118">
        <f>E5+-E12-E28-E39</f>
        <v>60</v>
      </c>
      <c r="F41" s="118">
        <f>F5+-F12-F28-F39</f>
        <v>0</v>
      </c>
      <c r="G41" s="118">
        <f>G5+-G12-G28-G39</f>
        <v>-5040</v>
      </c>
      <c r="H41" s="119">
        <f>H5+-H12-H28-H39</f>
        <v>60</v>
      </c>
      <c r="I41" s="119">
        <f>I5+-I12-I28-I39</f>
        <v>0</v>
      </c>
      <c r="J41" s="119">
        <f>J5+-J12-J28-J39</f>
        <v>-5040</v>
      </c>
      <c r="K41" s="64">
        <f>K5+-K12-K28-K39</f>
        <v>60</v>
      </c>
      <c r="L41" s="64">
        <f>L5+-L12-L28-L39</f>
        <v>0</v>
      </c>
      <c r="M41" s="64">
        <f>M5+-M12-M28-M39</f>
        <v>-5040</v>
      </c>
      <c r="N41" s="67">
        <f>N5+-N12-N28-N39</f>
        <v>60</v>
      </c>
      <c r="O41" s="67">
        <f>O5+-O12-O28-O39</f>
        <v>0</v>
      </c>
      <c r="P41" s="67">
        <f>P5+-P12-P28-P39</f>
        <v>-5040</v>
      </c>
      <c r="Q41" s="69">
        <f>Q5+-Q12-Q28-Q39</f>
        <v>60</v>
      </c>
      <c r="R41" s="69">
        <f>R5+-R12-R28-R39</f>
        <v>0</v>
      </c>
      <c r="S41" s="69">
        <f>S5+-S12-S28-S39</f>
        <v>-5040</v>
      </c>
      <c r="T41" s="60">
        <f>T5+-T12-T28-T39</f>
        <v>60</v>
      </c>
      <c r="U41" s="60">
        <f>U5+-U12-U28-U39</f>
        <v>0</v>
      </c>
      <c r="V41" s="60">
        <f>V5+-V12-V28-V39</f>
        <v>-5040</v>
      </c>
      <c r="W41" s="118">
        <f>W5+-W12-W28-W39</f>
        <v>60</v>
      </c>
      <c r="X41" s="118">
        <f>X5+-X12-X28-X39</f>
        <v>0</v>
      </c>
      <c r="Y41" s="118">
        <f>Y5+-Y12-Y28-Y39</f>
        <v>-5040</v>
      </c>
      <c r="Z41" s="119">
        <f>Z5+-Z12-Z28-Z39</f>
        <v>60</v>
      </c>
      <c r="AA41" s="119">
        <f>AA5+-AA12-AA28-AA39</f>
        <v>0</v>
      </c>
      <c r="AB41" s="119">
        <f>AB5+-AB12-AB28-AB39</f>
        <v>-5040</v>
      </c>
      <c r="AC41" s="64">
        <f>AC5+-AC12-AC28-AC39</f>
        <v>60</v>
      </c>
      <c r="AD41" s="64">
        <f>AD5+-AD12-AD28-AD39</f>
        <v>0</v>
      </c>
      <c r="AE41" s="64">
        <f>AE5+-AE12-AE28-AE39</f>
        <v>-5040</v>
      </c>
      <c r="AF41" s="67">
        <f>AF5+-AF12-AF28-AF39</f>
        <v>60</v>
      </c>
      <c r="AG41" s="67">
        <f>AG5+-AG12-AG28-AG39</f>
        <v>0</v>
      </c>
      <c r="AH41" s="67">
        <f>AH5+-AH12-AH28-AH39</f>
        <v>-5040</v>
      </c>
      <c r="AI41" s="69">
        <f>AI5+-AI12-AI28-AI39</f>
        <v>60</v>
      </c>
      <c r="AJ41" s="69">
        <f>AJ5+-AJ12-AJ28-AJ39</f>
        <v>0</v>
      </c>
      <c r="AK41" s="69">
        <f>AK5+-AK12-AK28-AK39</f>
        <v>-5040</v>
      </c>
      <c r="AL41" s="12"/>
      <c r="AM41" s="70" t="str">
        <f>A41</f>
        <v>Remaining Balance</v>
      </c>
      <c r="AN41" s="71">
        <f>B41+E41+H41+K41+N41+Q41+T41+W41+Z41+AC41+AF41+AI41</f>
        <v>720</v>
      </c>
      <c r="AO41" s="71">
        <f>C41+F41+I41+L41+O41+R41+U41+X41+AA41+AD41+AG41+AJ41</f>
        <v>0</v>
      </c>
      <c r="AP41" s="71">
        <f t="shared" ref="AN41:AP41" si="151">D41+G41+J41+M41+P41+S41+V41+Y41+AB41+AE41+AH41+AK41</f>
        <v>-60480</v>
      </c>
      <c r="AQ41" s="71">
        <f>AP41/12</f>
        <v>-5040</v>
      </c>
      <c r="AR41" s="72"/>
      <c r="AS41" s="12"/>
      <c r="AT41" s="12"/>
      <c r="AU41" s="12"/>
      <c r="AV41" s="12"/>
    </row>
    <row r="42" spans="1:48" ht="15.75" customHeight="1" x14ac:dyDescent="0.3">
      <c r="A42" s="73"/>
      <c r="B42" s="73"/>
      <c r="C42" s="120" t="s">
        <v>47</v>
      </c>
      <c r="D42" s="73"/>
      <c r="E42" s="73"/>
      <c r="F42" s="120" t="s">
        <v>47</v>
      </c>
      <c r="G42" s="73"/>
      <c r="H42" s="73"/>
      <c r="I42" s="120" t="s">
        <v>47</v>
      </c>
      <c r="J42" s="73"/>
      <c r="K42" s="73"/>
      <c r="L42" s="120" t="s">
        <v>47</v>
      </c>
      <c r="M42" s="73"/>
      <c r="N42" s="73"/>
      <c r="O42" s="120" t="s">
        <v>47</v>
      </c>
      <c r="P42" s="73"/>
      <c r="Q42" s="73"/>
      <c r="R42" s="120" t="s">
        <v>47</v>
      </c>
      <c r="S42" s="73"/>
      <c r="T42" s="73"/>
      <c r="U42" s="120" t="s">
        <v>47</v>
      </c>
      <c r="V42" s="73"/>
      <c r="W42" s="73"/>
      <c r="X42" s="120" t="s">
        <v>47</v>
      </c>
      <c r="Y42" s="73"/>
      <c r="Z42" s="73"/>
      <c r="AA42" s="120" t="s">
        <v>47</v>
      </c>
      <c r="AB42" s="73"/>
      <c r="AC42" s="73"/>
      <c r="AD42" s="120" t="s">
        <v>47</v>
      </c>
      <c r="AE42" s="73"/>
      <c r="AF42" s="73"/>
      <c r="AG42" s="120" t="s">
        <v>47</v>
      </c>
      <c r="AH42" s="73"/>
      <c r="AI42" s="73"/>
      <c r="AJ42" s="120" t="s">
        <v>47</v>
      </c>
      <c r="AK42" s="73"/>
      <c r="AL42" s="12"/>
      <c r="AM42" s="73"/>
      <c r="AN42" s="73"/>
      <c r="AO42" s="120" t="s">
        <v>47</v>
      </c>
      <c r="AP42" s="73"/>
      <c r="AQ42" s="73"/>
      <c r="AR42" s="73"/>
      <c r="AS42" s="73"/>
      <c r="AT42" s="12"/>
      <c r="AU42" s="12"/>
      <c r="AV42" s="12"/>
    </row>
    <row r="43" spans="1:48" ht="15.75" customHeight="1" x14ac:dyDescent="0.3">
      <c r="A43" s="121"/>
      <c r="B43" s="132">
        <f t="shared" ref="B43:AK43" si="152">SUM(B3:B4)-SUM(B8:B11,B15:B27,B31:B38,B41)</f>
        <v>0</v>
      </c>
      <c r="C43" s="132">
        <f t="shared" si="152"/>
        <v>0</v>
      </c>
      <c r="D43" s="132">
        <f t="shared" si="152"/>
        <v>0</v>
      </c>
      <c r="E43" s="132">
        <f t="shared" si="152"/>
        <v>0</v>
      </c>
      <c r="F43" s="132">
        <f t="shared" si="152"/>
        <v>0</v>
      </c>
      <c r="G43" s="132">
        <f t="shared" si="152"/>
        <v>0</v>
      </c>
      <c r="H43" s="132">
        <f t="shared" si="152"/>
        <v>0</v>
      </c>
      <c r="I43" s="132">
        <f t="shared" si="152"/>
        <v>0</v>
      </c>
      <c r="J43" s="132">
        <f t="shared" si="152"/>
        <v>0</v>
      </c>
      <c r="K43" s="132">
        <f t="shared" si="152"/>
        <v>0</v>
      </c>
      <c r="L43" s="132">
        <f t="shared" si="152"/>
        <v>0</v>
      </c>
      <c r="M43" s="132">
        <f t="shared" si="152"/>
        <v>0</v>
      </c>
      <c r="N43" s="132">
        <f t="shared" si="152"/>
        <v>0</v>
      </c>
      <c r="O43" s="132">
        <f t="shared" si="152"/>
        <v>0</v>
      </c>
      <c r="P43" s="132">
        <f t="shared" si="152"/>
        <v>0</v>
      </c>
      <c r="Q43" s="132">
        <f t="shared" si="152"/>
        <v>0</v>
      </c>
      <c r="R43" s="132">
        <f t="shared" si="152"/>
        <v>0</v>
      </c>
      <c r="S43" s="132">
        <f t="shared" si="152"/>
        <v>0</v>
      </c>
      <c r="T43" s="132">
        <f t="shared" si="152"/>
        <v>0</v>
      </c>
      <c r="U43" s="132">
        <f t="shared" si="152"/>
        <v>0</v>
      </c>
      <c r="V43" s="132">
        <f t="shared" si="152"/>
        <v>0</v>
      </c>
      <c r="W43" s="132">
        <f t="shared" si="152"/>
        <v>0</v>
      </c>
      <c r="X43" s="132">
        <f t="shared" si="152"/>
        <v>0</v>
      </c>
      <c r="Y43" s="132">
        <f t="shared" si="152"/>
        <v>0</v>
      </c>
      <c r="Z43" s="132">
        <f t="shared" si="152"/>
        <v>0</v>
      </c>
      <c r="AA43" s="132">
        <f t="shared" si="152"/>
        <v>0</v>
      </c>
      <c r="AB43" s="132">
        <f t="shared" si="152"/>
        <v>0</v>
      </c>
      <c r="AC43" s="132">
        <f t="shared" si="152"/>
        <v>0</v>
      </c>
      <c r="AD43" s="132">
        <f t="shared" si="152"/>
        <v>0</v>
      </c>
      <c r="AE43" s="132">
        <f t="shared" si="152"/>
        <v>0</v>
      </c>
      <c r="AF43" s="132">
        <f t="shared" si="152"/>
        <v>0</v>
      </c>
      <c r="AG43" s="132">
        <f t="shared" si="152"/>
        <v>0</v>
      </c>
      <c r="AH43" s="132">
        <f t="shared" si="152"/>
        <v>0</v>
      </c>
      <c r="AI43" s="132">
        <f t="shared" si="152"/>
        <v>0</v>
      </c>
      <c r="AJ43" s="132">
        <f t="shared" si="152"/>
        <v>0</v>
      </c>
      <c r="AK43" s="132">
        <f t="shared" si="152"/>
        <v>0</v>
      </c>
      <c r="AL43" s="12"/>
      <c r="AM43" s="12"/>
      <c r="AN43" s="130">
        <f>AN5-AN12-AN28-AN39-AN41</f>
        <v>0</v>
      </c>
      <c r="AO43" s="130">
        <f>AO5-AO12-AO28-AO39-AO41</f>
        <v>0</v>
      </c>
      <c r="AP43" s="130">
        <f>AP5-AP12-AP28-AP39-AP41</f>
        <v>0</v>
      </c>
      <c r="AQ43" s="130">
        <f>AQ5-AQ12-AQ28-AQ39-AQ41</f>
        <v>0</v>
      </c>
      <c r="AR43" s="12"/>
      <c r="AS43" s="12"/>
      <c r="AT43" s="12"/>
      <c r="AU43" s="12"/>
      <c r="AV43" s="12"/>
    </row>
    <row r="44" spans="1:48" ht="15.75" customHeight="1" x14ac:dyDescent="0.3">
      <c r="A44" s="73"/>
      <c r="B44" s="130">
        <f t="shared" ref="B44:AK44" si="153">B5-B12-B28-B39-B41</f>
        <v>0</v>
      </c>
      <c r="C44" s="130">
        <f t="shared" si="153"/>
        <v>0</v>
      </c>
      <c r="D44" s="130">
        <f t="shared" si="153"/>
        <v>0</v>
      </c>
      <c r="E44" s="130">
        <f t="shared" si="153"/>
        <v>0</v>
      </c>
      <c r="F44" s="130">
        <f t="shared" si="153"/>
        <v>0</v>
      </c>
      <c r="G44" s="130">
        <f t="shared" si="153"/>
        <v>0</v>
      </c>
      <c r="H44" s="130">
        <f t="shared" si="153"/>
        <v>0</v>
      </c>
      <c r="I44" s="130">
        <f t="shared" si="153"/>
        <v>0</v>
      </c>
      <c r="J44" s="130">
        <f t="shared" si="153"/>
        <v>0</v>
      </c>
      <c r="K44" s="130">
        <f t="shared" si="153"/>
        <v>0</v>
      </c>
      <c r="L44" s="130">
        <f t="shared" si="153"/>
        <v>0</v>
      </c>
      <c r="M44" s="130">
        <f t="shared" si="153"/>
        <v>0</v>
      </c>
      <c r="N44" s="130">
        <f t="shared" si="153"/>
        <v>0</v>
      </c>
      <c r="O44" s="130">
        <f t="shared" si="153"/>
        <v>0</v>
      </c>
      <c r="P44" s="130">
        <f t="shared" si="153"/>
        <v>0</v>
      </c>
      <c r="Q44" s="130">
        <f t="shared" si="153"/>
        <v>0</v>
      </c>
      <c r="R44" s="130">
        <f t="shared" si="153"/>
        <v>0</v>
      </c>
      <c r="S44" s="130">
        <f t="shared" si="153"/>
        <v>0</v>
      </c>
      <c r="T44" s="130">
        <f t="shared" si="153"/>
        <v>0</v>
      </c>
      <c r="U44" s="130">
        <f t="shared" si="153"/>
        <v>0</v>
      </c>
      <c r="V44" s="130">
        <f t="shared" si="153"/>
        <v>0</v>
      </c>
      <c r="W44" s="130">
        <f t="shared" si="153"/>
        <v>0</v>
      </c>
      <c r="X44" s="130">
        <f t="shared" si="153"/>
        <v>0</v>
      </c>
      <c r="Y44" s="130">
        <f t="shared" si="153"/>
        <v>0</v>
      </c>
      <c r="Z44" s="130">
        <f t="shared" si="153"/>
        <v>0</v>
      </c>
      <c r="AA44" s="130">
        <f t="shared" si="153"/>
        <v>0</v>
      </c>
      <c r="AB44" s="130">
        <f t="shared" si="153"/>
        <v>0</v>
      </c>
      <c r="AC44" s="130">
        <f t="shared" si="153"/>
        <v>0</v>
      </c>
      <c r="AD44" s="130">
        <f t="shared" si="153"/>
        <v>0</v>
      </c>
      <c r="AE44" s="130">
        <f t="shared" si="153"/>
        <v>0</v>
      </c>
      <c r="AF44" s="130">
        <f t="shared" si="153"/>
        <v>0</v>
      </c>
      <c r="AG44" s="130">
        <f t="shared" si="153"/>
        <v>0</v>
      </c>
      <c r="AH44" s="130">
        <f t="shared" si="153"/>
        <v>0</v>
      </c>
      <c r="AI44" s="130">
        <f t="shared" si="153"/>
        <v>0</v>
      </c>
      <c r="AJ44" s="130">
        <f t="shared" si="153"/>
        <v>0</v>
      </c>
      <c r="AK44" s="130">
        <f t="shared" si="153"/>
        <v>0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ht="15.75" customHeight="1" x14ac:dyDescent="0.3">
      <c r="A45" s="122"/>
      <c r="B45" s="12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5.75" customHeight="1" x14ac:dyDescent="0.3">
      <c r="A46" s="122"/>
      <c r="B46" s="12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ht="15.75" customHeight="1" x14ac:dyDescent="0.3">
      <c r="A47" s="122"/>
      <c r="B47" s="12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5.75" customHeight="1" x14ac:dyDescent="0.3">
      <c r="A48" s="73"/>
      <c r="B48" s="124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5.75" customHeight="1" x14ac:dyDescent="0.3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ht="15.75" customHeight="1" x14ac:dyDescent="0.3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ht="15.75" customHeight="1" x14ac:dyDescent="0.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ht="15.75" customHeight="1" x14ac:dyDescent="0.3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15.75" customHeight="1" x14ac:dyDescent="0.3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15.75" customHeight="1" x14ac:dyDescent="0.3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5.75" customHeight="1" x14ac:dyDescent="0.3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5.75" customHeight="1" x14ac:dyDescent="0.3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5.75" customHeight="1" x14ac:dyDescent="0.3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5.75" customHeight="1" x14ac:dyDescent="0.3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5.75" customHeight="1" x14ac:dyDescent="0.3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5.75" customHeight="1" x14ac:dyDescent="0.3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5.75" customHeight="1" x14ac:dyDescent="0.3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5.75" customHeight="1" x14ac:dyDescent="0.3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5.75" customHeight="1" x14ac:dyDescent="0.3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ht="15.7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7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ht="15.7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7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ht="15.7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73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ht="15.7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73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ht="15.7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73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ht="15.7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73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ht="15.7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73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8" ht="15.7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73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ht="15.7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73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8" ht="15.7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73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5.7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73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ht="15.7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73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ht="15.7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73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ht="15.7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73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ht="15.7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73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ht="15.7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73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ht="15.7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73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5.7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73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5.7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73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5.75" customHeight="1" x14ac:dyDescent="0.3">
      <c r="O83" s="125"/>
    </row>
    <row r="84" spans="1:48" ht="15.75" customHeight="1" x14ac:dyDescent="0.3">
      <c r="O84" s="125"/>
    </row>
    <row r="85" spans="1:48" ht="15.75" customHeight="1" x14ac:dyDescent="0.3">
      <c r="O85" s="125"/>
    </row>
    <row r="86" spans="1:48" ht="15.75" customHeight="1" x14ac:dyDescent="0.3">
      <c r="O86" s="125"/>
    </row>
    <row r="87" spans="1:48" ht="15.75" customHeight="1" x14ac:dyDescent="0.3">
      <c r="O87" s="125"/>
    </row>
    <row r="88" spans="1:48" ht="15.75" customHeight="1" x14ac:dyDescent="0.3">
      <c r="O88" s="125"/>
    </row>
    <row r="89" spans="1:48" ht="15.75" customHeight="1" x14ac:dyDescent="0.3">
      <c r="O89" s="125"/>
    </row>
    <row r="90" spans="1:48" ht="15.75" customHeight="1" x14ac:dyDescent="0.3">
      <c r="O90" s="125"/>
    </row>
    <row r="91" spans="1:48" ht="15.75" customHeight="1" x14ac:dyDescent="0.3">
      <c r="O91" s="125"/>
    </row>
    <row r="92" spans="1:48" ht="15.75" customHeight="1" x14ac:dyDescent="0.3">
      <c r="O92" s="125"/>
    </row>
    <row r="93" spans="1:48" ht="15.75" customHeight="1" x14ac:dyDescent="0.3">
      <c r="O93" s="125"/>
    </row>
    <row r="94" spans="1:48" ht="15.75" customHeight="1" x14ac:dyDescent="0.3">
      <c r="O94" s="125"/>
    </row>
    <row r="95" spans="1:48" ht="15.75" customHeight="1" x14ac:dyDescent="0.3">
      <c r="O95" s="125"/>
    </row>
    <row r="96" spans="1:48" ht="15.75" customHeight="1" x14ac:dyDescent="0.3">
      <c r="O96" s="125"/>
    </row>
    <row r="97" spans="15:15" ht="15.75" customHeight="1" x14ac:dyDescent="0.3">
      <c r="O97" s="125"/>
    </row>
    <row r="98" spans="15:15" ht="15.75" customHeight="1" x14ac:dyDescent="0.3">
      <c r="O98" s="125"/>
    </row>
    <row r="99" spans="15:15" ht="15.75" customHeight="1" x14ac:dyDescent="0.3">
      <c r="O99" s="125"/>
    </row>
    <row r="100" spans="15:15" ht="15.75" customHeight="1" x14ac:dyDescent="0.3">
      <c r="O100" s="125"/>
    </row>
    <row r="101" spans="15:15" ht="15.75" customHeight="1" x14ac:dyDescent="0.3">
      <c r="O101" s="125"/>
    </row>
    <row r="102" spans="15:15" ht="15.75" customHeight="1" x14ac:dyDescent="0.3">
      <c r="O102" s="125"/>
    </row>
    <row r="103" spans="15:15" ht="15.75" customHeight="1" x14ac:dyDescent="0.3">
      <c r="O103" s="125"/>
    </row>
    <row r="104" spans="15:15" ht="15.75" customHeight="1" x14ac:dyDescent="0.3">
      <c r="O104" s="125"/>
    </row>
    <row r="105" spans="15:15" ht="15.75" customHeight="1" x14ac:dyDescent="0.3">
      <c r="O105" s="125"/>
    </row>
    <row r="106" spans="15:15" ht="15.75" customHeight="1" x14ac:dyDescent="0.3">
      <c r="O106" s="125"/>
    </row>
    <row r="107" spans="15:15" ht="15.75" customHeight="1" x14ac:dyDescent="0.3">
      <c r="O107" s="125"/>
    </row>
    <row r="108" spans="15:15" ht="15.75" customHeight="1" x14ac:dyDescent="0.3">
      <c r="O108" s="125"/>
    </row>
    <row r="109" spans="15:15" ht="15.75" customHeight="1" x14ac:dyDescent="0.3">
      <c r="O109" s="125"/>
    </row>
    <row r="110" spans="15:15" ht="15.75" customHeight="1" x14ac:dyDescent="0.3">
      <c r="O110" s="125"/>
    </row>
    <row r="111" spans="15:15" ht="15.75" customHeight="1" x14ac:dyDescent="0.3">
      <c r="O111" s="125"/>
    </row>
    <row r="112" spans="15:15" ht="15.75" customHeight="1" x14ac:dyDescent="0.3">
      <c r="O112" s="125"/>
    </row>
    <row r="113" spans="15:15" ht="15.75" customHeight="1" x14ac:dyDescent="0.3">
      <c r="O113" s="125"/>
    </row>
    <row r="114" spans="15:15" ht="15.75" customHeight="1" x14ac:dyDescent="0.3">
      <c r="O114" s="125"/>
    </row>
    <row r="115" spans="15:15" ht="15.75" customHeight="1" x14ac:dyDescent="0.3">
      <c r="O115" s="125"/>
    </row>
    <row r="116" spans="15:15" ht="15.75" customHeight="1" x14ac:dyDescent="0.3">
      <c r="O116" s="125"/>
    </row>
    <row r="117" spans="15:15" ht="15.75" customHeight="1" x14ac:dyDescent="0.3">
      <c r="O117" s="125"/>
    </row>
    <row r="118" spans="15:15" ht="15.75" customHeight="1" x14ac:dyDescent="0.3">
      <c r="O118" s="125"/>
    </row>
    <row r="119" spans="15:15" ht="15.75" customHeight="1" x14ac:dyDescent="0.3">
      <c r="O119" s="125"/>
    </row>
    <row r="120" spans="15:15" ht="15.75" customHeight="1" x14ac:dyDescent="0.3">
      <c r="O120" s="125"/>
    </row>
    <row r="121" spans="15:15" ht="15.75" customHeight="1" x14ac:dyDescent="0.3">
      <c r="O121" s="125"/>
    </row>
    <row r="122" spans="15:15" ht="15.75" customHeight="1" x14ac:dyDescent="0.3">
      <c r="O122" s="125"/>
    </row>
    <row r="123" spans="15:15" ht="15.75" customHeight="1" x14ac:dyDescent="0.3">
      <c r="O123" s="125"/>
    </row>
    <row r="124" spans="15:15" ht="15.75" customHeight="1" x14ac:dyDescent="0.3">
      <c r="O124" s="125"/>
    </row>
    <row r="125" spans="15:15" ht="15.75" customHeight="1" x14ac:dyDescent="0.3">
      <c r="O125" s="125"/>
    </row>
    <row r="126" spans="15:15" ht="15.75" customHeight="1" x14ac:dyDescent="0.3">
      <c r="O126" s="125"/>
    </row>
    <row r="127" spans="15:15" ht="15.75" customHeight="1" x14ac:dyDescent="0.3">
      <c r="O127" s="125"/>
    </row>
    <row r="128" spans="15:15" ht="15.75" customHeight="1" x14ac:dyDescent="0.3">
      <c r="O128" s="125"/>
    </row>
    <row r="129" spans="15:15" ht="15.75" customHeight="1" x14ac:dyDescent="0.3">
      <c r="O129" s="125"/>
    </row>
    <row r="130" spans="15:15" ht="15.75" customHeight="1" x14ac:dyDescent="0.3">
      <c r="O130" s="125"/>
    </row>
    <row r="131" spans="15:15" ht="15.75" customHeight="1" x14ac:dyDescent="0.3">
      <c r="O131" s="125"/>
    </row>
    <row r="132" spans="15:15" ht="15.75" customHeight="1" x14ac:dyDescent="0.3">
      <c r="O132" s="125"/>
    </row>
    <row r="133" spans="15:15" ht="15.75" customHeight="1" x14ac:dyDescent="0.3">
      <c r="O133" s="125"/>
    </row>
    <row r="134" spans="15:15" ht="15.75" customHeight="1" x14ac:dyDescent="0.3">
      <c r="O134" s="125"/>
    </row>
    <row r="135" spans="15:15" ht="15.75" customHeight="1" x14ac:dyDescent="0.3">
      <c r="O135" s="125"/>
    </row>
    <row r="136" spans="15:15" ht="15.75" customHeight="1" x14ac:dyDescent="0.3">
      <c r="O136" s="125"/>
    </row>
    <row r="137" spans="15:15" ht="15.75" customHeight="1" x14ac:dyDescent="0.3">
      <c r="O137" s="125"/>
    </row>
    <row r="138" spans="15:15" ht="15.75" customHeight="1" x14ac:dyDescent="0.3">
      <c r="O138" s="125"/>
    </row>
    <row r="139" spans="15:15" ht="15.75" customHeight="1" x14ac:dyDescent="0.3">
      <c r="O139" s="125"/>
    </row>
    <row r="140" spans="15:15" ht="15.75" customHeight="1" x14ac:dyDescent="0.3">
      <c r="O140" s="125"/>
    </row>
    <row r="141" spans="15:15" ht="15.75" customHeight="1" x14ac:dyDescent="0.3">
      <c r="O141" s="125"/>
    </row>
    <row r="142" spans="15:15" ht="15.75" customHeight="1" x14ac:dyDescent="0.3">
      <c r="O142" s="125"/>
    </row>
    <row r="143" spans="15:15" ht="15.75" customHeight="1" x14ac:dyDescent="0.3">
      <c r="O143" s="125"/>
    </row>
    <row r="144" spans="15:15" ht="15.75" customHeight="1" x14ac:dyDescent="0.3">
      <c r="O144" s="125"/>
    </row>
    <row r="145" spans="15:15" ht="15.75" customHeight="1" x14ac:dyDescent="0.3">
      <c r="O145" s="125"/>
    </row>
    <row r="146" spans="15:15" ht="15.75" customHeight="1" x14ac:dyDescent="0.3">
      <c r="O146" s="125"/>
    </row>
    <row r="147" spans="15:15" ht="15.75" customHeight="1" x14ac:dyDescent="0.3">
      <c r="O147" s="125"/>
    </row>
    <row r="148" spans="15:15" ht="15.75" customHeight="1" x14ac:dyDescent="0.3">
      <c r="O148" s="125"/>
    </row>
    <row r="149" spans="15:15" ht="15.75" customHeight="1" x14ac:dyDescent="0.3">
      <c r="O149" s="125"/>
    </row>
    <row r="150" spans="15:15" ht="15.75" customHeight="1" x14ac:dyDescent="0.3">
      <c r="O150" s="125"/>
    </row>
    <row r="151" spans="15:15" ht="15.75" customHeight="1" x14ac:dyDescent="0.3">
      <c r="O151" s="125"/>
    </row>
    <row r="152" spans="15:15" ht="15.75" customHeight="1" x14ac:dyDescent="0.3">
      <c r="O152" s="125"/>
    </row>
    <row r="153" spans="15:15" ht="15.75" customHeight="1" x14ac:dyDescent="0.3">
      <c r="O153" s="125"/>
    </row>
    <row r="154" spans="15:15" ht="15.75" customHeight="1" x14ac:dyDescent="0.3">
      <c r="O154" s="125"/>
    </row>
    <row r="155" spans="15:15" ht="15.75" customHeight="1" x14ac:dyDescent="0.3">
      <c r="O155" s="125"/>
    </row>
    <row r="156" spans="15:15" ht="15.75" customHeight="1" x14ac:dyDescent="0.3">
      <c r="O156" s="125"/>
    </row>
    <row r="157" spans="15:15" ht="15.75" customHeight="1" x14ac:dyDescent="0.3">
      <c r="O157" s="125"/>
    </row>
    <row r="158" spans="15:15" ht="15.75" customHeight="1" x14ac:dyDescent="0.3">
      <c r="O158" s="125"/>
    </row>
    <row r="159" spans="15:15" ht="15.75" customHeight="1" x14ac:dyDescent="0.3">
      <c r="O159" s="125"/>
    </row>
    <row r="160" spans="15:15" ht="15.75" customHeight="1" x14ac:dyDescent="0.3">
      <c r="O160" s="125"/>
    </row>
    <row r="161" spans="15:15" ht="15.75" customHeight="1" x14ac:dyDescent="0.3">
      <c r="O161" s="125"/>
    </row>
    <row r="162" spans="15:15" ht="15.75" customHeight="1" x14ac:dyDescent="0.3">
      <c r="O162" s="125"/>
    </row>
    <row r="163" spans="15:15" ht="15.75" customHeight="1" x14ac:dyDescent="0.3">
      <c r="O163" s="125"/>
    </row>
    <row r="164" spans="15:15" ht="15.75" customHeight="1" x14ac:dyDescent="0.3">
      <c r="O164" s="125"/>
    </row>
    <row r="165" spans="15:15" ht="15.75" customHeight="1" x14ac:dyDescent="0.3">
      <c r="O165" s="125"/>
    </row>
    <row r="166" spans="15:15" ht="15.75" customHeight="1" x14ac:dyDescent="0.3">
      <c r="O166" s="125"/>
    </row>
    <row r="167" spans="15:15" ht="15.75" customHeight="1" x14ac:dyDescent="0.3">
      <c r="O167" s="125"/>
    </row>
    <row r="168" spans="15:15" ht="15.75" customHeight="1" x14ac:dyDescent="0.3">
      <c r="O168" s="125"/>
    </row>
    <row r="169" spans="15:15" ht="15.75" customHeight="1" x14ac:dyDescent="0.3">
      <c r="O169" s="125"/>
    </row>
    <row r="170" spans="15:15" ht="15.75" customHeight="1" x14ac:dyDescent="0.3">
      <c r="O170" s="125"/>
    </row>
    <row r="171" spans="15:15" ht="15.75" customHeight="1" x14ac:dyDescent="0.3">
      <c r="O171" s="125"/>
    </row>
    <row r="172" spans="15:15" ht="15.75" customHeight="1" x14ac:dyDescent="0.3">
      <c r="O172" s="125"/>
    </row>
    <row r="173" spans="15:15" ht="15.75" customHeight="1" x14ac:dyDescent="0.3">
      <c r="O173" s="125"/>
    </row>
    <row r="174" spans="15:15" ht="15.75" customHeight="1" x14ac:dyDescent="0.3">
      <c r="O174" s="125"/>
    </row>
    <row r="175" spans="15:15" ht="15.75" customHeight="1" x14ac:dyDescent="0.3">
      <c r="O175" s="125"/>
    </row>
    <row r="176" spans="15:15" ht="15.75" customHeight="1" x14ac:dyDescent="0.3">
      <c r="O176" s="125"/>
    </row>
    <row r="177" spans="15:15" ht="15.75" customHeight="1" x14ac:dyDescent="0.3">
      <c r="O177" s="125"/>
    </row>
    <row r="178" spans="15:15" ht="15.75" customHeight="1" x14ac:dyDescent="0.3">
      <c r="O178" s="125"/>
    </row>
    <row r="179" spans="15:15" ht="15.75" customHeight="1" x14ac:dyDescent="0.3">
      <c r="O179" s="125"/>
    </row>
    <row r="180" spans="15:15" ht="15.75" customHeight="1" x14ac:dyDescent="0.3">
      <c r="O180" s="125"/>
    </row>
    <row r="181" spans="15:15" ht="15.75" customHeight="1" x14ac:dyDescent="0.3">
      <c r="O181" s="125"/>
    </row>
    <row r="182" spans="15:15" ht="15.75" customHeight="1" x14ac:dyDescent="0.3">
      <c r="O182" s="125"/>
    </row>
    <row r="183" spans="15:15" ht="15.75" customHeight="1" x14ac:dyDescent="0.3">
      <c r="O183" s="125"/>
    </row>
    <row r="184" spans="15:15" ht="15.75" customHeight="1" x14ac:dyDescent="0.3">
      <c r="O184" s="125"/>
    </row>
    <row r="185" spans="15:15" ht="15.75" customHeight="1" x14ac:dyDescent="0.3">
      <c r="O185" s="125"/>
    </row>
    <row r="186" spans="15:15" ht="15.75" customHeight="1" x14ac:dyDescent="0.3">
      <c r="O186" s="125"/>
    </row>
    <row r="187" spans="15:15" ht="15.75" customHeight="1" x14ac:dyDescent="0.3">
      <c r="O187" s="125"/>
    </row>
    <row r="188" spans="15:15" ht="15.75" customHeight="1" x14ac:dyDescent="0.3">
      <c r="O188" s="125"/>
    </row>
    <row r="189" spans="15:15" ht="15.75" customHeight="1" x14ac:dyDescent="0.3">
      <c r="O189" s="125"/>
    </row>
    <row r="190" spans="15:15" ht="15.75" customHeight="1" x14ac:dyDescent="0.3">
      <c r="O190" s="125"/>
    </row>
    <row r="191" spans="15:15" ht="15.75" customHeight="1" x14ac:dyDescent="0.3">
      <c r="O191" s="125"/>
    </row>
    <row r="192" spans="15:15" ht="15.75" customHeight="1" x14ac:dyDescent="0.3">
      <c r="O192" s="125"/>
    </row>
    <row r="193" spans="15:15" ht="15.75" customHeight="1" x14ac:dyDescent="0.3">
      <c r="O193" s="125"/>
    </row>
    <row r="194" spans="15:15" ht="15.75" customHeight="1" x14ac:dyDescent="0.3">
      <c r="O194" s="125"/>
    </row>
    <row r="195" spans="15:15" ht="15.75" customHeight="1" x14ac:dyDescent="0.3">
      <c r="O195" s="125"/>
    </row>
    <row r="196" spans="15:15" ht="15.75" customHeight="1" x14ac:dyDescent="0.3">
      <c r="O196" s="125"/>
    </row>
    <row r="197" spans="15:15" ht="15.75" customHeight="1" x14ac:dyDescent="0.3">
      <c r="O197" s="125"/>
    </row>
    <row r="198" spans="15:15" ht="15.75" customHeight="1" x14ac:dyDescent="0.3">
      <c r="O198" s="125"/>
    </row>
    <row r="199" spans="15:15" ht="15.75" customHeight="1" x14ac:dyDescent="0.3">
      <c r="O199" s="125"/>
    </row>
    <row r="200" spans="15:15" ht="15.75" customHeight="1" x14ac:dyDescent="0.3">
      <c r="O200" s="125"/>
    </row>
    <row r="201" spans="15:15" ht="15.75" customHeight="1" x14ac:dyDescent="0.3">
      <c r="O201" s="125"/>
    </row>
    <row r="202" spans="15:15" ht="15.75" customHeight="1" x14ac:dyDescent="0.3">
      <c r="O202" s="125"/>
    </row>
    <row r="203" spans="15:15" ht="15.75" customHeight="1" x14ac:dyDescent="0.3">
      <c r="O203" s="125"/>
    </row>
    <row r="204" spans="15:15" ht="15.75" customHeight="1" x14ac:dyDescent="0.3">
      <c r="O204" s="125"/>
    </row>
    <row r="205" spans="15:15" ht="15.75" customHeight="1" x14ac:dyDescent="0.3">
      <c r="O205" s="125"/>
    </row>
    <row r="206" spans="15:15" ht="15.75" customHeight="1" x14ac:dyDescent="0.3">
      <c r="O206" s="125"/>
    </row>
    <row r="207" spans="15:15" ht="15.75" customHeight="1" x14ac:dyDescent="0.3">
      <c r="O207" s="125"/>
    </row>
    <row r="208" spans="15:15" ht="15.75" customHeight="1" x14ac:dyDescent="0.3">
      <c r="O208" s="125"/>
    </row>
    <row r="209" spans="15:15" ht="15.75" customHeight="1" x14ac:dyDescent="0.3">
      <c r="O209" s="125"/>
    </row>
    <row r="210" spans="15:15" ht="15.75" customHeight="1" x14ac:dyDescent="0.3">
      <c r="O210" s="125"/>
    </row>
    <row r="211" spans="15:15" ht="15.75" customHeight="1" x14ac:dyDescent="0.3">
      <c r="O211" s="125"/>
    </row>
    <row r="212" spans="15:15" ht="15.75" customHeight="1" x14ac:dyDescent="0.3">
      <c r="O212" s="125"/>
    </row>
    <row r="213" spans="15:15" ht="15.75" customHeight="1" x14ac:dyDescent="0.3">
      <c r="O213" s="125"/>
    </row>
    <row r="214" spans="15:15" ht="15.75" customHeight="1" x14ac:dyDescent="0.3">
      <c r="O214" s="125"/>
    </row>
    <row r="215" spans="15:15" ht="15.75" customHeight="1" x14ac:dyDescent="0.3">
      <c r="O215" s="125"/>
    </row>
    <row r="216" spans="15:15" ht="15.75" customHeight="1" x14ac:dyDescent="0.3">
      <c r="O216" s="125"/>
    </row>
    <row r="217" spans="15:15" ht="15.75" customHeight="1" x14ac:dyDescent="0.3">
      <c r="O217" s="125"/>
    </row>
    <row r="218" spans="15:15" ht="15.75" customHeight="1" x14ac:dyDescent="0.3">
      <c r="O218" s="125"/>
    </row>
    <row r="219" spans="15:15" ht="15.75" customHeight="1" x14ac:dyDescent="0.3">
      <c r="O219" s="125"/>
    </row>
    <row r="220" spans="15:15" ht="15.75" customHeight="1" x14ac:dyDescent="0.3">
      <c r="O220" s="125"/>
    </row>
    <row r="221" spans="15:15" ht="15.75" customHeight="1" x14ac:dyDescent="0.3">
      <c r="O221" s="125"/>
    </row>
    <row r="222" spans="15:15" ht="15.75" customHeight="1" x14ac:dyDescent="0.3">
      <c r="O222" s="125"/>
    </row>
    <row r="223" spans="15:15" ht="15.75" customHeight="1" x14ac:dyDescent="0.3">
      <c r="O223" s="125"/>
    </row>
    <row r="224" spans="15:15" ht="15.75" customHeight="1" x14ac:dyDescent="0.3">
      <c r="O224" s="125"/>
    </row>
    <row r="225" spans="15:15" ht="15.75" customHeight="1" x14ac:dyDescent="0.3">
      <c r="O225" s="125"/>
    </row>
    <row r="226" spans="15:15" ht="15.75" customHeight="1" x14ac:dyDescent="0.3">
      <c r="O226" s="125"/>
    </row>
    <row r="227" spans="15:15" ht="15.75" customHeight="1" x14ac:dyDescent="0.3">
      <c r="O227" s="125"/>
    </row>
    <row r="228" spans="15:15" ht="15.75" customHeight="1" x14ac:dyDescent="0.3">
      <c r="O228" s="125"/>
    </row>
    <row r="229" spans="15:15" ht="15.75" customHeight="1" x14ac:dyDescent="0.3">
      <c r="O229" s="125"/>
    </row>
    <row r="230" spans="15:15" ht="15.75" customHeight="1" x14ac:dyDescent="0.3">
      <c r="O230" s="125"/>
    </row>
    <row r="231" spans="15:15" ht="15.75" customHeight="1" x14ac:dyDescent="0.3">
      <c r="O231" s="125"/>
    </row>
    <row r="232" spans="15:15" ht="15.75" customHeight="1" x14ac:dyDescent="0.3">
      <c r="O232" s="125"/>
    </row>
    <row r="233" spans="15:15" ht="15.75" customHeight="1" x14ac:dyDescent="0.3">
      <c r="O233" s="125"/>
    </row>
    <row r="234" spans="15:15" ht="15.75" customHeight="1" x14ac:dyDescent="0.3">
      <c r="O234" s="125"/>
    </row>
    <row r="235" spans="15:15" ht="15.75" customHeight="1" x14ac:dyDescent="0.3">
      <c r="O235" s="125"/>
    </row>
    <row r="236" spans="15:15" ht="15.75" customHeight="1" x14ac:dyDescent="0.3">
      <c r="O236" s="125"/>
    </row>
    <row r="237" spans="15:15" ht="15.75" customHeight="1" x14ac:dyDescent="0.3">
      <c r="O237" s="125"/>
    </row>
    <row r="238" spans="15:15" ht="15.75" customHeight="1" x14ac:dyDescent="0.3">
      <c r="O238" s="125"/>
    </row>
    <row r="239" spans="15:15" ht="15.75" customHeight="1" x14ac:dyDescent="0.3">
      <c r="O239" s="125"/>
    </row>
    <row r="240" spans="15:15" ht="15.75" customHeight="1" x14ac:dyDescent="0.3">
      <c r="O240" s="125"/>
    </row>
    <row r="241" spans="15:15" ht="15.75" customHeight="1" x14ac:dyDescent="0.3">
      <c r="O241" s="125"/>
    </row>
    <row r="242" spans="15:15" ht="15.75" customHeight="1" x14ac:dyDescent="0.3">
      <c r="O242" s="125"/>
    </row>
    <row r="243" spans="15:15" ht="15.75" customHeight="1" x14ac:dyDescent="0.3">
      <c r="O243" s="125"/>
    </row>
    <row r="244" spans="15:15" ht="15.75" customHeight="1" x14ac:dyDescent="0.3">
      <c r="O244" s="125"/>
    </row>
    <row r="245" spans="15:15" ht="15.75" customHeight="1" x14ac:dyDescent="0.3">
      <c r="O245" s="125"/>
    </row>
    <row r="246" spans="15:15" ht="15.75" customHeight="1" x14ac:dyDescent="0.3">
      <c r="O246" s="125"/>
    </row>
    <row r="247" spans="15:15" ht="15.75" customHeight="1" x14ac:dyDescent="0.3">
      <c r="O247" s="125"/>
    </row>
    <row r="248" spans="15:15" ht="15.75" customHeight="1" x14ac:dyDescent="0.3">
      <c r="O248" s="125"/>
    </row>
    <row r="249" spans="15:15" ht="15.75" customHeight="1" x14ac:dyDescent="0.3">
      <c r="O249" s="125"/>
    </row>
    <row r="250" spans="15:15" ht="15.75" customHeight="1" x14ac:dyDescent="0.3">
      <c r="O250" s="125"/>
    </row>
    <row r="251" spans="15:15" ht="15.75" customHeight="1" x14ac:dyDescent="0.3">
      <c r="O251" s="125"/>
    </row>
    <row r="252" spans="15:15" ht="15.75" customHeight="1" x14ac:dyDescent="0.3">
      <c r="O252" s="125"/>
    </row>
    <row r="253" spans="15:15" ht="15.75" customHeight="1" x14ac:dyDescent="0.3">
      <c r="O253" s="125"/>
    </row>
    <row r="254" spans="15:15" ht="15.75" customHeight="1" x14ac:dyDescent="0.3">
      <c r="O254" s="125"/>
    </row>
    <row r="255" spans="15:15" ht="15.75" customHeight="1" x14ac:dyDescent="0.3">
      <c r="O255" s="125"/>
    </row>
    <row r="256" spans="15:15" ht="15.75" customHeight="1" x14ac:dyDescent="0.3">
      <c r="O256" s="125"/>
    </row>
    <row r="257" spans="15:15" ht="15.75" customHeight="1" x14ac:dyDescent="0.3">
      <c r="O257" s="125"/>
    </row>
    <row r="258" spans="15:15" ht="15.75" customHeight="1" x14ac:dyDescent="0.3">
      <c r="O258" s="125"/>
    </row>
    <row r="259" spans="15:15" ht="15.75" customHeight="1" x14ac:dyDescent="0.3">
      <c r="O259" s="125"/>
    </row>
    <row r="260" spans="15:15" ht="15.75" customHeight="1" x14ac:dyDescent="0.3">
      <c r="O260" s="125"/>
    </row>
    <row r="261" spans="15:15" ht="15.75" customHeight="1" x14ac:dyDescent="0.3">
      <c r="O261" s="125"/>
    </row>
    <row r="262" spans="15:15" ht="15.75" customHeight="1" x14ac:dyDescent="0.3">
      <c r="O262" s="125"/>
    </row>
    <row r="263" spans="15:15" ht="15.75" customHeight="1" x14ac:dyDescent="0.3">
      <c r="O263" s="125"/>
    </row>
    <row r="264" spans="15:15" ht="15.75" customHeight="1" x14ac:dyDescent="0.3">
      <c r="O264" s="125"/>
    </row>
    <row r="265" spans="15:15" ht="15.75" customHeight="1" x14ac:dyDescent="0.3">
      <c r="O265" s="125"/>
    </row>
    <row r="266" spans="15:15" ht="15.75" customHeight="1" x14ac:dyDescent="0.3">
      <c r="O266" s="125"/>
    </row>
    <row r="267" spans="15:15" ht="15.75" customHeight="1" x14ac:dyDescent="0.3">
      <c r="O267" s="125"/>
    </row>
    <row r="268" spans="15:15" ht="15.75" customHeight="1" x14ac:dyDescent="0.3">
      <c r="O268" s="125"/>
    </row>
    <row r="269" spans="15:15" ht="15.75" customHeight="1" x14ac:dyDescent="0.3">
      <c r="O269" s="125"/>
    </row>
    <row r="270" spans="15:15" ht="15.75" customHeight="1" x14ac:dyDescent="0.3">
      <c r="O270" s="125"/>
    </row>
    <row r="271" spans="15:15" ht="15.75" customHeight="1" x14ac:dyDescent="0.3">
      <c r="O271" s="125"/>
    </row>
    <row r="272" spans="15:15" ht="15.75" customHeight="1" x14ac:dyDescent="0.3">
      <c r="O272" s="125"/>
    </row>
    <row r="273" spans="15:15" ht="15.75" customHeight="1" x14ac:dyDescent="0.3">
      <c r="O273" s="125"/>
    </row>
    <row r="274" spans="15:15" ht="15.75" customHeight="1" x14ac:dyDescent="0.3">
      <c r="O274" s="125"/>
    </row>
    <row r="275" spans="15:15" ht="15.75" customHeight="1" x14ac:dyDescent="0.3">
      <c r="O275" s="125"/>
    </row>
    <row r="276" spans="15:15" ht="15.75" customHeight="1" x14ac:dyDescent="0.3">
      <c r="O276" s="125"/>
    </row>
    <row r="277" spans="15:15" ht="15.75" customHeight="1" x14ac:dyDescent="0.3">
      <c r="O277" s="125"/>
    </row>
    <row r="278" spans="15:15" ht="15.75" customHeight="1" x14ac:dyDescent="0.3">
      <c r="O278" s="125"/>
    </row>
    <row r="279" spans="15:15" ht="15.75" customHeight="1" x14ac:dyDescent="0.3">
      <c r="O279" s="125"/>
    </row>
    <row r="280" spans="15:15" ht="15.75" customHeight="1" x14ac:dyDescent="0.3">
      <c r="O280" s="125"/>
    </row>
    <row r="281" spans="15:15" ht="15.75" customHeight="1" x14ac:dyDescent="0.3">
      <c r="O281" s="125"/>
    </row>
    <row r="282" spans="15:15" ht="15.75" customHeight="1" x14ac:dyDescent="0.3">
      <c r="O282" s="125"/>
    </row>
    <row r="283" spans="15:15" ht="15.75" customHeight="1" x14ac:dyDescent="0.3">
      <c r="O283" s="125"/>
    </row>
    <row r="284" spans="15:15" ht="15.75" customHeight="1" x14ac:dyDescent="0.3">
      <c r="O284" s="125"/>
    </row>
    <row r="285" spans="15:15" ht="15.75" customHeight="1" x14ac:dyDescent="0.3">
      <c r="O285" s="125"/>
    </row>
    <row r="286" spans="15:15" ht="15.75" customHeight="1" x14ac:dyDescent="0.3">
      <c r="O286" s="125"/>
    </row>
    <row r="287" spans="15:15" ht="15.75" customHeight="1" x14ac:dyDescent="0.3">
      <c r="O287" s="125"/>
    </row>
    <row r="288" spans="15:15" ht="15.75" customHeight="1" x14ac:dyDescent="0.3">
      <c r="O288" s="125"/>
    </row>
    <row r="289" spans="15:15" ht="15.75" customHeight="1" x14ac:dyDescent="0.3">
      <c r="O289" s="125"/>
    </row>
    <row r="290" spans="15:15" ht="15.75" customHeight="1" x14ac:dyDescent="0.3">
      <c r="O290" s="125"/>
    </row>
    <row r="291" spans="15:15" ht="15.75" customHeight="1" x14ac:dyDescent="0.3">
      <c r="O291" s="125"/>
    </row>
    <row r="292" spans="15:15" ht="15.75" customHeight="1" x14ac:dyDescent="0.3">
      <c r="O292" s="125"/>
    </row>
    <row r="293" spans="15:15" ht="15.75" customHeight="1" x14ac:dyDescent="0.3">
      <c r="O293" s="125"/>
    </row>
    <row r="294" spans="15:15" ht="15.75" customHeight="1" x14ac:dyDescent="0.3">
      <c r="O294" s="125"/>
    </row>
    <row r="295" spans="15:15" ht="15.75" customHeight="1" x14ac:dyDescent="0.3">
      <c r="O295" s="125"/>
    </row>
    <row r="296" spans="15:15" ht="15.75" customHeight="1" x14ac:dyDescent="0.3">
      <c r="O296" s="125"/>
    </row>
    <row r="297" spans="15:15" ht="15.75" customHeight="1" x14ac:dyDescent="0.3">
      <c r="O297" s="125"/>
    </row>
    <row r="298" spans="15:15" ht="15.75" customHeight="1" x14ac:dyDescent="0.3">
      <c r="O298" s="125"/>
    </row>
    <row r="299" spans="15:15" ht="15.75" customHeight="1" x14ac:dyDescent="0.3">
      <c r="O299" s="125"/>
    </row>
    <row r="300" spans="15:15" ht="15.75" customHeight="1" x14ac:dyDescent="0.3">
      <c r="O300" s="125"/>
    </row>
    <row r="301" spans="15:15" ht="15.75" customHeight="1" x14ac:dyDescent="0.3">
      <c r="O301" s="125"/>
    </row>
    <row r="302" spans="15:15" ht="15.75" customHeight="1" x14ac:dyDescent="0.3">
      <c r="O302" s="125"/>
    </row>
    <row r="303" spans="15:15" ht="15.75" customHeight="1" x14ac:dyDescent="0.3">
      <c r="O303" s="125"/>
    </row>
    <row r="304" spans="15:15" ht="15.75" customHeight="1" x14ac:dyDescent="0.3">
      <c r="O304" s="125"/>
    </row>
    <row r="305" spans="15:15" ht="15.75" customHeight="1" x14ac:dyDescent="0.3">
      <c r="O305" s="125"/>
    </row>
    <row r="306" spans="15:15" ht="15.75" customHeight="1" x14ac:dyDescent="0.3">
      <c r="O306" s="125"/>
    </row>
    <row r="307" spans="15:15" ht="15.75" customHeight="1" x14ac:dyDescent="0.3">
      <c r="O307" s="125"/>
    </row>
    <row r="308" spans="15:15" ht="15.75" customHeight="1" x14ac:dyDescent="0.3">
      <c r="O308" s="125"/>
    </row>
    <row r="309" spans="15:15" ht="15.75" customHeight="1" x14ac:dyDescent="0.3">
      <c r="O309" s="125"/>
    </row>
    <row r="310" spans="15:15" ht="15.75" customHeight="1" x14ac:dyDescent="0.3">
      <c r="O310" s="125"/>
    </row>
    <row r="311" spans="15:15" ht="15.75" customHeight="1" x14ac:dyDescent="0.3">
      <c r="O311" s="125"/>
    </row>
    <row r="312" spans="15:15" ht="15.75" customHeight="1" x14ac:dyDescent="0.3">
      <c r="O312" s="125"/>
    </row>
    <row r="313" spans="15:15" ht="15.75" customHeight="1" x14ac:dyDescent="0.3">
      <c r="O313" s="125"/>
    </row>
    <row r="314" spans="15:15" ht="15.75" customHeight="1" x14ac:dyDescent="0.3">
      <c r="O314" s="125"/>
    </row>
    <row r="315" spans="15:15" ht="15.75" customHeight="1" x14ac:dyDescent="0.3">
      <c r="O315" s="125"/>
    </row>
    <row r="316" spans="15:15" ht="15.75" customHeight="1" x14ac:dyDescent="0.3">
      <c r="O316" s="125"/>
    </row>
    <row r="317" spans="15:15" ht="15.75" customHeight="1" x14ac:dyDescent="0.3">
      <c r="O317" s="125"/>
    </row>
    <row r="318" spans="15:15" ht="15.75" customHeight="1" x14ac:dyDescent="0.3">
      <c r="O318" s="125"/>
    </row>
    <row r="319" spans="15:15" ht="15.75" customHeight="1" x14ac:dyDescent="0.3">
      <c r="O319" s="125"/>
    </row>
    <row r="320" spans="15:15" ht="15.75" customHeight="1" x14ac:dyDescent="0.3">
      <c r="O320" s="125"/>
    </row>
    <row r="321" spans="15:15" ht="15.75" customHeight="1" x14ac:dyDescent="0.3">
      <c r="O321" s="125"/>
    </row>
    <row r="322" spans="15:15" ht="15.75" customHeight="1" x14ac:dyDescent="0.3">
      <c r="O322" s="125"/>
    </row>
    <row r="323" spans="15:15" ht="15.75" customHeight="1" x14ac:dyDescent="0.3">
      <c r="O323" s="125"/>
    </row>
    <row r="324" spans="15:15" ht="15.75" customHeight="1" x14ac:dyDescent="0.3">
      <c r="O324" s="125"/>
    </row>
    <row r="325" spans="15:15" ht="15.75" customHeight="1" x14ac:dyDescent="0.3">
      <c r="O325" s="125"/>
    </row>
    <row r="326" spans="15:15" ht="15.75" customHeight="1" x14ac:dyDescent="0.3">
      <c r="O326" s="125"/>
    </row>
    <row r="327" spans="15:15" ht="15.75" customHeight="1" x14ac:dyDescent="0.3">
      <c r="O327" s="125"/>
    </row>
    <row r="328" spans="15:15" ht="15.75" customHeight="1" x14ac:dyDescent="0.3">
      <c r="O328" s="125"/>
    </row>
    <row r="329" spans="15:15" ht="15.75" customHeight="1" x14ac:dyDescent="0.3">
      <c r="O329" s="125"/>
    </row>
    <row r="330" spans="15:15" ht="15.75" customHeight="1" x14ac:dyDescent="0.3">
      <c r="O330" s="125"/>
    </row>
    <row r="331" spans="15:15" ht="15.75" customHeight="1" x14ac:dyDescent="0.3">
      <c r="O331" s="125"/>
    </row>
    <row r="332" spans="15:15" ht="15.75" customHeight="1" x14ac:dyDescent="0.3">
      <c r="O332" s="125"/>
    </row>
    <row r="333" spans="15:15" ht="15.75" customHeight="1" x14ac:dyDescent="0.3">
      <c r="O333" s="125"/>
    </row>
    <row r="334" spans="15:15" ht="15.75" customHeight="1" x14ac:dyDescent="0.3">
      <c r="O334" s="125"/>
    </row>
    <row r="335" spans="15:15" ht="15.75" customHeight="1" x14ac:dyDescent="0.3">
      <c r="O335" s="125"/>
    </row>
    <row r="336" spans="15:15" ht="15.75" customHeight="1" x14ac:dyDescent="0.3">
      <c r="O336" s="125"/>
    </row>
    <row r="337" spans="15:15" ht="15.75" customHeight="1" x14ac:dyDescent="0.3">
      <c r="O337" s="125"/>
    </row>
    <row r="338" spans="15:15" ht="15.75" customHeight="1" x14ac:dyDescent="0.3">
      <c r="O338" s="125"/>
    </row>
    <row r="339" spans="15:15" ht="15.75" customHeight="1" x14ac:dyDescent="0.3">
      <c r="O339" s="125"/>
    </row>
    <row r="340" spans="15:15" ht="15.75" customHeight="1" x14ac:dyDescent="0.3">
      <c r="O340" s="125"/>
    </row>
    <row r="341" spans="15:15" ht="15.75" customHeight="1" x14ac:dyDescent="0.3">
      <c r="O341" s="125"/>
    </row>
    <row r="342" spans="15:15" ht="15.75" customHeight="1" x14ac:dyDescent="0.3">
      <c r="O342" s="125"/>
    </row>
    <row r="343" spans="15:15" ht="15.75" customHeight="1" x14ac:dyDescent="0.3">
      <c r="O343" s="125"/>
    </row>
    <row r="344" spans="15:15" ht="15.75" customHeight="1" x14ac:dyDescent="0.3">
      <c r="O344" s="125"/>
    </row>
    <row r="345" spans="15:15" ht="15.75" customHeight="1" x14ac:dyDescent="0.3">
      <c r="O345" s="125"/>
    </row>
    <row r="346" spans="15:15" ht="15.75" customHeight="1" x14ac:dyDescent="0.3">
      <c r="O346" s="125"/>
    </row>
    <row r="347" spans="15:15" ht="15.75" customHeight="1" x14ac:dyDescent="0.3">
      <c r="O347" s="125"/>
    </row>
    <row r="348" spans="15:15" ht="15.75" customHeight="1" x14ac:dyDescent="0.3">
      <c r="O348" s="125"/>
    </row>
    <row r="349" spans="15:15" ht="15.75" customHeight="1" x14ac:dyDescent="0.3">
      <c r="O349" s="125"/>
    </row>
    <row r="350" spans="15:15" ht="15.75" customHeight="1" x14ac:dyDescent="0.3">
      <c r="O350" s="125"/>
    </row>
    <row r="351" spans="15:15" ht="15.75" customHeight="1" x14ac:dyDescent="0.3">
      <c r="O351" s="125"/>
    </row>
    <row r="352" spans="15:15" ht="15.75" customHeight="1" x14ac:dyDescent="0.3">
      <c r="O352" s="125"/>
    </row>
    <row r="353" spans="15:15" ht="15.75" customHeight="1" x14ac:dyDescent="0.3">
      <c r="O353" s="125"/>
    </row>
    <row r="354" spans="15:15" ht="15.75" customHeight="1" x14ac:dyDescent="0.3">
      <c r="O354" s="125"/>
    </row>
    <row r="355" spans="15:15" ht="15.75" customHeight="1" x14ac:dyDescent="0.3">
      <c r="O355" s="125"/>
    </row>
    <row r="356" spans="15:15" ht="15.75" customHeight="1" x14ac:dyDescent="0.3">
      <c r="O356" s="125"/>
    </row>
    <row r="357" spans="15:15" ht="15.75" customHeight="1" x14ac:dyDescent="0.3">
      <c r="O357" s="125"/>
    </row>
    <row r="358" spans="15:15" ht="15.75" customHeight="1" x14ac:dyDescent="0.3">
      <c r="O358" s="125"/>
    </row>
    <row r="359" spans="15:15" ht="15.75" customHeight="1" x14ac:dyDescent="0.3">
      <c r="O359" s="125"/>
    </row>
    <row r="360" spans="15:15" ht="15.75" customHeight="1" x14ac:dyDescent="0.3">
      <c r="O360" s="125"/>
    </row>
    <row r="361" spans="15:15" ht="15.75" customHeight="1" x14ac:dyDescent="0.3">
      <c r="O361" s="125"/>
    </row>
    <row r="362" spans="15:15" ht="15.75" customHeight="1" x14ac:dyDescent="0.3">
      <c r="O362" s="125"/>
    </row>
    <row r="363" spans="15:15" ht="15.75" customHeight="1" x14ac:dyDescent="0.3">
      <c r="O363" s="125"/>
    </row>
    <row r="364" spans="15:15" ht="15.75" customHeight="1" x14ac:dyDescent="0.3">
      <c r="O364" s="125"/>
    </row>
    <row r="365" spans="15:15" ht="15.75" customHeight="1" x14ac:dyDescent="0.3">
      <c r="O365" s="125"/>
    </row>
    <row r="366" spans="15:15" ht="15.75" customHeight="1" x14ac:dyDescent="0.3">
      <c r="O366" s="125"/>
    </row>
    <row r="367" spans="15:15" ht="15.75" customHeight="1" x14ac:dyDescent="0.3">
      <c r="O367" s="125"/>
    </row>
    <row r="368" spans="15:15" ht="15.75" customHeight="1" x14ac:dyDescent="0.3">
      <c r="O368" s="125"/>
    </row>
    <row r="369" spans="15:15" ht="15.75" customHeight="1" x14ac:dyDescent="0.3">
      <c r="O369" s="125"/>
    </row>
    <row r="370" spans="15:15" ht="15.75" customHeight="1" x14ac:dyDescent="0.3">
      <c r="O370" s="125"/>
    </row>
    <row r="371" spans="15:15" ht="15.75" customHeight="1" x14ac:dyDescent="0.3">
      <c r="O371" s="125"/>
    </row>
    <row r="372" spans="15:15" ht="15.75" customHeight="1" x14ac:dyDescent="0.3">
      <c r="O372" s="125"/>
    </row>
    <row r="373" spans="15:15" ht="15.75" customHeight="1" x14ac:dyDescent="0.3">
      <c r="O373" s="125"/>
    </row>
    <row r="374" spans="15:15" ht="15.75" customHeight="1" x14ac:dyDescent="0.3">
      <c r="O374" s="125"/>
    </row>
    <row r="375" spans="15:15" ht="15.75" customHeight="1" x14ac:dyDescent="0.3">
      <c r="O375" s="125"/>
    </row>
    <row r="376" spans="15:15" ht="15.75" customHeight="1" x14ac:dyDescent="0.3">
      <c r="O376" s="125"/>
    </row>
    <row r="377" spans="15:15" ht="15.75" customHeight="1" x14ac:dyDescent="0.3">
      <c r="O377" s="125"/>
    </row>
    <row r="378" spans="15:15" ht="15.75" customHeight="1" x14ac:dyDescent="0.3">
      <c r="O378" s="125"/>
    </row>
    <row r="379" spans="15:15" ht="15.75" customHeight="1" x14ac:dyDescent="0.3">
      <c r="O379" s="125"/>
    </row>
    <row r="380" spans="15:15" ht="15.75" customHeight="1" x14ac:dyDescent="0.3">
      <c r="O380" s="125"/>
    </row>
    <row r="381" spans="15:15" ht="15.75" customHeight="1" x14ac:dyDescent="0.3">
      <c r="O381" s="125"/>
    </row>
    <row r="382" spans="15:15" ht="15.75" customHeight="1" x14ac:dyDescent="0.3">
      <c r="O382" s="125"/>
    </row>
    <row r="383" spans="15:15" ht="15.75" customHeight="1" x14ac:dyDescent="0.3">
      <c r="O383" s="125"/>
    </row>
    <row r="384" spans="15:15" ht="15.75" customHeight="1" x14ac:dyDescent="0.3">
      <c r="O384" s="125"/>
    </row>
    <row r="385" spans="15:15" ht="15.75" customHeight="1" x14ac:dyDescent="0.3">
      <c r="O385" s="125"/>
    </row>
    <row r="386" spans="15:15" ht="15.75" customHeight="1" x14ac:dyDescent="0.3">
      <c r="O386" s="125"/>
    </row>
    <row r="387" spans="15:15" ht="15.75" customHeight="1" x14ac:dyDescent="0.3">
      <c r="O387" s="125"/>
    </row>
    <row r="388" spans="15:15" ht="15.75" customHeight="1" x14ac:dyDescent="0.3">
      <c r="O388" s="125"/>
    </row>
    <row r="389" spans="15:15" ht="15.75" customHeight="1" x14ac:dyDescent="0.3">
      <c r="O389" s="125"/>
    </row>
    <row r="390" spans="15:15" ht="15.75" customHeight="1" x14ac:dyDescent="0.3">
      <c r="O390" s="125"/>
    </row>
    <row r="391" spans="15:15" ht="15.75" customHeight="1" x14ac:dyDescent="0.3">
      <c r="O391" s="125"/>
    </row>
    <row r="392" spans="15:15" ht="15.75" customHeight="1" x14ac:dyDescent="0.3">
      <c r="O392" s="125"/>
    </row>
    <row r="393" spans="15:15" ht="15.75" customHeight="1" x14ac:dyDescent="0.3">
      <c r="O393" s="125"/>
    </row>
    <row r="394" spans="15:15" ht="15.75" customHeight="1" x14ac:dyDescent="0.3">
      <c r="O394" s="125"/>
    </row>
    <row r="395" spans="15:15" ht="15.75" customHeight="1" x14ac:dyDescent="0.3">
      <c r="O395" s="125"/>
    </row>
    <row r="396" spans="15:15" ht="15.75" customHeight="1" x14ac:dyDescent="0.3">
      <c r="O396" s="125"/>
    </row>
    <row r="397" spans="15:15" ht="15.75" customHeight="1" x14ac:dyDescent="0.3">
      <c r="O397" s="125"/>
    </row>
    <row r="398" spans="15:15" ht="15.75" customHeight="1" x14ac:dyDescent="0.3">
      <c r="O398" s="125"/>
    </row>
    <row r="399" spans="15:15" ht="15.75" customHeight="1" x14ac:dyDescent="0.3">
      <c r="O399" s="125"/>
    </row>
    <row r="400" spans="15:15" ht="15.75" customHeight="1" x14ac:dyDescent="0.3">
      <c r="O400" s="125"/>
    </row>
    <row r="401" spans="15:15" ht="15.75" customHeight="1" x14ac:dyDescent="0.3">
      <c r="O401" s="125"/>
    </row>
    <row r="402" spans="15:15" ht="15.75" customHeight="1" x14ac:dyDescent="0.3">
      <c r="O402" s="125"/>
    </row>
    <row r="403" spans="15:15" ht="15.75" customHeight="1" x14ac:dyDescent="0.3">
      <c r="O403" s="125"/>
    </row>
    <row r="404" spans="15:15" ht="15.75" customHeight="1" x14ac:dyDescent="0.3">
      <c r="O404" s="125"/>
    </row>
    <row r="405" spans="15:15" ht="15.75" customHeight="1" x14ac:dyDescent="0.3">
      <c r="O405" s="125"/>
    </row>
    <row r="406" spans="15:15" ht="15.75" customHeight="1" x14ac:dyDescent="0.3">
      <c r="O406" s="125"/>
    </row>
    <row r="407" spans="15:15" ht="15.75" customHeight="1" x14ac:dyDescent="0.3">
      <c r="O407" s="125"/>
    </row>
    <row r="408" spans="15:15" ht="15.75" customHeight="1" x14ac:dyDescent="0.3">
      <c r="O408" s="125"/>
    </row>
    <row r="409" spans="15:15" ht="15.75" customHeight="1" x14ac:dyDescent="0.3">
      <c r="O409" s="125"/>
    </row>
    <row r="410" spans="15:15" ht="15.75" customHeight="1" x14ac:dyDescent="0.3">
      <c r="O410" s="125"/>
    </row>
    <row r="411" spans="15:15" ht="15.75" customHeight="1" x14ac:dyDescent="0.3">
      <c r="O411" s="125"/>
    </row>
    <row r="412" spans="15:15" ht="15.75" customHeight="1" x14ac:dyDescent="0.3">
      <c r="O412" s="125"/>
    </row>
    <row r="413" spans="15:15" ht="15.75" customHeight="1" x14ac:dyDescent="0.3">
      <c r="O413" s="125"/>
    </row>
    <row r="414" spans="15:15" ht="15.75" customHeight="1" x14ac:dyDescent="0.3">
      <c r="O414" s="125"/>
    </row>
    <row r="415" spans="15:15" ht="15.75" customHeight="1" x14ac:dyDescent="0.3">
      <c r="O415" s="125"/>
    </row>
    <row r="416" spans="15:15" ht="15.75" customHeight="1" x14ac:dyDescent="0.3">
      <c r="O416" s="125"/>
    </row>
    <row r="417" spans="15:15" ht="15.75" customHeight="1" x14ac:dyDescent="0.3">
      <c r="O417" s="125"/>
    </row>
    <row r="418" spans="15:15" ht="15.75" customHeight="1" x14ac:dyDescent="0.3">
      <c r="O418" s="125"/>
    </row>
    <row r="419" spans="15:15" ht="15.75" customHeight="1" x14ac:dyDescent="0.3">
      <c r="O419" s="125"/>
    </row>
    <row r="420" spans="15:15" ht="15.75" customHeight="1" x14ac:dyDescent="0.3">
      <c r="O420" s="125"/>
    </row>
    <row r="421" spans="15:15" ht="15.75" customHeight="1" x14ac:dyDescent="0.3">
      <c r="O421" s="125"/>
    </row>
    <row r="422" spans="15:15" ht="15.75" customHeight="1" x14ac:dyDescent="0.3">
      <c r="O422" s="125"/>
    </row>
    <row r="423" spans="15:15" ht="15.75" customHeight="1" x14ac:dyDescent="0.3">
      <c r="O423" s="125"/>
    </row>
    <row r="424" spans="15:15" ht="15.75" customHeight="1" x14ac:dyDescent="0.3">
      <c r="O424" s="125"/>
    </row>
    <row r="425" spans="15:15" ht="15.75" customHeight="1" x14ac:dyDescent="0.3">
      <c r="O425" s="125"/>
    </row>
    <row r="426" spans="15:15" ht="15.75" customHeight="1" x14ac:dyDescent="0.3">
      <c r="O426" s="125"/>
    </row>
    <row r="427" spans="15:15" ht="15.75" customHeight="1" x14ac:dyDescent="0.3">
      <c r="O427" s="125"/>
    </row>
    <row r="428" spans="15:15" ht="15.75" customHeight="1" x14ac:dyDescent="0.3">
      <c r="O428" s="125"/>
    </row>
    <row r="429" spans="15:15" ht="15.75" customHeight="1" x14ac:dyDescent="0.3">
      <c r="O429" s="125"/>
    </row>
    <row r="430" spans="15:15" ht="15.75" customHeight="1" x14ac:dyDescent="0.3">
      <c r="O430" s="125"/>
    </row>
    <row r="431" spans="15:15" ht="15.75" customHeight="1" x14ac:dyDescent="0.3">
      <c r="O431" s="125"/>
    </row>
    <row r="432" spans="15:15" ht="15.75" customHeight="1" x14ac:dyDescent="0.3">
      <c r="O432" s="125"/>
    </row>
    <row r="433" spans="15:15" ht="15.75" customHeight="1" x14ac:dyDescent="0.3">
      <c r="O433" s="125"/>
    </row>
    <row r="434" spans="15:15" ht="15.75" customHeight="1" x14ac:dyDescent="0.3">
      <c r="O434" s="125"/>
    </row>
    <row r="435" spans="15:15" ht="15.75" customHeight="1" x14ac:dyDescent="0.3">
      <c r="O435" s="125"/>
    </row>
    <row r="436" spans="15:15" ht="15.75" customHeight="1" x14ac:dyDescent="0.3">
      <c r="O436" s="125"/>
    </row>
    <row r="437" spans="15:15" ht="15.75" customHeight="1" x14ac:dyDescent="0.3">
      <c r="O437" s="125"/>
    </row>
    <row r="438" spans="15:15" ht="15.75" customHeight="1" x14ac:dyDescent="0.3">
      <c r="O438" s="125"/>
    </row>
    <row r="439" spans="15:15" ht="15.75" customHeight="1" x14ac:dyDescent="0.3">
      <c r="O439" s="125"/>
    </row>
    <row r="440" spans="15:15" ht="15.75" customHeight="1" x14ac:dyDescent="0.3">
      <c r="O440" s="125"/>
    </row>
    <row r="441" spans="15:15" ht="15.75" customHeight="1" x14ac:dyDescent="0.3">
      <c r="O441" s="125"/>
    </row>
    <row r="442" spans="15:15" ht="15.75" customHeight="1" x14ac:dyDescent="0.3">
      <c r="O442" s="125"/>
    </row>
    <row r="443" spans="15:15" ht="15.75" customHeight="1" x14ac:dyDescent="0.3">
      <c r="O443" s="125"/>
    </row>
    <row r="444" spans="15:15" ht="15.75" customHeight="1" x14ac:dyDescent="0.3">
      <c r="O444" s="125"/>
    </row>
    <row r="445" spans="15:15" ht="15.75" customHeight="1" x14ac:dyDescent="0.3">
      <c r="O445" s="125"/>
    </row>
    <row r="446" spans="15:15" ht="15.75" customHeight="1" x14ac:dyDescent="0.3">
      <c r="O446" s="125"/>
    </row>
    <row r="447" spans="15:15" ht="15.75" customHeight="1" x14ac:dyDescent="0.3">
      <c r="O447" s="125"/>
    </row>
    <row r="448" spans="15:15" ht="15.75" customHeight="1" x14ac:dyDescent="0.3">
      <c r="O448" s="125"/>
    </row>
    <row r="449" spans="15:15" ht="15.75" customHeight="1" x14ac:dyDescent="0.3">
      <c r="O449" s="125"/>
    </row>
    <row r="450" spans="15:15" ht="15.75" customHeight="1" x14ac:dyDescent="0.3">
      <c r="O450" s="125"/>
    </row>
    <row r="451" spans="15:15" ht="15.75" customHeight="1" x14ac:dyDescent="0.3">
      <c r="O451" s="125"/>
    </row>
    <row r="452" spans="15:15" ht="15.75" customHeight="1" x14ac:dyDescent="0.3">
      <c r="O452" s="125"/>
    </row>
    <row r="453" spans="15:15" ht="15.75" customHeight="1" x14ac:dyDescent="0.3">
      <c r="O453" s="125"/>
    </row>
    <row r="454" spans="15:15" ht="15.75" customHeight="1" x14ac:dyDescent="0.3">
      <c r="O454" s="125"/>
    </row>
    <row r="455" spans="15:15" ht="15.75" customHeight="1" x14ac:dyDescent="0.3">
      <c r="O455" s="125"/>
    </row>
    <row r="456" spans="15:15" ht="15.75" customHeight="1" x14ac:dyDescent="0.3">
      <c r="O456" s="125"/>
    </row>
    <row r="457" spans="15:15" ht="15.75" customHeight="1" x14ac:dyDescent="0.3">
      <c r="O457" s="125"/>
    </row>
    <row r="458" spans="15:15" ht="15.75" customHeight="1" x14ac:dyDescent="0.3">
      <c r="O458" s="125"/>
    </row>
    <row r="459" spans="15:15" ht="15.75" customHeight="1" x14ac:dyDescent="0.3">
      <c r="O459" s="125"/>
    </row>
    <row r="460" spans="15:15" ht="15.75" customHeight="1" x14ac:dyDescent="0.3">
      <c r="O460" s="125"/>
    </row>
    <row r="461" spans="15:15" ht="15.75" customHeight="1" x14ac:dyDescent="0.3">
      <c r="O461" s="125"/>
    </row>
    <row r="462" spans="15:15" ht="15.75" customHeight="1" x14ac:dyDescent="0.3">
      <c r="O462" s="125"/>
    </row>
    <row r="463" spans="15:15" ht="15.75" customHeight="1" x14ac:dyDescent="0.3">
      <c r="O463" s="125"/>
    </row>
    <row r="464" spans="15:15" ht="15.75" customHeight="1" x14ac:dyDescent="0.3">
      <c r="O464" s="125"/>
    </row>
    <row r="465" spans="15:15" ht="15.75" customHeight="1" x14ac:dyDescent="0.3">
      <c r="O465" s="125"/>
    </row>
    <row r="466" spans="15:15" ht="15.75" customHeight="1" x14ac:dyDescent="0.3">
      <c r="O466" s="125"/>
    </row>
    <row r="467" spans="15:15" ht="15.75" customHeight="1" x14ac:dyDescent="0.3">
      <c r="O467" s="125"/>
    </row>
    <row r="468" spans="15:15" ht="15.75" customHeight="1" x14ac:dyDescent="0.3">
      <c r="O468" s="125"/>
    </row>
    <row r="469" spans="15:15" ht="15.75" customHeight="1" x14ac:dyDescent="0.3">
      <c r="O469" s="125"/>
    </row>
    <row r="470" spans="15:15" ht="15.75" customHeight="1" x14ac:dyDescent="0.3">
      <c r="O470" s="125"/>
    </row>
    <row r="471" spans="15:15" ht="15.75" customHeight="1" x14ac:dyDescent="0.3">
      <c r="O471" s="125"/>
    </row>
    <row r="472" spans="15:15" ht="15.75" customHeight="1" x14ac:dyDescent="0.3">
      <c r="O472" s="125"/>
    </row>
    <row r="473" spans="15:15" ht="15.75" customHeight="1" x14ac:dyDescent="0.3">
      <c r="O473" s="125"/>
    </row>
    <row r="474" spans="15:15" ht="15.75" customHeight="1" x14ac:dyDescent="0.3">
      <c r="O474" s="125"/>
    </row>
    <row r="475" spans="15:15" ht="15.75" customHeight="1" x14ac:dyDescent="0.3">
      <c r="O475" s="125"/>
    </row>
    <row r="476" spans="15:15" ht="15.75" customHeight="1" x14ac:dyDescent="0.3">
      <c r="O476" s="125"/>
    </row>
    <row r="477" spans="15:15" ht="15.75" customHeight="1" x14ac:dyDescent="0.3">
      <c r="O477" s="125"/>
    </row>
    <row r="478" spans="15:15" ht="15.75" customHeight="1" x14ac:dyDescent="0.3">
      <c r="O478" s="125"/>
    </row>
    <row r="479" spans="15:15" ht="15.75" customHeight="1" x14ac:dyDescent="0.3">
      <c r="O479" s="125"/>
    </row>
    <row r="480" spans="15:15" ht="15.75" customHeight="1" x14ac:dyDescent="0.3">
      <c r="O480" s="125"/>
    </row>
    <row r="481" spans="15:15" ht="15.75" customHeight="1" x14ac:dyDescent="0.3">
      <c r="O481" s="125"/>
    </row>
    <row r="482" spans="15:15" ht="15.75" customHeight="1" x14ac:dyDescent="0.3">
      <c r="O482" s="125"/>
    </row>
    <row r="483" spans="15:15" ht="15.75" customHeight="1" x14ac:dyDescent="0.3">
      <c r="O483" s="125"/>
    </row>
    <row r="484" spans="15:15" ht="15.75" customHeight="1" x14ac:dyDescent="0.3">
      <c r="O484" s="125"/>
    </row>
    <row r="485" spans="15:15" ht="15.75" customHeight="1" x14ac:dyDescent="0.3">
      <c r="O485" s="125"/>
    </row>
    <row r="486" spans="15:15" ht="15.75" customHeight="1" x14ac:dyDescent="0.3">
      <c r="O486" s="125"/>
    </row>
    <row r="487" spans="15:15" ht="15.75" customHeight="1" x14ac:dyDescent="0.3">
      <c r="O487" s="125"/>
    </row>
    <row r="488" spans="15:15" ht="15.75" customHeight="1" x14ac:dyDescent="0.3">
      <c r="O488" s="125"/>
    </row>
    <row r="489" spans="15:15" ht="15.75" customHeight="1" x14ac:dyDescent="0.3">
      <c r="O489" s="125"/>
    </row>
    <row r="490" spans="15:15" ht="15.75" customHeight="1" x14ac:dyDescent="0.3">
      <c r="O490" s="125"/>
    </row>
    <row r="491" spans="15:15" ht="15.75" customHeight="1" x14ac:dyDescent="0.3">
      <c r="O491" s="125"/>
    </row>
    <row r="492" spans="15:15" ht="15.75" customHeight="1" x14ac:dyDescent="0.3">
      <c r="O492" s="125"/>
    </row>
    <row r="493" spans="15:15" ht="15.75" customHeight="1" x14ac:dyDescent="0.3">
      <c r="O493" s="125"/>
    </row>
    <row r="494" spans="15:15" ht="15.75" customHeight="1" x14ac:dyDescent="0.3">
      <c r="O494" s="125"/>
    </row>
    <row r="495" spans="15:15" ht="15.75" customHeight="1" x14ac:dyDescent="0.3">
      <c r="O495" s="125"/>
    </row>
    <row r="496" spans="15:15" ht="15.75" customHeight="1" x14ac:dyDescent="0.3">
      <c r="O496" s="125"/>
    </row>
    <row r="497" spans="15:15" ht="15.75" customHeight="1" x14ac:dyDescent="0.3">
      <c r="O497" s="125"/>
    </row>
    <row r="498" spans="15:15" ht="15.75" customHeight="1" x14ac:dyDescent="0.3">
      <c r="O498" s="125"/>
    </row>
    <row r="499" spans="15:15" ht="15.75" customHeight="1" x14ac:dyDescent="0.3">
      <c r="O499" s="125"/>
    </row>
    <row r="500" spans="15:15" ht="15.75" customHeight="1" x14ac:dyDescent="0.3">
      <c r="O500" s="125"/>
    </row>
    <row r="501" spans="15:15" ht="15.75" customHeight="1" x14ac:dyDescent="0.3">
      <c r="O501" s="125"/>
    </row>
    <row r="502" spans="15:15" ht="15.75" customHeight="1" x14ac:dyDescent="0.3">
      <c r="O502" s="125"/>
    </row>
    <row r="503" spans="15:15" ht="15.75" customHeight="1" x14ac:dyDescent="0.3">
      <c r="O503" s="125"/>
    </row>
    <row r="504" spans="15:15" ht="15.75" customHeight="1" x14ac:dyDescent="0.3">
      <c r="O504" s="125"/>
    </row>
    <row r="505" spans="15:15" ht="15.75" customHeight="1" x14ac:dyDescent="0.3">
      <c r="O505" s="125"/>
    </row>
    <row r="506" spans="15:15" ht="15.75" customHeight="1" x14ac:dyDescent="0.3">
      <c r="O506" s="125"/>
    </row>
    <row r="507" spans="15:15" ht="15.75" customHeight="1" x14ac:dyDescent="0.3">
      <c r="O507" s="125"/>
    </row>
    <row r="508" spans="15:15" ht="15.75" customHeight="1" x14ac:dyDescent="0.3">
      <c r="O508" s="125"/>
    </row>
    <row r="509" spans="15:15" ht="15.75" customHeight="1" x14ac:dyDescent="0.3">
      <c r="O509" s="125"/>
    </row>
    <row r="510" spans="15:15" ht="15.75" customHeight="1" x14ac:dyDescent="0.3">
      <c r="O510" s="125"/>
    </row>
    <row r="511" spans="15:15" ht="15.75" customHeight="1" x14ac:dyDescent="0.3">
      <c r="O511" s="125"/>
    </row>
    <row r="512" spans="15:15" ht="15.75" customHeight="1" x14ac:dyDescent="0.3">
      <c r="O512" s="125"/>
    </row>
    <row r="513" spans="15:15" ht="15.75" customHeight="1" x14ac:dyDescent="0.3">
      <c r="O513" s="125"/>
    </row>
    <row r="514" spans="15:15" ht="15.75" customHeight="1" x14ac:dyDescent="0.3">
      <c r="O514" s="125"/>
    </row>
    <row r="515" spans="15:15" ht="15.75" customHeight="1" x14ac:dyDescent="0.3">
      <c r="O515" s="125"/>
    </row>
    <row r="516" spans="15:15" ht="15.75" customHeight="1" x14ac:dyDescent="0.3">
      <c r="O516" s="125"/>
    </row>
    <row r="517" spans="15:15" ht="15.75" customHeight="1" x14ac:dyDescent="0.3">
      <c r="O517" s="125"/>
    </row>
    <row r="518" spans="15:15" ht="15.75" customHeight="1" x14ac:dyDescent="0.3">
      <c r="O518" s="125"/>
    </row>
    <row r="519" spans="15:15" ht="15.75" customHeight="1" x14ac:dyDescent="0.3">
      <c r="O519" s="125"/>
    </row>
    <row r="520" spans="15:15" ht="15.75" customHeight="1" x14ac:dyDescent="0.3">
      <c r="O520" s="125"/>
    </row>
    <row r="521" spans="15:15" ht="15.75" customHeight="1" x14ac:dyDescent="0.3">
      <c r="O521" s="125"/>
    </row>
    <row r="522" spans="15:15" ht="15.75" customHeight="1" x14ac:dyDescent="0.3">
      <c r="O522" s="125"/>
    </row>
    <row r="523" spans="15:15" ht="15.75" customHeight="1" x14ac:dyDescent="0.3">
      <c r="O523" s="125"/>
    </row>
    <row r="524" spans="15:15" ht="15.75" customHeight="1" x14ac:dyDescent="0.3">
      <c r="O524" s="125"/>
    </row>
    <row r="525" spans="15:15" ht="15.75" customHeight="1" x14ac:dyDescent="0.3">
      <c r="O525" s="125"/>
    </row>
    <row r="526" spans="15:15" ht="15.75" customHeight="1" x14ac:dyDescent="0.3">
      <c r="O526" s="125"/>
    </row>
    <row r="527" spans="15:15" ht="15.75" customHeight="1" x14ac:dyDescent="0.3">
      <c r="O527" s="125"/>
    </row>
    <row r="528" spans="15:15" ht="15.75" customHeight="1" x14ac:dyDescent="0.3">
      <c r="O528" s="125"/>
    </row>
    <row r="529" spans="15:15" ht="15.75" customHeight="1" x14ac:dyDescent="0.3">
      <c r="O529" s="125"/>
    </row>
    <row r="530" spans="15:15" ht="15.75" customHeight="1" x14ac:dyDescent="0.3">
      <c r="O530" s="125"/>
    </row>
    <row r="531" spans="15:15" ht="15.75" customHeight="1" x14ac:dyDescent="0.3">
      <c r="O531" s="125"/>
    </row>
    <row r="532" spans="15:15" ht="15.75" customHeight="1" x14ac:dyDescent="0.3">
      <c r="O532" s="125"/>
    </row>
    <row r="533" spans="15:15" ht="15.75" customHeight="1" x14ac:dyDescent="0.3">
      <c r="O533" s="125"/>
    </row>
    <row r="534" spans="15:15" ht="15.75" customHeight="1" x14ac:dyDescent="0.3">
      <c r="O534" s="125"/>
    </row>
    <row r="535" spans="15:15" ht="15.75" customHeight="1" x14ac:dyDescent="0.3">
      <c r="O535" s="125"/>
    </row>
    <row r="536" spans="15:15" ht="15.75" customHeight="1" x14ac:dyDescent="0.3">
      <c r="O536" s="125"/>
    </row>
    <row r="537" spans="15:15" ht="15.75" customHeight="1" x14ac:dyDescent="0.3">
      <c r="O537" s="125"/>
    </row>
    <row r="538" spans="15:15" ht="15.75" customHeight="1" x14ac:dyDescent="0.3">
      <c r="O538" s="125"/>
    </row>
    <row r="539" spans="15:15" ht="15.75" customHeight="1" x14ac:dyDescent="0.3">
      <c r="O539" s="125"/>
    </row>
    <row r="540" spans="15:15" ht="15.75" customHeight="1" x14ac:dyDescent="0.3">
      <c r="O540" s="125"/>
    </row>
    <row r="541" spans="15:15" ht="15.75" customHeight="1" x14ac:dyDescent="0.3">
      <c r="O541" s="125"/>
    </row>
    <row r="542" spans="15:15" ht="15.75" customHeight="1" x14ac:dyDescent="0.3">
      <c r="O542" s="125"/>
    </row>
    <row r="543" spans="15:15" ht="15.75" customHeight="1" x14ac:dyDescent="0.3">
      <c r="O543" s="125"/>
    </row>
    <row r="544" spans="15:15" ht="15.75" customHeight="1" x14ac:dyDescent="0.3">
      <c r="O544" s="125"/>
    </row>
    <row r="545" spans="15:15" ht="15.75" customHeight="1" x14ac:dyDescent="0.3">
      <c r="O545" s="125"/>
    </row>
    <row r="546" spans="15:15" ht="15.75" customHeight="1" x14ac:dyDescent="0.3">
      <c r="O546" s="125"/>
    </row>
    <row r="547" spans="15:15" ht="15.75" customHeight="1" x14ac:dyDescent="0.3">
      <c r="O547" s="125"/>
    </row>
    <row r="548" spans="15:15" ht="15.75" customHeight="1" x14ac:dyDescent="0.3">
      <c r="O548" s="125"/>
    </row>
    <row r="549" spans="15:15" ht="15.75" customHeight="1" x14ac:dyDescent="0.3">
      <c r="O549" s="125"/>
    </row>
    <row r="550" spans="15:15" ht="15.75" customHeight="1" x14ac:dyDescent="0.3">
      <c r="O550" s="125"/>
    </row>
    <row r="551" spans="15:15" ht="15.75" customHeight="1" x14ac:dyDescent="0.3">
      <c r="O551" s="125"/>
    </row>
    <row r="552" spans="15:15" ht="15.75" customHeight="1" x14ac:dyDescent="0.3">
      <c r="O552" s="125"/>
    </row>
    <row r="553" spans="15:15" ht="15.75" customHeight="1" x14ac:dyDescent="0.3">
      <c r="O553" s="125"/>
    </row>
    <row r="554" spans="15:15" ht="15.75" customHeight="1" x14ac:dyDescent="0.3">
      <c r="O554" s="125"/>
    </row>
    <row r="555" spans="15:15" ht="15.75" customHeight="1" x14ac:dyDescent="0.3">
      <c r="O555" s="125"/>
    </row>
    <row r="556" spans="15:15" ht="15.75" customHeight="1" x14ac:dyDescent="0.3">
      <c r="O556" s="125"/>
    </row>
    <row r="557" spans="15:15" ht="15.75" customHeight="1" x14ac:dyDescent="0.3">
      <c r="O557" s="125"/>
    </row>
    <row r="558" spans="15:15" ht="15.75" customHeight="1" x14ac:dyDescent="0.3">
      <c r="O558" s="125"/>
    </row>
    <row r="559" spans="15:15" ht="15.75" customHeight="1" x14ac:dyDescent="0.3">
      <c r="O559" s="125"/>
    </row>
    <row r="560" spans="15:15" ht="15.75" customHeight="1" x14ac:dyDescent="0.3">
      <c r="O560" s="125"/>
    </row>
    <row r="561" spans="15:15" ht="15.75" customHeight="1" x14ac:dyDescent="0.3">
      <c r="O561" s="125"/>
    </row>
    <row r="562" spans="15:15" ht="15.75" customHeight="1" x14ac:dyDescent="0.3">
      <c r="O562" s="125"/>
    </row>
    <row r="563" spans="15:15" ht="15.75" customHeight="1" x14ac:dyDescent="0.3">
      <c r="O563" s="125"/>
    </row>
    <row r="564" spans="15:15" ht="15.75" customHeight="1" x14ac:dyDescent="0.3">
      <c r="O564" s="125"/>
    </row>
    <row r="565" spans="15:15" ht="15.75" customHeight="1" x14ac:dyDescent="0.3">
      <c r="O565" s="125"/>
    </row>
    <row r="566" spans="15:15" ht="15.75" customHeight="1" x14ac:dyDescent="0.3">
      <c r="O566" s="125"/>
    </row>
    <row r="567" spans="15:15" ht="15.75" customHeight="1" x14ac:dyDescent="0.3">
      <c r="O567" s="125"/>
    </row>
    <row r="568" spans="15:15" ht="15.75" customHeight="1" x14ac:dyDescent="0.3">
      <c r="O568" s="125"/>
    </row>
    <row r="569" spans="15:15" ht="15.75" customHeight="1" x14ac:dyDescent="0.3">
      <c r="O569" s="125"/>
    </row>
    <row r="570" spans="15:15" ht="15.75" customHeight="1" x14ac:dyDescent="0.3">
      <c r="O570" s="125"/>
    </row>
    <row r="571" spans="15:15" ht="15.75" customHeight="1" x14ac:dyDescent="0.3">
      <c r="O571" s="125"/>
    </row>
    <row r="572" spans="15:15" ht="15.75" customHeight="1" x14ac:dyDescent="0.3">
      <c r="O572" s="125"/>
    </row>
    <row r="573" spans="15:15" ht="15.75" customHeight="1" x14ac:dyDescent="0.3">
      <c r="O573" s="125"/>
    </row>
    <row r="574" spans="15:15" ht="15.75" customHeight="1" x14ac:dyDescent="0.3">
      <c r="O574" s="125"/>
    </row>
    <row r="575" spans="15:15" ht="15.75" customHeight="1" x14ac:dyDescent="0.3">
      <c r="O575" s="125"/>
    </row>
    <row r="576" spans="15:15" ht="15.75" customHeight="1" x14ac:dyDescent="0.3">
      <c r="O576" s="125"/>
    </row>
    <row r="577" spans="15:15" ht="15.75" customHeight="1" x14ac:dyDescent="0.3">
      <c r="O577" s="125"/>
    </row>
    <row r="578" spans="15:15" ht="15.75" customHeight="1" x14ac:dyDescent="0.3">
      <c r="O578" s="125"/>
    </row>
    <row r="579" spans="15:15" ht="15.75" customHeight="1" x14ac:dyDescent="0.3">
      <c r="O579" s="125"/>
    </row>
    <row r="580" spans="15:15" ht="15.75" customHeight="1" x14ac:dyDescent="0.3">
      <c r="O580" s="125"/>
    </row>
    <row r="581" spans="15:15" ht="15.75" customHeight="1" x14ac:dyDescent="0.3">
      <c r="O581" s="125"/>
    </row>
    <row r="582" spans="15:15" ht="15.75" customHeight="1" x14ac:dyDescent="0.3">
      <c r="O582" s="125"/>
    </row>
    <row r="583" spans="15:15" ht="15.75" customHeight="1" x14ac:dyDescent="0.3">
      <c r="O583" s="125"/>
    </row>
    <row r="584" spans="15:15" ht="15.75" customHeight="1" x14ac:dyDescent="0.3">
      <c r="O584" s="125"/>
    </row>
    <row r="585" spans="15:15" ht="15.75" customHeight="1" x14ac:dyDescent="0.3">
      <c r="O585" s="125"/>
    </row>
    <row r="586" spans="15:15" ht="15.75" customHeight="1" x14ac:dyDescent="0.3">
      <c r="O586" s="125"/>
    </row>
    <row r="587" spans="15:15" ht="15.75" customHeight="1" x14ac:dyDescent="0.3">
      <c r="O587" s="125"/>
    </row>
    <row r="588" spans="15:15" ht="15.75" customHeight="1" x14ac:dyDescent="0.3">
      <c r="O588" s="125"/>
    </row>
    <row r="589" spans="15:15" ht="15.75" customHeight="1" x14ac:dyDescent="0.3">
      <c r="O589" s="125"/>
    </row>
    <row r="590" spans="15:15" ht="15.75" customHeight="1" x14ac:dyDescent="0.3">
      <c r="O590" s="125"/>
    </row>
    <row r="591" spans="15:15" ht="15.75" customHeight="1" x14ac:dyDescent="0.3">
      <c r="O591" s="125"/>
    </row>
    <row r="592" spans="15:15" ht="15.75" customHeight="1" x14ac:dyDescent="0.3">
      <c r="O592" s="125"/>
    </row>
    <row r="593" spans="15:15" ht="15.75" customHeight="1" x14ac:dyDescent="0.3">
      <c r="O593" s="125"/>
    </row>
    <row r="594" spans="15:15" ht="15.75" customHeight="1" x14ac:dyDescent="0.3">
      <c r="O594" s="125"/>
    </row>
    <row r="595" spans="15:15" ht="15.75" customHeight="1" x14ac:dyDescent="0.3">
      <c r="O595" s="125"/>
    </row>
    <row r="596" spans="15:15" ht="15.75" customHeight="1" x14ac:dyDescent="0.3">
      <c r="O596" s="125"/>
    </row>
    <row r="597" spans="15:15" ht="15.75" customHeight="1" x14ac:dyDescent="0.3">
      <c r="O597" s="125"/>
    </row>
    <row r="598" spans="15:15" ht="15.75" customHeight="1" x14ac:dyDescent="0.3">
      <c r="O598" s="125"/>
    </row>
    <row r="599" spans="15:15" ht="15.75" customHeight="1" x14ac:dyDescent="0.3">
      <c r="O599" s="125"/>
    </row>
    <row r="600" spans="15:15" ht="15.75" customHeight="1" x14ac:dyDescent="0.3">
      <c r="O600" s="125"/>
    </row>
    <row r="601" spans="15:15" ht="15.75" customHeight="1" x14ac:dyDescent="0.3">
      <c r="O601" s="125"/>
    </row>
    <row r="602" spans="15:15" ht="15.75" customHeight="1" x14ac:dyDescent="0.3">
      <c r="O602" s="125"/>
    </row>
    <row r="603" spans="15:15" ht="15.75" customHeight="1" x14ac:dyDescent="0.3">
      <c r="O603" s="125"/>
    </row>
    <row r="604" spans="15:15" ht="15.75" customHeight="1" x14ac:dyDescent="0.3">
      <c r="O604" s="125"/>
    </row>
    <row r="605" spans="15:15" ht="15.75" customHeight="1" x14ac:dyDescent="0.3">
      <c r="O605" s="125"/>
    </row>
    <row r="606" spans="15:15" ht="15.75" customHeight="1" x14ac:dyDescent="0.3">
      <c r="O606" s="125"/>
    </row>
    <row r="607" spans="15:15" ht="15.75" customHeight="1" x14ac:dyDescent="0.3">
      <c r="O607" s="125"/>
    </row>
    <row r="608" spans="15:15" ht="15.75" customHeight="1" x14ac:dyDescent="0.3">
      <c r="O608" s="125"/>
    </row>
    <row r="609" spans="15:15" ht="15.75" customHeight="1" x14ac:dyDescent="0.3">
      <c r="O609" s="125"/>
    </row>
    <row r="610" spans="15:15" ht="15.75" customHeight="1" x14ac:dyDescent="0.3">
      <c r="O610" s="125"/>
    </row>
    <row r="611" spans="15:15" ht="15.75" customHeight="1" x14ac:dyDescent="0.3">
      <c r="O611" s="125"/>
    </row>
    <row r="612" spans="15:15" ht="15.75" customHeight="1" x14ac:dyDescent="0.3">
      <c r="O612" s="125"/>
    </row>
    <row r="613" spans="15:15" ht="15.75" customHeight="1" x14ac:dyDescent="0.3">
      <c r="O613" s="125"/>
    </row>
    <row r="614" spans="15:15" ht="15.75" customHeight="1" x14ac:dyDescent="0.3">
      <c r="O614" s="125"/>
    </row>
    <row r="615" spans="15:15" ht="15.75" customHeight="1" x14ac:dyDescent="0.3">
      <c r="O615" s="125"/>
    </row>
    <row r="616" spans="15:15" ht="15.75" customHeight="1" x14ac:dyDescent="0.3">
      <c r="O616" s="125"/>
    </row>
    <row r="617" spans="15:15" ht="15.75" customHeight="1" x14ac:dyDescent="0.3">
      <c r="O617" s="125"/>
    </row>
    <row r="618" spans="15:15" ht="15.75" customHeight="1" x14ac:dyDescent="0.3">
      <c r="O618" s="125"/>
    </row>
    <row r="619" spans="15:15" ht="15.75" customHeight="1" x14ac:dyDescent="0.3">
      <c r="O619" s="125"/>
    </row>
    <row r="620" spans="15:15" ht="15.75" customHeight="1" x14ac:dyDescent="0.3">
      <c r="O620" s="125"/>
    </row>
    <row r="621" spans="15:15" ht="15.75" customHeight="1" x14ac:dyDescent="0.3">
      <c r="O621" s="125"/>
    </row>
    <row r="622" spans="15:15" ht="15.75" customHeight="1" x14ac:dyDescent="0.3">
      <c r="O622" s="125"/>
    </row>
    <row r="623" spans="15:15" ht="15.75" customHeight="1" x14ac:dyDescent="0.3">
      <c r="O623" s="125"/>
    </row>
    <row r="624" spans="15:15" ht="15.75" customHeight="1" x14ac:dyDescent="0.3">
      <c r="O624" s="125"/>
    </row>
    <row r="625" spans="15:15" ht="15.75" customHeight="1" x14ac:dyDescent="0.3">
      <c r="O625" s="125"/>
    </row>
    <row r="626" spans="15:15" ht="15.75" customHeight="1" x14ac:dyDescent="0.3">
      <c r="O626" s="125"/>
    </row>
    <row r="627" spans="15:15" ht="15.75" customHeight="1" x14ac:dyDescent="0.3">
      <c r="O627" s="125"/>
    </row>
    <row r="628" spans="15:15" ht="15.75" customHeight="1" x14ac:dyDescent="0.3">
      <c r="O628" s="125"/>
    </row>
    <row r="629" spans="15:15" ht="15.75" customHeight="1" x14ac:dyDescent="0.3">
      <c r="O629" s="125"/>
    </row>
    <row r="630" spans="15:15" ht="15.75" customHeight="1" x14ac:dyDescent="0.3">
      <c r="O630" s="125"/>
    </row>
    <row r="631" spans="15:15" ht="15.75" customHeight="1" x14ac:dyDescent="0.3">
      <c r="O631" s="125"/>
    </row>
    <row r="632" spans="15:15" ht="15.75" customHeight="1" x14ac:dyDescent="0.3">
      <c r="O632" s="125"/>
    </row>
    <row r="633" spans="15:15" ht="15.75" customHeight="1" x14ac:dyDescent="0.3">
      <c r="O633" s="125"/>
    </row>
    <row r="634" spans="15:15" ht="15.75" customHeight="1" x14ac:dyDescent="0.3">
      <c r="O634" s="125"/>
    </row>
    <row r="635" spans="15:15" ht="15.75" customHeight="1" x14ac:dyDescent="0.3">
      <c r="O635" s="125"/>
    </row>
    <row r="636" spans="15:15" ht="15.75" customHeight="1" x14ac:dyDescent="0.3">
      <c r="O636" s="125"/>
    </row>
    <row r="637" spans="15:15" ht="15.75" customHeight="1" x14ac:dyDescent="0.3">
      <c r="O637" s="125"/>
    </row>
    <row r="638" spans="15:15" ht="15.75" customHeight="1" x14ac:dyDescent="0.3">
      <c r="O638" s="125"/>
    </row>
    <row r="639" spans="15:15" ht="15.75" customHeight="1" x14ac:dyDescent="0.3">
      <c r="O639" s="125"/>
    </row>
    <row r="640" spans="15:15" ht="15.75" customHeight="1" x14ac:dyDescent="0.3">
      <c r="O640" s="125"/>
    </row>
    <row r="641" spans="15:15" ht="15.75" customHeight="1" x14ac:dyDescent="0.3">
      <c r="O641" s="125"/>
    </row>
    <row r="642" spans="15:15" ht="15.75" customHeight="1" x14ac:dyDescent="0.3">
      <c r="O642" s="125"/>
    </row>
    <row r="643" spans="15:15" ht="15.75" customHeight="1" x14ac:dyDescent="0.3">
      <c r="O643" s="125"/>
    </row>
    <row r="644" spans="15:15" ht="15.75" customHeight="1" x14ac:dyDescent="0.3">
      <c r="O644" s="125"/>
    </row>
    <row r="645" spans="15:15" ht="15.75" customHeight="1" x14ac:dyDescent="0.3">
      <c r="O645" s="125"/>
    </row>
    <row r="646" spans="15:15" ht="15.75" customHeight="1" x14ac:dyDescent="0.3">
      <c r="O646" s="125"/>
    </row>
    <row r="647" spans="15:15" ht="15.75" customHeight="1" x14ac:dyDescent="0.3">
      <c r="O647" s="125"/>
    </row>
    <row r="648" spans="15:15" ht="15.75" customHeight="1" x14ac:dyDescent="0.3">
      <c r="O648" s="125"/>
    </row>
    <row r="649" spans="15:15" ht="15.75" customHeight="1" x14ac:dyDescent="0.3">
      <c r="O649" s="125"/>
    </row>
    <row r="650" spans="15:15" ht="15.75" customHeight="1" x14ac:dyDescent="0.3">
      <c r="O650" s="125"/>
    </row>
    <row r="651" spans="15:15" ht="15.75" customHeight="1" x14ac:dyDescent="0.3">
      <c r="O651" s="125"/>
    </row>
    <row r="652" spans="15:15" ht="15.75" customHeight="1" x14ac:dyDescent="0.3">
      <c r="O652" s="125"/>
    </row>
    <row r="653" spans="15:15" ht="15.75" customHeight="1" x14ac:dyDescent="0.3">
      <c r="O653" s="125"/>
    </row>
    <row r="654" spans="15:15" ht="15.75" customHeight="1" x14ac:dyDescent="0.3">
      <c r="O654" s="125"/>
    </row>
    <row r="655" spans="15:15" ht="15.75" customHeight="1" x14ac:dyDescent="0.3">
      <c r="O655" s="125"/>
    </row>
    <row r="656" spans="15:15" ht="15.75" customHeight="1" x14ac:dyDescent="0.3">
      <c r="O656" s="125"/>
    </row>
    <row r="657" spans="15:15" ht="15.75" customHeight="1" x14ac:dyDescent="0.3">
      <c r="O657" s="125"/>
    </row>
    <row r="658" spans="15:15" ht="15.75" customHeight="1" x14ac:dyDescent="0.3">
      <c r="O658" s="125"/>
    </row>
    <row r="659" spans="15:15" ht="15.75" customHeight="1" x14ac:dyDescent="0.3">
      <c r="O659" s="125"/>
    </row>
    <row r="660" spans="15:15" ht="15.75" customHeight="1" x14ac:dyDescent="0.3">
      <c r="O660" s="125"/>
    </row>
    <row r="661" spans="15:15" ht="15.75" customHeight="1" x14ac:dyDescent="0.3">
      <c r="O661" s="125"/>
    </row>
    <row r="662" spans="15:15" ht="15.75" customHeight="1" x14ac:dyDescent="0.3">
      <c r="O662" s="125"/>
    </row>
    <row r="663" spans="15:15" ht="15.75" customHeight="1" x14ac:dyDescent="0.3">
      <c r="O663" s="125"/>
    </row>
    <row r="664" spans="15:15" ht="15.75" customHeight="1" x14ac:dyDescent="0.3">
      <c r="O664" s="125"/>
    </row>
    <row r="665" spans="15:15" ht="15.75" customHeight="1" x14ac:dyDescent="0.3">
      <c r="O665" s="125"/>
    </row>
    <row r="666" spans="15:15" ht="15.75" customHeight="1" x14ac:dyDescent="0.3">
      <c r="O666" s="125"/>
    </row>
    <row r="667" spans="15:15" ht="15.75" customHeight="1" x14ac:dyDescent="0.3">
      <c r="O667" s="125"/>
    </row>
    <row r="668" spans="15:15" ht="15.75" customHeight="1" x14ac:dyDescent="0.3">
      <c r="O668" s="125"/>
    </row>
    <row r="669" spans="15:15" ht="15.75" customHeight="1" x14ac:dyDescent="0.3">
      <c r="O669" s="125"/>
    </row>
    <row r="670" spans="15:15" ht="15.75" customHeight="1" x14ac:dyDescent="0.3">
      <c r="O670" s="125"/>
    </row>
    <row r="671" spans="15:15" ht="15.75" customHeight="1" x14ac:dyDescent="0.3">
      <c r="O671" s="125"/>
    </row>
    <row r="672" spans="15:15" ht="15.75" customHeight="1" x14ac:dyDescent="0.3">
      <c r="O672" s="125"/>
    </row>
    <row r="673" spans="15:15" ht="15.75" customHeight="1" x14ac:dyDescent="0.3">
      <c r="O673" s="125"/>
    </row>
    <row r="674" spans="15:15" ht="15.75" customHeight="1" x14ac:dyDescent="0.3">
      <c r="O674" s="125"/>
    </row>
    <row r="675" spans="15:15" ht="15.75" customHeight="1" x14ac:dyDescent="0.3">
      <c r="O675" s="125"/>
    </row>
    <row r="676" spans="15:15" ht="15.75" customHeight="1" x14ac:dyDescent="0.3">
      <c r="O676" s="125"/>
    </row>
    <row r="677" spans="15:15" ht="15.75" customHeight="1" x14ac:dyDescent="0.3">
      <c r="O677" s="125"/>
    </row>
    <row r="678" spans="15:15" ht="15.75" customHeight="1" x14ac:dyDescent="0.3">
      <c r="O678" s="125"/>
    </row>
    <row r="679" spans="15:15" ht="15.75" customHeight="1" x14ac:dyDescent="0.3">
      <c r="O679" s="125"/>
    </row>
    <row r="680" spans="15:15" ht="15.75" customHeight="1" x14ac:dyDescent="0.3">
      <c r="O680" s="125"/>
    </row>
    <row r="681" spans="15:15" ht="15.75" customHeight="1" x14ac:dyDescent="0.3">
      <c r="O681" s="125"/>
    </row>
    <row r="682" spans="15:15" ht="15.75" customHeight="1" x14ac:dyDescent="0.3">
      <c r="O682" s="125"/>
    </row>
    <row r="683" spans="15:15" ht="15.75" customHeight="1" x14ac:dyDescent="0.3">
      <c r="O683" s="125"/>
    </row>
    <row r="684" spans="15:15" ht="15.75" customHeight="1" x14ac:dyDescent="0.3">
      <c r="O684" s="125"/>
    </row>
    <row r="685" spans="15:15" ht="15.75" customHeight="1" x14ac:dyDescent="0.3">
      <c r="O685" s="125"/>
    </row>
    <row r="686" spans="15:15" ht="15.75" customHeight="1" x14ac:dyDescent="0.3">
      <c r="O686" s="125"/>
    </row>
    <row r="687" spans="15:15" ht="15.75" customHeight="1" x14ac:dyDescent="0.3">
      <c r="O687" s="125"/>
    </row>
    <row r="688" spans="15:15" ht="15.75" customHeight="1" x14ac:dyDescent="0.3">
      <c r="O688" s="125"/>
    </row>
    <row r="689" spans="15:15" ht="15.75" customHeight="1" x14ac:dyDescent="0.3">
      <c r="O689" s="125"/>
    </row>
    <row r="690" spans="15:15" ht="15.75" customHeight="1" x14ac:dyDescent="0.3">
      <c r="O690" s="125"/>
    </row>
    <row r="691" spans="15:15" ht="15.75" customHeight="1" x14ac:dyDescent="0.3">
      <c r="O691" s="125"/>
    </row>
    <row r="692" spans="15:15" ht="15.75" customHeight="1" x14ac:dyDescent="0.3">
      <c r="O692" s="125"/>
    </row>
    <row r="693" spans="15:15" ht="15.75" customHeight="1" x14ac:dyDescent="0.3">
      <c r="O693" s="125"/>
    </row>
    <row r="694" spans="15:15" ht="15.75" customHeight="1" x14ac:dyDescent="0.3">
      <c r="O694" s="125"/>
    </row>
    <row r="695" spans="15:15" ht="15.75" customHeight="1" x14ac:dyDescent="0.3">
      <c r="O695" s="125"/>
    </row>
    <row r="696" spans="15:15" ht="15.75" customHeight="1" x14ac:dyDescent="0.3">
      <c r="O696" s="125"/>
    </row>
    <row r="697" spans="15:15" ht="15.75" customHeight="1" x14ac:dyDescent="0.3">
      <c r="O697" s="125"/>
    </row>
    <row r="698" spans="15:15" ht="15.75" customHeight="1" x14ac:dyDescent="0.3">
      <c r="O698" s="125"/>
    </row>
    <row r="699" spans="15:15" ht="15.75" customHeight="1" x14ac:dyDescent="0.3">
      <c r="O699" s="125"/>
    </row>
    <row r="700" spans="15:15" ht="15.75" customHeight="1" x14ac:dyDescent="0.3">
      <c r="O700" s="125"/>
    </row>
    <row r="701" spans="15:15" ht="15.75" customHeight="1" x14ac:dyDescent="0.3">
      <c r="O701" s="125"/>
    </row>
    <row r="702" spans="15:15" ht="15.75" customHeight="1" x14ac:dyDescent="0.3">
      <c r="O702" s="125"/>
    </row>
    <row r="703" spans="15:15" ht="15.75" customHeight="1" x14ac:dyDescent="0.3">
      <c r="O703" s="125"/>
    </row>
    <row r="704" spans="15:15" ht="15.75" customHeight="1" x14ac:dyDescent="0.3">
      <c r="O704" s="125"/>
    </row>
    <row r="705" spans="15:15" ht="15.75" customHeight="1" x14ac:dyDescent="0.3">
      <c r="O705" s="125"/>
    </row>
    <row r="706" spans="15:15" ht="15.75" customHeight="1" x14ac:dyDescent="0.3">
      <c r="O706" s="125"/>
    </row>
    <row r="707" spans="15:15" ht="15.75" customHeight="1" x14ac:dyDescent="0.3">
      <c r="O707" s="125"/>
    </row>
    <row r="708" spans="15:15" ht="15.75" customHeight="1" x14ac:dyDescent="0.3">
      <c r="O708" s="125"/>
    </row>
    <row r="709" spans="15:15" ht="15.75" customHeight="1" x14ac:dyDescent="0.3">
      <c r="O709" s="125"/>
    </row>
    <row r="710" spans="15:15" ht="15.75" customHeight="1" x14ac:dyDescent="0.3">
      <c r="O710" s="125"/>
    </row>
    <row r="711" spans="15:15" ht="15.75" customHeight="1" x14ac:dyDescent="0.3">
      <c r="O711" s="125"/>
    </row>
    <row r="712" spans="15:15" ht="15.75" customHeight="1" x14ac:dyDescent="0.3">
      <c r="O712" s="125"/>
    </row>
    <row r="713" spans="15:15" ht="15.75" customHeight="1" x14ac:dyDescent="0.3">
      <c r="O713" s="125"/>
    </row>
    <row r="714" spans="15:15" ht="15.75" customHeight="1" x14ac:dyDescent="0.3">
      <c r="O714" s="125"/>
    </row>
    <row r="715" spans="15:15" ht="15.75" customHeight="1" x14ac:dyDescent="0.3">
      <c r="O715" s="125"/>
    </row>
    <row r="716" spans="15:15" ht="15.75" customHeight="1" x14ac:dyDescent="0.3">
      <c r="O716" s="125"/>
    </row>
    <row r="717" spans="15:15" ht="15.75" customHeight="1" x14ac:dyDescent="0.3">
      <c r="O717" s="125"/>
    </row>
    <row r="718" spans="15:15" ht="15.75" customHeight="1" x14ac:dyDescent="0.3">
      <c r="O718" s="125"/>
    </row>
    <row r="719" spans="15:15" ht="15.75" customHeight="1" x14ac:dyDescent="0.3">
      <c r="O719" s="125"/>
    </row>
    <row r="720" spans="15:15" ht="15.75" customHeight="1" x14ac:dyDescent="0.3">
      <c r="O720" s="125"/>
    </row>
    <row r="721" spans="15:15" ht="15.75" customHeight="1" x14ac:dyDescent="0.3">
      <c r="O721" s="125"/>
    </row>
    <row r="722" spans="15:15" ht="15.75" customHeight="1" x14ac:dyDescent="0.3">
      <c r="O722" s="125"/>
    </row>
    <row r="723" spans="15:15" ht="15.75" customHeight="1" x14ac:dyDescent="0.3">
      <c r="O723" s="125"/>
    </row>
    <row r="724" spans="15:15" ht="15.75" customHeight="1" x14ac:dyDescent="0.3">
      <c r="O724" s="125"/>
    </row>
    <row r="725" spans="15:15" ht="15.75" customHeight="1" x14ac:dyDescent="0.3">
      <c r="O725" s="125"/>
    </row>
    <row r="726" spans="15:15" ht="15.75" customHeight="1" x14ac:dyDescent="0.3">
      <c r="O726" s="125"/>
    </row>
    <row r="727" spans="15:15" ht="15.75" customHeight="1" x14ac:dyDescent="0.3">
      <c r="O727" s="125"/>
    </row>
    <row r="728" spans="15:15" ht="15.75" customHeight="1" x14ac:dyDescent="0.3">
      <c r="O728" s="125"/>
    </row>
    <row r="729" spans="15:15" ht="15.75" customHeight="1" x14ac:dyDescent="0.3">
      <c r="O729" s="125"/>
    </row>
    <row r="730" spans="15:15" ht="15.75" customHeight="1" x14ac:dyDescent="0.3">
      <c r="O730" s="125"/>
    </row>
    <row r="731" spans="15:15" ht="15.75" customHeight="1" x14ac:dyDescent="0.3">
      <c r="O731" s="125"/>
    </row>
    <row r="732" spans="15:15" ht="15.75" customHeight="1" x14ac:dyDescent="0.3">
      <c r="O732" s="125"/>
    </row>
    <row r="733" spans="15:15" ht="15.75" customHeight="1" x14ac:dyDescent="0.3">
      <c r="O733" s="125"/>
    </row>
    <row r="734" spans="15:15" ht="15.75" customHeight="1" x14ac:dyDescent="0.3">
      <c r="O734" s="125"/>
    </row>
    <row r="735" spans="15:15" ht="15.75" customHeight="1" x14ac:dyDescent="0.3">
      <c r="O735" s="125"/>
    </row>
    <row r="736" spans="15:15" ht="15.75" customHeight="1" x14ac:dyDescent="0.3">
      <c r="O736" s="125"/>
    </row>
    <row r="737" spans="15:15" ht="15.75" customHeight="1" x14ac:dyDescent="0.3">
      <c r="O737" s="125"/>
    </row>
    <row r="738" spans="15:15" ht="15.75" customHeight="1" x14ac:dyDescent="0.3">
      <c r="O738" s="125"/>
    </row>
    <row r="739" spans="15:15" ht="15.75" customHeight="1" x14ac:dyDescent="0.3">
      <c r="O739" s="125"/>
    </row>
    <row r="740" spans="15:15" ht="15.75" customHeight="1" x14ac:dyDescent="0.3">
      <c r="O740" s="125"/>
    </row>
    <row r="741" spans="15:15" ht="15.75" customHeight="1" x14ac:dyDescent="0.3">
      <c r="O741" s="125"/>
    </row>
    <row r="742" spans="15:15" ht="15.75" customHeight="1" x14ac:dyDescent="0.3">
      <c r="O742" s="125"/>
    </row>
    <row r="743" spans="15:15" ht="15.75" customHeight="1" x14ac:dyDescent="0.3">
      <c r="O743" s="125"/>
    </row>
    <row r="744" spans="15:15" ht="15.75" customHeight="1" x14ac:dyDescent="0.3">
      <c r="O744" s="125"/>
    </row>
    <row r="745" spans="15:15" ht="15.75" customHeight="1" x14ac:dyDescent="0.3">
      <c r="O745" s="125"/>
    </row>
    <row r="746" spans="15:15" ht="15.75" customHeight="1" x14ac:dyDescent="0.3">
      <c r="O746" s="125"/>
    </row>
    <row r="747" spans="15:15" ht="15.75" customHeight="1" x14ac:dyDescent="0.3">
      <c r="O747" s="125"/>
    </row>
    <row r="748" spans="15:15" ht="15.75" customHeight="1" x14ac:dyDescent="0.3">
      <c r="O748" s="125"/>
    </row>
    <row r="749" spans="15:15" ht="15.75" customHeight="1" x14ac:dyDescent="0.3">
      <c r="O749" s="125"/>
    </row>
    <row r="750" spans="15:15" ht="15.75" customHeight="1" x14ac:dyDescent="0.3">
      <c r="O750" s="125"/>
    </row>
    <row r="751" spans="15:15" ht="15.75" customHeight="1" x14ac:dyDescent="0.3">
      <c r="O751" s="125"/>
    </row>
    <row r="752" spans="15:15" ht="15.75" customHeight="1" x14ac:dyDescent="0.3">
      <c r="O752" s="125"/>
    </row>
    <row r="753" spans="15:15" ht="15.75" customHeight="1" x14ac:dyDescent="0.3">
      <c r="O753" s="125"/>
    </row>
    <row r="754" spans="15:15" ht="15.75" customHeight="1" x14ac:dyDescent="0.3">
      <c r="O754" s="125"/>
    </row>
    <row r="755" spans="15:15" ht="15.75" customHeight="1" x14ac:dyDescent="0.3">
      <c r="O755" s="125"/>
    </row>
    <row r="756" spans="15:15" ht="15.75" customHeight="1" x14ac:dyDescent="0.3">
      <c r="O756" s="125"/>
    </row>
    <row r="757" spans="15:15" ht="15.75" customHeight="1" x14ac:dyDescent="0.3">
      <c r="O757" s="125"/>
    </row>
    <row r="758" spans="15:15" ht="15.75" customHeight="1" x14ac:dyDescent="0.3">
      <c r="O758" s="125"/>
    </row>
    <row r="759" spans="15:15" ht="15.75" customHeight="1" x14ac:dyDescent="0.3">
      <c r="O759" s="125"/>
    </row>
    <row r="760" spans="15:15" ht="15.75" customHeight="1" x14ac:dyDescent="0.3">
      <c r="O760" s="125"/>
    </row>
    <row r="761" spans="15:15" ht="15.75" customHeight="1" x14ac:dyDescent="0.3">
      <c r="O761" s="125"/>
    </row>
    <row r="762" spans="15:15" ht="15.75" customHeight="1" x14ac:dyDescent="0.3">
      <c r="O762" s="125"/>
    </row>
    <row r="763" spans="15:15" ht="15.75" customHeight="1" x14ac:dyDescent="0.3">
      <c r="O763" s="125"/>
    </row>
    <row r="764" spans="15:15" ht="15.75" customHeight="1" x14ac:dyDescent="0.3">
      <c r="O764" s="125"/>
    </row>
    <row r="765" spans="15:15" ht="15.75" customHeight="1" x14ac:dyDescent="0.3">
      <c r="O765" s="125"/>
    </row>
    <row r="766" spans="15:15" ht="15.75" customHeight="1" x14ac:dyDescent="0.3">
      <c r="O766" s="125"/>
    </row>
    <row r="767" spans="15:15" ht="15.75" customHeight="1" x14ac:dyDescent="0.3">
      <c r="O767" s="125"/>
    </row>
    <row r="768" spans="15:15" ht="15.75" customHeight="1" x14ac:dyDescent="0.3">
      <c r="O768" s="125"/>
    </row>
    <row r="769" spans="15:15" ht="15.75" customHeight="1" x14ac:dyDescent="0.3">
      <c r="O769" s="125"/>
    </row>
    <row r="770" spans="15:15" ht="15.75" customHeight="1" x14ac:dyDescent="0.3">
      <c r="O770" s="125"/>
    </row>
    <row r="771" spans="15:15" ht="15.75" customHeight="1" x14ac:dyDescent="0.3">
      <c r="O771" s="125"/>
    </row>
    <row r="772" spans="15:15" ht="15.75" customHeight="1" x14ac:dyDescent="0.3">
      <c r="O772" s="125"/>
    </row>
    <row r="773" spans="15:15" ht="15.75" customHeight="1" x14ac:dyDescent="0.3">
      <c r="O773" s="125"/>
    </row>
    <row r="774" spans="15:15" ht="15.75" customHeight="1" x14ac:dyDescent="0.3">
      <c r="O774" s="125"/>
    </row>
    <row r="775" spans="15:15" ht="15.75" customHeight="1" x14ac:dyDescent="0.3">
      <c r="O775" s="125"/>
    </row>
    <row r="776" spans="15:15" ht="15.75" customHeight="1" x14ac:dyDescent="0.3">
      <c r="O776" s="125"/>
    </row>
    <row r="777" spans="15:15" ht="15.75" customHeight="1" x14ac:dyDescent="0.3">
      <c r="O777" s="125"/>
    </row>
    <row r="778" spans="15:15" ht="15.75" customHeight="1" x14ac:dyDescent="0.3">
      <c r="O778" s="125"/>
    </row>
    <row r="779" spans="15:15" ht="15.75" customHeight="1" x14ac:dyDescent="0.3">
      <c r="O779" s="125"/>
    </row>
    <row r="780" spans="15:15" ht="15.75" customHeight="1" x14ac:dyDescent="0.3">
      <c r="O780" s="125"/>
    </row>
    <row r="781" spans="15:15" ht="15.75" customHeight="1" x14ac:dyDescent="0.3">
      <c r="O781" s="125"/>
    </row>
    <row r="782" spans="15:15" ht="15.75" customHeight="1" x14ac:dyDescent="0.3">
      <c r="O782" s="125"/>
    </row>
    <row r="783" spans="15:15" ht="15.75" customHeight="1" x14ac:dyDescent="0.3">
      <c r="O783" s="125"/>
    </row>
    <row r="784" spans="15:15" ht="15.75" customHeight="1" x14ac:dyDescent="0.3">
      <c r="O784" s="125"/>
    </row>
    <row r="785" spans="15:15" ht="15.75" customHeight="1" x14ac:dyDescent="0.3">
      <c r="O785" s="125"/>
    </row>
    <row r="786" spans="15:15" ht="15.75" customHeight="1" x14ac:dyDescent="0.3">
      <c r="O786" s="125"/>
    </row>
    <row r="787" spans="15:15" ht="15.75" customHeight="1" x14ac:dyDescent="0.3">
      <c r="O787" s="125"/>
    </row>
    <row r="788" spans="15:15" ht="15.75" customHeight="1" x14ac:dyDescent="0.3">
      <c r="O788" s="125"/>
    </row>
    <row r="789" spans="15:15" ht="15.75" customHeight="1" x14ac:dyDescent="0.3">
      <c r="O789" s="125"/>
    </row>
    <row r="790" spans="15:15" ht="15.75" customHeight="1" x14ac:dyDescent="0.3">
      <c r="O790" s="125"/>
    </row>
    <row r="791" spans="15:15" ht="15.75" customHeight="1" x14ac:dyDescent="0.3">
      <c r="O791" s="125"/>
    </row>
    <row r="792" spans="15:15" ht="15.75" customHeight="1" x14ac:dyDescent="0.3">
      <c r="O792" s="125"/>
    </row>
    <row r="793" spans="15:15" ht="15.75" customHeight="1" x14ac:dyDescent="0.3">
      <c r="O793" s="125"/>
    </row>
    <row r="794" spans="15:15" ht="15.75" customHeight="1" x14ac:dyDescent="0.3">
      <c r="O794" s="125"/>
    </row>
    <row r="795" spans="15:15" ht="15.75" customHeight="1" x14ac:dyDescent="0.3">
      <c r="O795" s="125"/>
    </row>
    <row r="796" spans="15:15" ht="15.75" customHeight="1" x14ac:dyDescent="0.3">
      <c r="O796" s="125"/>
    </row>
    <row r="797" spans="15:15" ht="15.75" customHeight="1" x14ac:dyDescent="0.3">
      <c r="O797" s="125"/>
    </row>
    <row r="798" spans="15:15" ht="15.75" customHeight="1" x14ac:dyDescent="0.3">
      <c r="O798" s="125"/>
    </row>
    <row r="799" spans="15:15" ht="15.75" customHeight="1" x14ac:dyDescent="0.3">
      <c r="O799" s="125"/>
    </row>
    <row r="800" spans="15:15" ht="15.75" customHeight="1" x14ac:dyDescent="0.3">
      <c r="O800" s="125"/>
    </row>
    <row r="801" spans="15:15" ht="15.75" customHeight="1" x14ac:dyDescent="0.3">
      <c r="O801" s="125"/>
    </row>
    <row r="802" spans="15:15" ht="15.75" customHeight="1" x14ac:dyDescent="0.3">
      <c r="O802" s="125"/>
    </row>
    <row r="803" spans="15:15" ht="15.75" customHeight="1" x14ac:dyDescent="0.3">
      <c r="O803" s="125"/>
    </row>
    <row r="804" spans="15:15" ht="15.75" customHeight="1" x14ac:dyDescent="0.3">
      <c r="O804" s="125"/>
    </row>
    <row r="805" spans="15:15" ht="15.75" customHeight="1" x14ac:dyDescent="0.3">
      <c r="O805" s="125"/>
    </row>
    <row r="806" spans="15:15" ht="15.75" customHeight="1" x14ac:dyDescent="0.3">
      <c r="O806" s="125"/>
    </row>
    <row r="807" spans="15:15" ht="15.75" customHeight="1" x14ac:dyDescent="0.3">
      <c r="O807" s="125"/>
    </row>
    <row r="808" spans="15:15" ht="15.75" customHeight="1" x14ac:dyDescent="0.3">
      <c r="O808" s="125"/>
    </row>
    <row r="809" spans="15:15" ht="15.75" customHeight="1" x14ac:dyDescent="0.3">
      <c r="O809" s="125"/>
    </row>
    <row r="810" spans="15:15" ht="15.75" customHeight="1" x14ac:dyDescent="0.3">
      <c r="O810" s="125"/>
    </row>
    <row r="811" spans="15:15" ht="15.75" customHeight="1" x14ac:dyDescent="0.3">
      <c r="O811" s="125"/>
    </row>
    <row r="812" spans="15:15" ht="15.75" customHeight="1" x14ac:dyDescent="0.3">
      <c r="O812" s="125"/>
    </row>
    <row r="813" spans="15:15" ht="15.75" customHeight="1" x14ac:dyDescent="0.3">
      <c r="O813" s="125"/>
    </row>
    <row r="814" spans="15:15" ht="15.75" customHeight="1" x14ac:dyDescent="0.3">
      <c r="O814" s="125"/>
    </row>
    <row r="815" spans="15:15" ht="15.75" customHeight="1" x14ac:dyDescent="0.3">
      <c r="O815" s="125"/>
    </row>
    <row r="816" spans="15:15" ht="15.75" customHeight="1" x14ac:dyDescent="0.3">
      <c r="O816" s="125"/>
    </row>
    <row r="817" spans="15:15" ht="15.75" customHeight="1" x14ac:dyDescent="0.3">
      <c r="O817" s="125"/>
    </row>
    <row r="818" spans="15:15" ht="15.75" customHeight="1" x14ac:dyDescent="0.3">
      <c r="O818" s="125"/>
    </row>
    <row r="819" spans="15:15" ht="15.75" customHeight="1" x14ac:dyDescent="0.3">
      <c r="O819" s="125"/>
    </row>
    <row r="820" spans="15:15" ht="15.75" customHeight="1" x14ac:dyDescent="0.3">
      <c r="O820" s="125"/>
    </row>
    <row r="821" spans="15:15" ht="15.75" customHeight="1" x14ac:dyDescent="0.3">
      <c r="O821" s="125"/>
    </row>
    <row r="822" spans="15:15" ht="15.75" customHeight="1" x14ac:dyDescent="0.3">
      <c r="O822" s="125"/>
    </row>
    <row r="823" spans="15:15" ht="15.75" customHeight="1" x14ac:dyDescent="0.3">
      <c r="O823" s="125"/>
    </row>
    <row r="824" spans="15:15" ht="15.75" customHeight="1" x14ac:dyDescent="0.3">
      <c r="O824" s="125"/>
    </row>
    <row r="825" spans="15:15" ht="15.75" customHeight="1" x14ac:dyDescent="0.3">
      <c r="O825" s="125"/>
    </row>
    <row r="826" spans="15:15" ht="15.75" customHeight="1" x14ac:dyDescent="0.3">
      <c r="O826" s="125"/>
    </row>
    <row r="827" spans="15:15" ht="15.75" customHeight="1" x14ac:dyDescent="0.3">
      <c r="O827" s="125"/>
    </row>
    <row r="828" spans="15:15" ht="15.75" customHeight="1" x14ac:dyDescent="0.3">
      <c r="O828" s="125"/>
    </row>
    <row r="829" spans="15:15" ht="15.75" customHeight="1" x14ac:dyDescent="0.3">
      <c r="O829" s="125"/>
    </row>
    <row r="830" spans="15:15" ht="15.75" customHeight="1" x14ac:dyDescent="0.3">
      <c r="O830" s="125"/>
    </row>
    <row r="831" spans="15:15" ht="15.75" customHeight="1" x14ac:dyDescent="0.3">
      <c r="O831" s="125"/>
    </row>
    <row r="832" spans="15:15" ht="15.75" customHeight="1" x14ac:dyDescent="0.3">
      <c r="O832" s="125"/>
    </row>
    <row r="833" spans="15:15" ht="15.75" customHeight="1" x14ac:dyDescent="0.3">
      <c r="O833" s="125"/>
    </row>
    <row r="834" spans="15:15" ht="15.75" customHeight="1" x14ac:dyDescent="0.3">
      <c r="O834" s="125"/>
    </row>
    <row r="835" spans="15:15" ht="15.75" customHeight="1" x14ac:dyDescent="0.3">
      <c r="O835" s="125"/>
    </row>
    <row r="836" spans="15:15" ht="15.75" customHeight="1" x14ac:dyDescent="0.3">
      <c r="O836" s="125"/>
    </row>
    <row r="837" spans="15:15" ht="15.75" customHeight="1" x14ac:dyDescent="0.3">
      <c r="O837" s="125"/>
    </row>
    <row r="838" spans="15:15" ht="15.75" customHeight="1" x14ac:dyDescent="0.3">
      <c r="O838" s="125"/>
    </row>
    <row r="839" spans="15:15" ht="15.75" customHeight="1" x14ac:dyDescent="0.3">
      <c r="O839" s="125"/>
    </row>
    <row r="840" spans="15:15" ht="15.75" customHeight="1" x14ac:dyDescent="0.3">
      <c r="O840" s="125"/>
    </row>
    <row r="841" spans="15:15" ht="15.75" customHeight="1" x14ac:dyDescent="0.3">
      <c r="O841" s="125"/>
    </row>
    <row r="842" spans="15:15" ht="15.75" customHeight="1" x14ac:dyDescent="0.3">
      <c r="O842" s="125"/>
    </row>
    <row r="843" spans="15:15" ht="15.75" customHeight="1" x14ac:dyDescent="0.3">
      <c r="O843" s="125"/>
    </row>
    <row r="844" spans="15:15" ht="15.75" customHeight="1" x14ac:dyDescent="0.3">
      <c r="O844" s="125"/>
    </row>
    <row r="845" spans="15:15" ht="15.75" customHeight="1" x14ac:dyDescent="0.3">
      <c r="O845" s="125"/>
    </row>
    <row r="846" spans="15:15" ht="15.75" customHeight="1" x14ac:dyDescent="0.3">
      <c r="O846" s="125"/>
    </row>
    <row r="847" spans="15:15" ht="15.75" customHeight="1" x14ac:dyDescent="0.3">
      <c r="O847" s="125"/>
    </row>
    <row r="848" spans="15:15" ht="15.75" customHeight="1" x14ac:dyDescent="0.3">
      <c r="O848" s="125"/>
    </row>
    <row r="849" spans="15:15" ht="15.75" customHeight="1" x14ac:dyDescent="0.3">
      <c r="O849" s="125"/>
    </row>
    <row r="850" spans="15:15" ht="15.75" customHeight="1" x14ac:dyDescent="0.3">
      <c r="O850" s="125"/>
    </row>
    <row r="851" spans="15:15" ht="15.75" customHeight="1" x14ac:dyDescent="0.3">
      <c r="O851" s="125"/>
    </row>
    <row r="852" spans="15:15" ht="15.75" customHeight="1" x14ac:dyDescent="0.3">
      <c r="O852" s="125"/>
    </row>
    <row r="853" spans="15:15" ht="15.75" customHeight="1" x14ac:dyDescent="0.3">
      <c r="O853" s="125"/>
    </row>
    <row r="854" spans="15:15" ht="15.75" customHeight="1" x14ac:dyDescent="0.3">
      <c r="O854" s="125"/>
    </row>
    <row r="855" spans="15:15" ht="15.75" customHeight="1" x14ac:dyDescent="0.3">
      <c r="O855" s="125"/>
    </row>
    <row r="856" spans="15:15" ht="15.75" customHeight="1" x14ac:dyDescent="0.3">
      <c r="O856" s="125"/>
    </row>
    <row r="857" spans="15:15" ht="15.75" customHeight="1" x14ac:dyDescent="0.3">
      <c r="O857" s="125"/>
    </row>
    <row r="858" spans="15:15" ht="15.75" customHeight="1" x14ac:dyDescent="0.3">
      <c r="O858" s="125"/>
    </row>
    <row r="859" spans="15:15" ht="15.75" customHeight="1" x14ac:dyDescent="0.3">
      <c r="O859" s="125"/>
    </row>
    <row r="860" spans="15:15" ht="15.75" customHeight="1" x14ac:dyDescent="0.3">
      <c r="O860" s="125"/>
    </row>
    <row r="861" spans="15:15" ht="15.75" customHeight="1" x14ac:dyDescent="0.3">
      <c r="O861" s="125"/>
    </row>
    <row r="862" spans="15:15" ht="15.75" customHeight="1" x14ac:dyDescent="0.3">
      <c r="O862" s="125"/>
    </row>
    <row r="863" spans="15:15" ht="15.75" customHeight="1" x14ac:dyDescent="0.3">
      <c r="O863" s="125"/>
    </row>
    <row r="864" spans="15:15" ht="15.75" customHeight="1" x14ac:dyDescent="0.3">
      <c r="O864" s="125"/>
    </row>
    <row r="865" spans="15:15" ht="15.75" customHeight="1" x14ac:dyDescent="0.3">
      <c r="O865" s="125"/>
    </row>
    <row r="866" spans="15:15" ht="15.75" customHeight="1" x14ac:dyDescent="0.3">
      <c r="O866" s="125"/>
    </row>
    <row r="867" spans="15:15" ht="15.75" customHeight="1" x14ac:dyDescent="0.3">
      <c r="O867" s="125"/>
    </row>
    <row r="868" spans="15:15" ht="15.75" customHeight="1" x14ac:dyDescent="0.3">
      <c r="O868" s="125"/>
    </row>
    <row r="869" spans="15:15" ht="15.75" customHeight="1" x14ac:dyDescent="0.3">
      <c r="O869" s="125"/>
    </row>
    <row r="870" spans="15:15" ht="15.75" customHeight="1" x14ac:dyDescent="0.3">
      <c r="O870" s="125"/>
    </row>
    <row r="871" spans="15:15" ht="15.75" customHeight="1" x14ac:dyDescent="0.3">
      <c r="O871" s="125"/>
    </row>
    <row r="872" spans="15:15" ht="15.75" customHeight="1" x14ac:dyDescent="0.3">
      <c r="O872" s="125"/>
    </row>
    <row r="873" spans="15:15" ht="15.75" customHeight="1" x14ac:dyDescent="0.3">
      <c r="O873" s="125"/>
    </row>
    <row r="874" spans="15:15" ht="15.75" customHeight="1" x14ac:dyDescent="0.3">
      <c r="O874" s="125"/>
    </row>
    <row r="875" spans="15:15" ht="15.75" customHeight="1" x14ac:dyDescent="0.3">
      <c r="O875" s="125"/>
    </row>
    <row r="876" spans="15:15" ht="15.75" customHeight="1" x14ac:dyDescent="0.3">
      <c r="O876" s="125"/>
    </row>
    <row r="877" spans="15:15" ht="15.75" customHeight="1" x14ac:dyDescent="0.3">
      <c r="O877" s="125"/>
    </row>
    <row r="878" spans="15:15" ht="15.75" customHeight="1" x14ac:dyDescent="0.3">
      <c r="O878" s="125"/>
    </row>
    <row r="879" spans="15:15" ht="15.75" customHeight="1" x14ac:dyDescent="0.3">
      <c r="O879" s="125"/>
    </row>
    <row r="880" spans="15:15" ht="15.75" customHeight="1" x14ac:dyDescent="0.3">
      <c r="O880" s="125"/>
    </row>
    <row r="881" spans="15:15" ht="15.75" customHeight="1" x14ac:dyDescent="0.3">
      <c r="O881" s="125"/>
    </row>
    <row r="882" spans="15:15" ht="15.75" customHeight="1" x14ac:dyDescent="0.3">
      <c r="O882" s="125"/>
    </row>
    <row r="883" spans="15:15" ht="15.75" customHeight="1" x14ac:dyDescent="0.3">
      <c r="O883" s="125"/>
    </row>
    <row r="884" spans="15:15" ht="15.75" customHeight="1" x14ac:dyDescent="0.3">
      <c r="O884" s="125"/>
    </row>
    <row r="885" spans="15:15" ht="15.75" customHeight="1" x14ac:dyDescent="0.3">
      <c r="O885" s="125"/>
    </row>
    <row r="886" spans="15:15" ht="15.75" customHeight="1" x14ac:dyDescent="0.3">
      <c r="O886" s="125"/>
    </row>
    <row r="887" spans="15:15" ht="15.75" customHeight="1" x14ac:dyDescent="0.3">
      <c r="O887" s="125"/>
    </row>
    <row r="888" spans="15:15" ht="15.75" customHeight="1" x14ac:dyDescent="0.3">
      <c r="O888" s="125"/>
    </row>
    <row r="889" spans="15:15" ht="15.75" customHeight="1" x14ac:dyDescent="0.3">
      <c r="O889" s="125"/>
    </row>
    <row r="890" spans="15:15" ht="15.75" customHeight="1" x14ac:dyDescent="0.3">
      <c r="O890" s="125"/>
    </row>
    <row r="891" spans="15:15" ht="15.75" customHeight="1" x14ac:dyDescent="0.3">
      <c r="O891" s="125"/>
    </row>
    <row r="892" spans="15:15" ht="15.75" customHeight="1" x14ac:dyDescent="0.3">
      <c r="O892" s="125"/>
    </row>
    <row r="893" spans="15:15" ht="15.75" customHeight="1" x14ac:dyDescent="0.3">
      <c r="O893" s="125"/>
    </row>
    <row r="894" spans="15:15" ht="15.75" customHeight="1" x14ac:dyDescent="0.3">
      <c r="O894" s="125"/>
    </row>
    <row r="895" spans="15:15" ht="15.75" customHeight="1" x14ac:dyDescent="0.3">
      <c r="O895" s="125"/>
    </row>
    <row r="896" spans="15:15" ht="15.75" customHeight="1" x14ac:dyDescent="0.3">
      <c r="O896" s="125"/>
    </row>
    <row r="897" spans="15:15" ht="15.75" customHeight="1" x14ac:dyDescent="0.3">
      <c r="O897" s="125"/>
    </row>
    <row r="898" spans="15:15" ht="15.75" customHeight="1" x14ac:dyDescent="0.3">
      <c r="O898" s="125"/>
    </row>
    <row r="899" spans="15:15" ht="15.75" customHeight="1" x14ac:dyDescent="0.3">
      <c r="O899" s="125"/>
    </row>
    <row r="900" spans="15:15" ht="15.75" customHeight="1" x14ac:dyDescent="0.3">
      <c r="O900" s="125"/>
    </row>
    <row r="901" spans="15:15" ht="15.75" customHeight="1" x14ac:dyDescent="0.3">
      <c r="O901" s="125"/>
    </row>
    <row r="902" spans="15:15" ht="15.75" customHeight="1" x14ac:dyDescent="0.3">
      <c r="O902" s="125"/>
    </row>
    <row r="903" spans="15:15" ht="15.75" customHeight="1" x14ac:dyDescent="0.3">
      <c r="O903" s="125"/>
    </row>
    <row r="904" spans="15:15" ht="15.75" customHeight="1" x14ac:dyDescent="0.3">
      <c r="O904" s="125"/>
    </row>
    <row r="905" spans="15:15" ht="15.75" customHeight="1" x14ac:dyDescent="0.3">
      <c r="O905" s="125"/>
    </row>
    <row r="906" spans="15:15" ht="15.75" customHeight="1" x14ac:dyDescent="0.3">
      <c r="O906" s="125"/>
    </row>
    <row r="907" spans="15:15" ht="15.75" customHeight="1" x14ac:dyDescent="0.3">
      <c r="O907" s="125"/>
    </row>
    <row r="908" spans="15:15" ht="15.75" customHeight="1" x14ac:dyDescent="0.3">
      <c r="O908" s="125"/>
    </row>
    <row r="909" spans="15:15" ht="15.75" customHeight="1" x14ac:dyDescent="0.3">
      <c r="O909" s="125"/>
    </row>
    <row r="910" spans="15:15" ht="15.75" customHeight="1" x14ac:dyDescent="0.3">
      <c r="O910" s="125"/>
    </row>
    <row r="911" spans="15:15" ht="15.75" customHeight="1" x14ac:dyDescent="0.3">
      <c r="O911" s="125"/>
    </row>
    <row r="912" spans="15:15" ht="15.75" customHeight="1" x14ac:dyDescent="0.3">
      <c r="O912" s="125"/>
    </row>
    <row r="913" spans="15:15" ht="15.75" customHeight="1" x14ac:dyDescent="0.3">
      <c r="O913" s="125"/>
    </row>
    <row r="914" spans="15:15" ht="15.75" customHeight="1" x14ac:dyDescent="0.3">
      <c r="O914" s="125"/>
    </row>
    <row r="915" spans="15:15" ht="15.75" customHeight="1" x14ac:dyDescent="0.3">
      <c r="O915" s="125"/>
    </row>
    <row r="916" spans="15:15" ht="15.75" customHeight="1" x14ac:dyDescent="0.3">
      <c r="O916" s="125"/>
    </row>
    <row r="917" spans="15:15" ht="15.75" customHeight="1" x14ac:dyDescent="0.3">
      <c r="O917" s="125"/>
    </row>
    <row r="918" spans="15:15" ht="15.75" customHeight="1" x14ac:dyDescent="0.3">
      <c r="O918" s="125"/>
    </row>
    <row r="919" spans="15:15" ht="15.75" customHeight="1" x14ac:dyDescent="0.3">
      <c r="O919" s="125"/>
    </row>
    <row r="920" spans="15:15" ht="15.75" customHeight="1" x14ac:dyDescent="0.3">
      <c r="O920" s="125"/>
    </row>
    <row r="921" spans="15:15" ht="15.75" customHeight="1" x14ac:dyDescent="0.3">
      <c r="O921" s="125"/>
    </row>
    <row r="922" spans="15:15" ht="15.75" customHeight="1" x14ac:dyDescent="0.3">
      <c r="O922" s="125"/>
    </row>
    <row r="923" spans="15:15" ht="15.75" customHeight="1" x14ac:dyDescent="0.3">
      <c r="O923" s="125"/>
    </row>
    <row r="924" spans="15:15" ht="15.75" customHeight="1" x14ac:dyDescent="0.3">
      <c r="O924" s="125"/>
    </row>
    <row r="925" spans="15:15" ht="15.75" customHeight="1" x14ac:dyDescent="0.3">
      <c r="O925" s="125"/>
    </row>
    <row r="926" spans="15:15" ht="15.75" customHeight="1" x14ac:dyDescent="0.3">
      <c r="O926" s="125"/>
    </row>
    <row r="927" spans="15:15" ht="15.75" customHeight="1" x14ac:dyDescent="0.3">
      <c r="O927" s="125"/>
    </row>
    <row r="928" spans="15:15" ht="15.75" customHeight="1" x14ac:dyDescent="0.3">
      <c r="O928" s="125"/>
    </row>
    <row r="929" spans="15:15" ht="15.75" customHeight="1" x14ac:dyDescent="0.3">
      <c r="O929" s="125"/>
    </row>
    <row r="930" spans="15:15" ht="15.75" customHeight="1" x14ac:dyDescent="0.3">
      <c r="O930" s="125"/>
    </row>
    <row r="931" spans="15:15" ht="15.75" customHeight="1" x14ac:dyDescent="0.3">
      <c r="O931" s="125"/>
    </row>
    <row r="932" spans="15:15" ht="15.75" customHeight="1" x14ac:dyDescent="0.3">
      <c r="O932" s="125"/>
    </row>
    <row r="933" spans="15:15" ht="15.75" customHeight="1" x14ac:dyDescent="0.3">
      <c r="O933" s="125"/>
    </row>
    <row r="934" spans="15:15" ht="15.75" customHeight="1" x14ac:dyDescent="0.3">
      <c r="O934" s="125"/>
    </row>
    <row r="935" spans="15:15" ht="15.75" customHeight="1" x14ac:dyDescent="0.3">
      <c r="O935" s="125"/>
    </row>
    <row r="936" spans="15:15" ht="15.75" customHeight="1" x14ac:dyDescent="0.3">
      <c r="O936" s="125"/>
    </row>
    <row r="937" spans="15:15" ht="15.75" customHeight="1" x14ac:dyDescent="0.3">
      <c r="O937" s="125"/>
    </row>
    <row r="938" spans="15:15" ht="15.75" customHeight="1" x14ac:dyDescent="0.3">
      <c r="O938" s="125"/>
    </row>
    <row r="939" spans="15:15" ht="15.75" customHeight="1" x14ac:dyDescent="0.3">
      <c r="O939" s="125"/>
    </row>
    <row r="940" spans="15:15" ht="15.75" customHeight="1" x14ac:dyDescent="0.3">
      <c r="O940" s="125"/>
    </row>
    <row r="941" spans="15:15" ht="15.75" customHeight="1" x14ac:dyDescent="0.3">
      <c r="O941" s="125"/>
    </row>
    <row r="942" spans="15:15" ht="15.75" customHeight="1" x14ac:dyDescent="0.3">
      <c r="O942" s="125"/>
    </row>
    <row r="943" spans="15:15" ht="15.75" customHeight="1" x14ac:dyDescent="0.3">
      <c r="O943" s="125"/>
    </row>
    <row r="944" spans="15:15" ht="15.75" customHeight="1" x14ac:dyDescent="0.3">
      <c r="O944" s="125"/>
    </row>
    <row r="945" spans="15:15" ht="15.75" customHeight="1" x14ac:dyDescent="0.3">
      <c r="O945" s="125"/>
    </row>
    <row r="946" spans="15:15" ht="15.75" customHeight="1" x14ac:dyDescent="0.3">
      <c r="O946" s="125"/>
    </row>
    <row r="947" spans="15:15" ht="15.75" customHeight="1" x14ac:dyDescent="0.3">
      <c r="O947" s="125"/>
    </row>
    <row r="948" spans="15:15" ht="15.75" customHeight="1" x14ac:dyDescent="0.3">
      <c r="O948" s="125"/>
    </row>
    <row r="949" spans="15:15" ht="15.75" customHeight="1" x14ac:dyDescent="0.3">
      <c r="O949" s="125"/>
    </row>
    <row r="950" spans="15:15" ht="15.75" customHeight="1" x14ac:dyDescent="0.3">
      <c r="O950" s="125"/>
    </row>
    <row r="951" spans="15:15" ht="15.75" customHeight="1" x14ac:dyDescent="0.3">
      <c r="O951" s="125"/>
    </row>
    <row r="952" spans="15:15" ht="15.75" customHeight="1" x14ac:dyDescent="0.3">
      <c r="O952" s="125"/>
    </row>
    <row r="953" spans="15:15" ht="15.75" customHeight="1" x14ac:dyDescent="0.3">
      <c r="O953" s="125"/>
    </row>
    <row r="954" spans="15:15" ht="15.75" customHeight="1" x14ac:dyDescent="0.3">
      <c r="O954" s="125"/>
    </row>
    <row r="955" spans="15:15" ht="15.75" customHeight="1" x14ac:dyDescent="0.3">
      <c r="O955" s="125"/>
    </row>
    <row r="956" spans="15:15" ht="15.75" customHeight="1" x14ac:dyDescent="0.3">
      <c r="O956" s="125"/>
    </row>
    <row r="957" spans="15:15" ht="15.75" customHeight="1" x14ac:dyDescent="0.3">
      <c r="O957" s="125"/>
    </row>
    <row r="958" spans="15:15" ht="15.75" customHeight="1" x14ac:dyDescent="0.3">
      <c r="O958" s="125"/>
    </row>
    <row r="959" spans="15:15" ht="15.75" customHeight="1" x14ac:dyDescent="0.3">
      <c r="O959" s="125"/>
    </row>
    <row r="960" spans="15:15" ht="15.75" customHeight="1" x14ac:dyDescent="0.3">
      <c r="O960" s="125"/>
    </row>
    <row r="961" spans="15:15" ht="15.75" customHeight="1" x14ac:dyDescent="0.3">
      <c r="O961" s="125"/>
    </row>
    <row r="962" spans="15:15" ht="15.75" customHeight="1" x14ac:dyDescent="0.3">
      <c r="O962" s="125"/>
    </row>
    <row r="963" spans="15:15" ht="15.75" customHeight="1" x14ac:dyDescent="0.3">
      <c r="O963" s="125"/>
    </row>
    <row r="964" spans="15:15" ht="15.75" customHeight="1" x14ac:dyDescent="0.3">
      <c r="O964" s="125"/>
    </row>
    <row r="965" spans="15:15" ht="15.75" customHeight="1" x14ac:dyDescent="0.3">
      <c r="O965" s="125"/>
    </row>
    <row r="966" spans="15:15" ht="15.75" customHeight="1" x14ac:dyDescent="0.3">
      <c r="O966" s="125"/>
    </row>
    <row r="967" spans="15:15" ht="15.75" customHeight="1" x14ac:dyDescent="0.3">
      <c r="O967" s="125"/>
    </row>
    <row r="968" spans="15:15" ht="15.75" customHeight="1" x14ac:dyDescent="0.3">
      <c r="O968" s="125"/>
    </row>
    <row r="969" spans="15:15" ht="15.75" customHeight="1" x14ac:dyDescent="0.3">
      <c r="O969" s="125"/>
    </row>
    <row r="970" spans="15:15" ht="15.75" customHeight="1" x14ac:dyDescent="0.3">
      <c r="O970" s="125"/>
    </row>
    <row r="971" spans="15:15" ht="15.75" customHeight="1" x14ac:dyDescent="0.3">
      <c r="O971" s="125"/>
    </row>
    <row r="972" spans="15:15" ht="15.75" customHeight="1" x14ac:dyDescent="0.3">
      <c r="O972" s="125"/>
    </row>
    <row r="973" spans="15:15" ht="15.75" customHeight="1" x14ac:dyDescent="0.3">
      <c r="O973" s="125"/>
    </row>
    <row r="974" spans="15:15" ht="15.75" customHeight="1" x14ac:dyDescent="0.3">
      <c r="O974" s="125"/>
    </row>
    <row r="975" spans="15:15" ht="15.75" customHeight="1" x14ac:dyDescent="0.3">
      <c r="O975" s="125"/>
    </row>
    <row r="976" spans="15:15" ht="15.75" customHeight="1" x14ac:dyDescent="0.3">
      <c r="O976" s="125"/>
    </row>
    <row r="977" spans="15:15" ht="15.75" customHeight="1" x14ac:dyDescent="0.3">
      <c r="O977" s="125"/>
    </row>
    <row r="978" spans="15:15" ht="15.75" customHeight="1" x14ac:dyDescent="0.3">
      <c r="O978" s="125"/>
    </row>
    <row r="979" spans="15:15" ht="15.75" customHeight="1" x14ac:dyDescent="0.3">
      <c r="O979" s="125"/>
    </row>
    <row r="980" spans="15:15" ht="15.75" customHeight="1" x14ac:dyDescent="0.3">
      <c r="O980" s="125"/>
    </row>
    <row r="981" spans="15:15" ht="15.75" customHeight="1" x14ac:dyDescent="0.3">
      <c r="O981" s="125"/>
    </row>
    <row r="982" spans="15:15" ht="15.75" customHeight="1" x14ac:dyDescent="0.3">
      <c r="O982" s="125"/>
    </row>
    <row r="983" spans="15:15" ht="15.75" customHeight="1" x14ac:dyDescent="0.3">
      <c r="O983" s="125"/>
    </row>
    <row r="984" spans="15:15" ht="15.75" customHeight="1" x14ac:dyDescent="0.3">
      <c r="O984" s="125"/>
    </row>
    <row r="985" spans="15:15" ht="15.75" customHeight="1" x14ac:dyDescent="0.3">
      <c r="O985" s="125"/>
    </row>
    <row r="986" spans="15:15" ht="15.75" customHeight="1" x14ac:dyDescent="0.3">
      <c r="O986" s="125"/>
    </row>
    <row r="987" spans="15:15" ht="15.75" customHeight="1" x14ac:dyDescent="0.3">
      <c r="O987" s="125"/>
    </row>
    <row r="988" spans="15:15" ht="15.75" customHeight="1" x14ac:dyDescent="0.3">
      <c r="O988" s="125"/>
    </row>
    <row r="989" spans="15:15" ht="15.75" customHeight="1" x14ac:dyDescent="0.3">
      <c r="O989" s="125"/>
    </row>
    <row r="990" spans="15:15" ht="15.75" customHeight="1" x14ac:dyDescent="0.3">
      <c r="O990" s="125"/>
    </row>
    <row r="991" spans="15:15" ht="15.75" customHeight="1" x14ac:dyDescent="0.3">
      <c r="O991" s="125"/>
    </row>
    <row r="992" spans="15:15" ht="15.75" customHeight="1" x14ac:dyDescent="0.3">
      <c r="O992" s="125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88"/>
  <sheetViews>
    <sheetView showGridLines="0" workbookViewId="0">
      <selection activeCell="C7" sqref="C7"/>
    </sheetView>
  </sheetViews>
  <sheetFormatPr defaultColWidth="14.44140625" defaultRowHeight="15" customHeight="1" x14ac:dyDescent="0.3"/>
  <cols>
    <col min="1" max="1" width="1.33203125" customWidth="1"/>
    <col min="2" max="2" width="23.44140625" customWidth="1"/>
    <col min="5" max="6" width="17.44140625" customWidth="1"/>
  </cols>
  <sheetData>
    <row r="1" spans="1:22" ht="6" customHeigh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8" x14ac:dyDescent="0.35">
      <c r="A2" s="73"/>
      <c r="B2" s="82" t="s">
        <v>56</v>
      </c>
      <c r="C2" s="133" t="s">
        <v>57</v>
      </c>
      <c r="D2" s="133" t="s">
        <v>58</v>
      </c>
      <c r="E2" s="133" t="s">
        <v>59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4.4" x14ac:dyDescent="0.3">
      <c r="A3" s="73"/>
      <c r="B3" s="163" t="s">
        <v>41</v>
      </c>
      <c r="C3" s="135">
        <f>'2024 Budget'!AO34</f>
        <v>0</v>
      </c>
      <c r="D3" s="135"/>
      <c r="E3" s="135">
        <f>C3-D3</f>
        <v>0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4.4" x14ac:dyDescent="0.3">
      <c r="A4" s="73"/>
      <c r="B4" s="163" t="s">
        <v>43</v>
      </c>
      <c r="C4" s="135">
        <f>'2024 Budget'!AO35</f>
        <v>0</v>
      </c>
      <c r="D4" s="135"/>
      <c r="E4" s="135">
        <f>C4-D4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ht="14.4" x14ac:dyDescent="0.3">
      <c r="A5" s="73"/>
      <c r="B5" s="134" t="s">
        <v>79</v>
      </c>
      <c r="C5" s="135">
        <f>'2024 Budget'!AO36</f>
        <v>0</v>
      </c>
      <c r="D5" s="135"/>
      <c r="E5" s="135">
        <f>C5-D5</f>
        <v>0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14.4" x14ac:dyDescent="0.3">
      <c r="A6" s="73"/>
      <c r="B6" s="134" t="s">
        <v>78</v>
      </c>
      <c r="C6" s="135">
        <f>'2024 Budget'!AO37</f>
        <v>0</v>
      </c>
      <c r="D6" s="135"/>
      <c r="E6" s="135">
        <f>C6-D6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4.4" x14ac:dyDescent="0.3">
      <c r="A7" s="162"/>
      <c r="B7" s="163" t="s">
        <v>44</v>
      </c>
      <c r="C7" s="135">
        <f>'2024 Budget'!AO38</f>
        <v>0</v>
      </c>
      <c r="D7" s="135"/>
      <c r="E7" s="135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</row>
    <row r="8" spans="1:22" ht="14.4" x14ac:dyDescent="0.3">
      <c r="A8" s="73"/>
      <c r="B8" s="136" t="s">
        <v>59</v>
      </c>
      <c r="C8" s="137">
        <f>SUM(C3:C6)</f>
        <v>0</v>
      </c>
      <c r="D8" s="137">
        <f>SUM(D3:D6)</f>
        <v>0</v>
      </c>
      <c r="E8" s="137">
        <f>SUM(E3:E6)</f>
        <v>0</v>
      </c>
      <c r="F8" s="73"/>
      <c r="G8" s="138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ht="14.4" x14ac:dyDescent="0.3">
      <c r="A9" s="73"/>
      <c r="B9" s="139"/>
      <c r="C9" s="139"/>
      <c r="D9" s="139"/>
      <c r="E9" s="139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ht="18" x14ac:dyDescent="0.35">
      <c r="A10" s="73"/>
      <c r="B10" s="82" t="s">
        <v>62</v>
      </c>
      <c r="C10" s="133" t="s">
        <v>57</v>
      </c>
      <c r="D10" s="133" t="s">
        <v>58</v>
      </c>
      <c r="E10" s="133" t="s">
        <v>59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ht="14.4" x14ac:dyDescent="0.3">
      <c r="A11" s="73"/>
      <c r="B11" s="163" t="s">
        <v>77</v>
      </c>
      <c r="C11" s="135">
        <f>'2024 Budget'!AO32</f>
        <v>0</v>
      </c>
      <c r="D11" s="135"/>
      <c r="E11" s="135">
        <f>C11-D11</f>
        <v>0</v>
      </c>
      <c r="F11" s="73"/>
      <c r="G11" s="138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1:22" ht="14.4" x14ac:dyDescent="0.3">
      <c r="A12" s="162"/>
      <c r="B12" s="163" t="s">
        <v>81</v>
      </c>
      <c r="C12" s="135">
        <f>'2024 Budget'!AO33</f>
        <v>0</v>
      </c>
      <c r="D12" s="135"/>
      <c r="E12" s="135">
        <f>C12-D12</f>
        <v>0</v>
      </c>
      <c r="F12" s="162"/>
      <c r="G12" s="179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</row>
    <row r="13" spans="1:22" ht="14.4" x14ac:dyDescent="0.3">
      <c r="A13" s="162"/>
      <c r="B13" s="136" t="s">
        <v>59</v>
      </c>
      <c r="C13" s="137">
        <f>SUM(C11:C12)</f>
        <v>0</v>
      </c>
      <c r="D13" s="137">
        <f>SUM(D11:D12)</f>
        <v>0</v>
      </c>
      <c r="E13" s="137">
        <f>SUM(E11:E12)</f>
        <v>0</v>
      </c>
      <c r="F13" s="162"/>
      <c r="G13" s="179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</row>
    <row r="14" spans="1:22" ht="14.4" x14ac:dyDescent="0.3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18" x14ac:dyDescent="0.35">
      <c r="A15" s="73"/>
      <c r="B15" s="82" t="s">
        <v>80</v>
      </c>
      <c r="C15" s="133" t="s">
        <v>57</v>
      </c>
      <c r="D15" s="133" t="s">
        <v>58</v>
      </c>
      <c r="E15" s="133" t="s">
        <v>59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ht="14.4" x14ac:dyDescent="0.3">
      <c r="A16" s="73"/>
      <c r="B16" s="163" t="s">
        <v>63</v>
      </c>
      <c r="C16" s="135">
        <f>'2024 Budget'!AO31</f>
        <v>0</v>
      </c>
      <c r="D16" s="135"/>
      <c r="E16" s="135">
        <f>C16-D16</f>
        <v>0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ht="14.4" x14ac:dyDescent="0.3">
      <c r="A17" s="73"/>
      <c r="B17" s="136" t="s">
        <v>59</v>
      </c>
      <c r="C17" s="137">
        <f>SUM(C16:C16)</f>
        <v>0</v>
      </c>
      <c r="D17" s="137">
        <f>SUM(D16:D16)</f>
        <v>0</v>
      </c>
      <c r="E17" s="137">
        <f>SUM(E16:E16)</f>
        <v>0</v>
      </c>
      <c r="F17" s="73"/>
      <c r="G17" s="130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1:22" ht="14.4" x14ac:dyDescent="0.3">
      <c r="A18" s="73"/>
      <c r="B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</row>
    <row r="19" spans="1:22" ht="14.4" x14ac:dyDescent="0.3">
      <c r="A19" s="73"/>
      <c r="B19" s="73"/>
      <c r="C19" s="130"/>
      <c r="D19" s="130"/>
      <c r="E19" s="130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ht="14.4" x14ac:dyDescent="0.3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ht="14.4" x14ac:dyDescent="0.3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ht="14.4" x14ac:dyDescent="0.3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2" ht="14.4" x14ac:dyDescent="0.3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2" ht="14.4" x14ac:dyDescent="0.3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2" ht="14.4" x14ac:dyDescent="0.3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</row>
    <row r="26" spans="1:22" ht="14.4" x14ac:dyDescent="0.3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2" ht="14.4" x14ac:dyDescent="0.3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2" ht="14.4" x14ac:dyDescent="0.3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22" ht="14.4" x14ac:dyDescent="0.3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  <row r="30" spans="1:22" ht="14.4" x14ac:dyDescent="0.3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</row>
    <row r="31" spans="1:22" ht="14.4" x14ac:dyDescent="0.3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1:22" ht="14.4" x14ac:dyDescent="0.3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</row>
    <row r="33" spans="1:22" ht="14.4" x14ac:dyDescent="0.3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1:22" ht="14.4" x14ac:dyDescent="0.3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1:22" ht="14.4" x14ac:dyDescent="0.3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1:22" ht="14.4" x14ac:dyDescent="0.3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1:22" ht="14.4" x14ac:dyDescent="0.3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</row>
    <row r="38" spans="1:22" ht="14.4" x14ac:dyDescent="0.3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</row>
    <row r="39" spans="1:22" ht="14.4" x14ac:dyDescent="0.3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</row>
    <row r="40" spans="1:22" ht="14.4" x14ac:dyDescent="0.3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</row>
    <row r="41" spans="1:22" ht="14.4" x14ac:dyDescent="0.3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spans="1:22" ht="14.4" x14ac:dyDescent="0.3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ht="14.4" x14ac:dyDescent="0.3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ht="14.4" x14ac:dyDescent="0.3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ht="14.4" x14ac:dyDescent="0.3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ht="14.4" x14ac:dyDescent="0.3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ht="14.4" x14ac:dyDescent="0.3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4.4" x14ac:dyDescent="0.3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ht="14.4" x14ac:dyDescent="0.3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ht="14.4" x14ac:dyDescent="0.3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ht="14.4" x14ac:dyDescent="0.3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4.4" x14ac:dyDescent="0.3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14.4" x14ac:dyDescent="0.3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:22" ht="14.4" x14ac:dyDescent="0.3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ht="14.4" x14ac:dyDescent="0.3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14.4" x14ac:dyDescent="0.3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2" ht="14.4" x14ac:dyDescent="0.3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ht="14.4" x14ac:dyDescent="0.3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ht="14.4" x14ac:dyDescent="0.3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2" ht="14.4" x14ac:dyDescent="0.3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ht="14.4" x14ac:dyDescent="0.3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spans="1:22" ht="14.4" x14ac:dyDescent="0.3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</row>
    <row r="63" spans="1:22" ht="14.4" x14ac:dyDescent="0.3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</row>
    <row r="64" spans="1:22" ht="14.4" x14ac:dyDescent="0.3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</row>
    <row r="65" spans="1:22" ht="14.4" x14ac:dyDescent="0.3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</row>
    <row r="66" spans="1:22" ht="14.4" x14ac:dyDescent="0.3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</row>
    <row r="67" spans="1:22" ht="14.4" x14ac:dyDescent="0.3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</row>
    <row r="68" spans="1:22" ht="14.4" x14ac:dyDescent="0.3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</row>
    <row r="69" spans="1:22" ht="14.4" x14ac:dyDescent="0.3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</row>
    <row r="70" spans="1:22" ht="14.4" x14ac:dyDescent="0.3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</row>
    <row r="71" spans="1:22" ht="14.4" x14ac:dyDescent="0.3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</row>
    <row r="72" spans="1:22" ht="14.4" x14ac:dyDescent="0.3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</row>
    <row r="73" spans="1:22" ht="14.4" x14ac:dyDescent="0.3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</row>
    <row r="74" spans="1:22" ht="14.4" x14ac:dyDescent="0.3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</row>
    <row r="75" spans="1:22" ht="14.4" x14ac:dyDescent="0.3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</row>
    <row r="76" spans="1:22" ht="14.4" x14ac:dyDescent="0.3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</row>
    <row r="77" spans="1:22" ht="14.4" x14ac:dyDescent="0.3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</row>
    <row r="78" spans="1:22" ht="14.4" x14ac:dyDescent="0.3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</row>
    <row r="79" spans="1:22" ht="14.4" x14ac:dyDescent="0.3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</row>
    <row r="80" spans="1:22" ht="14.4" x14ac:dyDescent="0.3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</row>
    <row r="81" spans="1:22" ht="14.4" x14ac:dyDescent="0.3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spans="1:22" ht="14.4" x14ac:dyDescent="0.3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</row>
    <row r="83" spans="1:22" ht="14.4" x14ac:dyDescent="0.3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</row>
    <row r="84" spans="1:22" ht="14.4" x14ac:dyDescent="0.3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</row>
    <row r="85" spans="1:22" ht="14.4" x14ac:dyDescent="0.3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</row>
    <row r="86" spans="1:22" ht="14.4" x14ac:dyDescent="0.3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</row>
    <row r="87" spans="1:22" ht="14.4" x14ac:dyDescent="0.3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  <row r="88" spans="1:22" ht="14.4" x14ac:dyDescent="0.3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02"/>
  <sheetViews>
    <sheetView workbookViewId="0"/>
  </sheetViews>
  <sheetFormatPr defaultColWidth="14.44140625" defaultRowHeight="15" customHeight="1" x14ac:dyDescent="0.3"/>
  <cols>
    <col min="1" max="1" width="31.109375" customWidth="1"/>
    <col min="2" max="13" width="12.6640625" customWidth="1"/>
    <col min="14" max="14" width="13.33203125" customWidth="1"/>
    <col min="15" max="15" width="31.109375" customWidth="1"/>
    <col min="16" max="18" width="12.6640625" customWidth="1"/>
    <col min="19" max="19" width="18.44140625" customWidth="1"/>
    <col min="20" max="22" width="8.6640625" customWidth="1"/>
    <col min="23" max="23" width="19.44140625" customWidth="1"/>
    <col min="24" max="26" width="8.6640625" customWidth="1"/>
  </cols>
  <sheetData>
    <row r="1" spans="1:23" ht="18" x14ac:dyDescent="0.35">
      <c r="A1" s="1"/>
      <c r="B1" s="2" t="s">
        <v>55</v>
      </c>
      <c r="C1" s="3"/>
      <c r="D1" s="3"/>
      <c r="E1" s="4" t="s">
        <v>0</v>
      </c>
      <c r="F1" s="5"/>
      <c r="G1" s="3"/>
      <c r="H1" s="6" t="s">
        <v>1</v>
      </c>
      <c r="I1" s="7"/>
      <c r="J1" s="7"/>
      <c r="K1" s="6" t="s">
        <v>2</v>
      </c>
      <c r="L1" s="5"/>
      <c r="M1" s="148"/>
      <c r="O1" s="12"/>
      <c r="P1" s="12"/>
      <c r="Q1" s="12"/>
      <c r="R1" s="12"/>
      <c r="S1" s="12"/>
    </row>
    <row r="2" spans="1:23" ht="14.4" x14ac:dyDescent="0.3">
      <c r="A2" s="13"/>
      <c r="B2" s="14" t="s">
        <v>4</v>
      </c>
      <c r="C2" s="15" t="s">
        <v>5</v>
      </c>
      <c r="D2" s="16" t="s">
        <v>6</v>
      </c>
      <c r="E2" s="17" t="str">
        <f t="shared" ref="E2:J2" si="0">B2</f>
        <v>Budget</v>
      </c>
      <c r="F2" s="18" t="str">
        <f t="shared" si="0"/>
        <v>Actual</v>
      </c>
      <c r="G2" s="18" t="str">
        <f t="shared" si="0"/>
        <v>Difference</v>
      </c>
      <c r="H2" s="19" t="str">
        <f t="shared" si="0"/>
        <v>Budget</v>
      </c>
      <c r="I2" s="20" t="str">
        <f t="shared" si="0"/>
        <v>Actual</v>
      </c>
      <c r="J2" s="21" t="str">
        <f t="shared" si="0"/>
        <v>Difference</v>
      </c>
      <c r="K2" s="22" t="str">
        <f>K14</f>
        <v>Budget</v>
      </c>
      <c r="L2" s="23" t="str">
        <f t="shared" ref="L2:M2" si="1">I2</f>
        <v>Actual</v>
      </c>
      <c r="M2" s="23" t="str">
        <f t="shared" si="1"/>
        <v>Difference</v>
      </c>
      <c r="O2" s="140"/>
      <c r="P2" s="32" t="s">
        <v>7</v>
      </c>
      <c r="Q2" s="33" t="s">
        <v>8</v>
      </c>
      <c r="R2" s="34" t="s">
        <v>6</v>
      </c>
      <c r="S2" s="33" t="s">
        <v>9</v>
      </c>
    </row>
    <row r="3" spans="1:23" ht="14.4" x14ac:dyDescent="0.3">
      <c r="A3" s="149" t="s">
        <v>66</v>
      </c>
      <c r="B3" s="38">
        <f>66424/12</f>
        <v>5535.333333333333</v>
      </c>
      <c r="C3" s="141">
        <f>3514.61+2655.25</f>
        <v>6169.8600000000006</v>
      </c>
      <c r="D3" s="39">
        <f t="shared" ref="D3:D11" si="2">B3-C3</f>
        <v>-634.52666666666755</v>
      </c>
      <c r="E3" s="40">
        <f t="shared" ref="E3:E11" si="3">B3</f>
        <v>5535.333333333333</v>
      </c>
      <c r="F3" s="40">
        <f>2728.88+2596.63</f>
        <v>5325.51</v>
      </c>
      <c r="G3" s="42">
        <f t="shared" ref="G3:G11" si="4">E3-F3</f>
        <v>209.82333333333281</v>
      </c>
      <c r="H3" s="43">
        <f t="shared" ref="H3:H4" si="5">B3</f>
        <v>5535.333333333333</v>
      </c>
      <c r="I3" s="44"/>
      <c r="J3" s="45">
        <f t="shared" ref="J3:J11" si="6">H3-I3</f>
        <v>5535.333333333333</v>
      </c>
      <c r="K3" s="46">
        <f t="shared" ref="K3:K4" si="7">B3</f>
        <v>5535.333333333333</v>
      </c>
      <c r="L3" s="47"/>
      <c r="M3" s="47">
        <f t="shared" ref="M3:M11" si="8">K3-L3</f>
        <v>5535.333333333333</v>
      </c>
      <c r="O3" s="150" t="s">
        <v>66</v>
      </c>
      <c r="P3" s="54">
        <f t="shared" ref="P3:Q3" si="9">B3+E3+H3+K3</f>
        <v>22141.333333333332</v>
      </c>
      <c r="Q3" s="55">
        <f t="shared" si="9"/>
        <v>11495.37</v>
      </c>
      <c r="R3" s="55">
        <f t="shared" ref="R3:R12" si="10">P3-Q3</f>
        <v>10645.963333333331</v>
      </c>
      <c r="S3" s="55">
        <f t="shared" ref="S3:S12" si="11">R3/4</f>
        <v>2661.4908333333328</v>
      </c>
      <c r="W3" s="151"/>
    </row>
    <row r="4" spans="1:23" ht="14.4" x14ac:dyDescent="0.3">
      <c r="A4" s="37" t="s">
        <v>67</v>
      </c>
      <c r="B4" s="38">
        <f>B3*0.06</f>
        <v>332.11999999999995</v>
      </c>
      <c r="C4" s="57">
        <f>159.32+154.83</f>
        <v>314.14999999999998</v>
      </c>
      <c r="D4" s="39">
        <f t="shared" si="2"/>
        <v>17.96999999999997</v>
      </c>
      <c r="E4" s="40">
        <f t="shared" si="3"/>
        <v>332.11999999999995</v>
      </c>
      <c r="F4" s="40">
        <f>163.74+155.8</f>
        <v>319.54000000000002</v>
      </c>
      <c r="G4" s="41">
        <f t="shared" si="4"/>
        <v>12.579999999999927</v>
      </c>
      <c r="H4" s="43">
        <f t="shared" si="5"/>
        <v>332.11999999999995</v>
      </c>
      <c r="I4" s="44"/>
      <c r="J4" s="45">
        <f t="shared" si="6"/>
        <v>332.11999999999995</v>
      </c>
      <c r="K4" s="46">
        <f t="shared" si="7"/>
        <v>332.11999999999995</v>
      </c>
      <c r="L4" s="47"/>
      <c r="M4" s="47">
        <f t="shared" si="8"/>
        <v>332.11999999999995</v>
      </c>
      <c r="O4" s="53" t="s">
        <v>67</v>
      </c>
      <c r="P4" s="55">
        <f t="shared" ref="P4:Q4" si="12">B4+E4+H4+K4</f>
        <v>1328.4799999999998</v>
      </c>
      <c r="Q4" s="55">
        <f t="shared" si="12"/>
        <v>633.69000000000005</v>
      </c>
      <c r="R4" s="55">
        <f t="shared" si="10"/>
        <v>694.78999999999974</v>
      </c>
      <c r="S4" s="55">
        <f t="shared" si="11"/>
        <v>173.69749999999993</v>
      </c>
    </row>
    <row r="5" spans="1:23" ht="14.4" x14ac:dyDescent="0.3">
      <c r="A5" s="113" t="s">
        <v>61</v>
      </c>
      <c r="B5" s="38">
        <v>75</v>
      </c>
      <c r="C5" s="83">
        <f>37.5+41.67</f>
        <v>79.17</v>
      </c>
      <c r="D5" s="152">
        <f t="shared" si="2"/>
        <v>-4.1700000000000017</v>
      </c>
      <c r="E5" s="153">
        <f t="shared" si="3"/>
        <v>75</v>
      </c>
      <c r="F5" s="40">
        <f>41.67+41.67</f>
        <v>83.34</v>
      </c>
      <c r="G5" s="154">
        <f t="shared" si="4"/>
        <v>-8.3400000000000034</v>
      </c>
      <c r="H5" s="155">
        <f>E5</f>
        <v>75</v>
      </c>
      <c r="I5" s="156"/>
      <c r="J5" s="157">
        <f t="shared" si="6"/>
        <v>75</v>
      </c>
      <c r="K5" s="158">
        <f>H5</f>
        <v>75</v>
      </c>
      <c r="L5" s="159"/>
      <c r="M5" s="159">
        <f t="shared" si="8"/>
        <v>75</v>
      </c>
      <c r="O5" s="160" t="s">
        <v>61</v>
      </c>
      <c r="P5" s="161">
        <f t="shared" ref="P5:Q5" si="13">B5+E5+H5+K5</f>
        <v>300</v>
      </c>
      <c r="Q5" s="161">
        <f t="shared" si="13"/>
        <v>162.51</v>
      </c>
      <c r="R5" s="161">
        <f t="shared" si="10"/>
        <v>137.49</v>
      </c>
      <c r="S5" s="161">
        <f t="shared" si="11"/>
        <v>34.372500000000002</v>
      </c>
    </row>
    <row r="6" spans="1:23" ht="14.4" x14ac:dyDescent="0.3">
      <c r="A6" s="149" t="s">
        <v>68</v>
      </c>
      <c r="B6" s="38">
        <f t="shared" ref="B6:C6" si="14">B3-B4-B5</f>
        <v>5128.2133333333331</v>
      </c>
      <c r="C6" s="57">
        <f t="shared" si="14"/>
        <v>5776.5400000000009</v>
      </c>
      <c r="D6" s="39">
        <f t="shared" si="2"/>
        <v>-648.32666666666773</v>
      </c>
      <c r="E6" s="40">
        <f t="shared" si="3"/>
        <v>5128.2133333333331</v>
      </c>
      <c r="F6" s="40">
        <f>F3-F4-F5</f>
        <v>4922.63</v>
      </c>
      <c r="G6" s="41">
        <f t="shared" si="4"/>
        <v>205.58333333333303</v>
      </c>
      <c r="H6" s="43">
        <f t="shared" ref="H6:H11" si="15">B6</f>
        <v>5128.2133333333331</v>
      </c>
      <c r="I6" s="44"/>
      <c r="J6" s="45">
        <f t="shared" si="6"/>
        <v>5128.2133333333331</v>
      </c>
      <c r="K6" s="46">
        <f t="shared" ref="K6:K11" si="16">B6</f>
        <v>5128.2133333333331</v>
      </c>
      <c r="L6" s="47"/>
      <c r="M6" s="47">
        <f t="shared" si="8"/>
        <v>5128.2133333333331</v>
      </c>
      <c r="O6" s="150" t="s">
        <v>68</v>
      </c>
      <c r="P6" s="55">
        <f t="shared" ref="P6:Q6" si="17">B6+E6+H6+K6</f>
        <v>20512.853333333333</v>
      </c>
      <c r="Q6" s="55">
        <f t="shared" si="17"/>
        <v>10699.170000000002</v>
      </c>
      <c r="R6" s="55">
        <f t="shared" si="10"/>
        <v>9813.6833333333307</v>
      </c>
      <c r="S6" s="55">
        <f t="shared" si="11"/>
        <v>2453.4208333333327</v>
      </c>
    </row>
    <row r="7" spans="1:23" ht="14.4" x14ac:dyDescent="0.3">
      <c r="A7" s="37" t="s">
        <v>69</v>
      </c>
      <c r="B7" s="38" t="e">
        <f>#REF!/12</f>
        <v>#REF!</v>
      </c>
      <c r="C7" s="57">
        <f>278.29+466.43</f>
        <v>744.72</v>
      </c>
      <c r="D7" s="39" t="e">
        <f t="shared" si="2"/>
        <v>#REF!</v>
      </c>
      <c r="E7" s="40" t="e">
        <f t="shared" si="3"/>
        <v>#REF!</v>
      </c>
      <c r="F7" s="40">
        <f>293.57+264.48</f>
        <v>558.04999999999995</v>
      </c>
      <c r="G7" s="41" t="e">
        <f t="shared" si="4"/>
        <v>#REF!</v>
      </c>
      <c r="H7" s="43" t="e">
        <f t="shared" si="15"/>
        <v>#REF!</v>
      </c>
      <c r="I7" s="44"/>
      <c r="J7" s="45" t="e">
        <f t="shared" si="6"/>
        <v>#REF!</v>
      </c>
      <c r="K7" s="46" t="e">
        <f t="shared" si="16"/>
        <v>#REF!</v>
      </c>
      <c r="L7" s="47"/>
      <c r="M7" s="47" t="e">
        <f t="shared" si="8"/>
        <v>#REF!</v>
      </c>
      <c r="O7" s="53" t="s">
        <v>69</v>
      </c>
      <c r="P7" s="55" t="e">
        <f t="shared" ref="P7:Q7" si="18">B7+E7+H7+K7</f>
        <v>#REF!</v>
      </c>
      <c r="Q7" s="55">
        <f t="shared" si="18"/>
        <v>1302.77</v>
      </c>
      <c r="R7" s="55" t="e">
        <f t="shared" si="10"/>
        <v>#REF!</v>
      </c>
      <c r="S7" s="55" t="e">
        <f t="shared" si="11"/>
        <v>#REF!</v>
      </c>
    </row>
    <row r="8" spans="1:23" ht="14.4" x14ac:dyDescent="0.3">
      <c r="A8" s="37" t="s">
        <v>70</v>
      </c>
      <c r="B8" s="38">
        <f>B6*0.027</f>
        <v>138.46176</v>
      </c>
      <c r="C8" s="57">
        <f>71.59+101.53</f>
        <v>173.12</v>
      </c>
      <c r="D8" s="39">
        <f t="shared" si="2"/>
        <v>-34.658240000000006</v>
      </c>
      <c r="E8" s="40">
        <f t="shared" si="3"/>
        <v>138.46176</v>
      </c>
      <c r="F8" s="40">
        <f>74.03+69.4</f>
        <v>143.43</v>
      </c>
      <c r="G8" s="41">
        <f t="shared" si="4"/>
        <v>-4.9682400000000086</v>
      </c>
      <c r="H8" s="43">
        <f t="shared" si="15"/>
        <v>138.46176</v>
      </c>
      <c r="I8" s="44"/>
      <c r="J8" s="45">
        <f t="shared" si="6"/>
        <v>138.46176</v>
      </c>
      <c r="K8" s="46">
        <f t="shared" si="16"/>
        <v>138.46176</v>
      </c>
      <c r="L8" s="47"/>
      <c r="M8" s="47">
        <f t="shared" si="8"/>
        <v>138.46176</v>
      </c>
      <c r="O8" s="53" t="s">
        <v>70</v>
      </c>
      <c r="P8" s="55">
        <f t="shared" ref="P8:Q8" si="19">B8+E8+H8+K8</f>
        <v>553.84703999999999</v>
      </c>
      <c r="Q8" s="55">
        <f t="shared" si="19"/>
        <v>316.55</v>
      </c>
      <c r="R8" s="55">
        <f t="shared" si="10"/>
        <v>237.29703999999998</v>
      </c>
      <c r="S8" s="55">
        <f t="shared" si="11"/>
        <v>59.324259999999995</v>
      </c>
    </row>
    <row r="9" spans="1:23" ht="14.4" x14ac:dyDescent="0.3">
      <c r="A9" s="37" t="s">
        <v>71</v>
      </c>
      <c r="B9" s="38">
        <f>B6*0.024</f>
        <v>123.07711999999999</v>
      </c>
      <c r="C9" s="57">
        <f>65.45+86.83</f>
        <v>152.28</v>
      </c>
      <c r="D9" s="39">
        <f t="shared" si="2"/>
        <v>-29.202880000000007</v>
      </c>
      <c r="E9" s="40">
        <f t="shared" si="3"/>
        <v>123.07711999999999</v>
      </c>
      <c r="F9" s="40">
        <f>67.19+63.88</f>
        <v>131.07</v>
      </c>
      <c r="G9" s="41">
        <f t="shared" si="4"/>
        <v>-7.9928799999999995</v>
      </c>
      <c r="H9" s="43">
        <f t="shared" si="15"/>
        <v>123.07711999999999</v>
      </c>
      <c r="I9" s="44"/>
      <c r="J9" s="45">
        <f t="shared" si="6"/>
        <v>123.07711999999999</v>
      </c>
      <c r="K9" s="46">
        <f t="shared" si="16"/>
        <v>123.07711999999999</v>
      </c>
      <c r="L9" s="47"/>
      <c r="M9" s="47">
        <f t="shared" si="8"/>
        <v>123.07711999999999</v>
      </c>
      <c r="O9" s="53" t="s">
        <v>71</v>
      </c>
      <c r="P9" s="55">
        <f t="shared" ref="P9:Q9" si="20">B9+E9+H9+K9</f>
        <v>492.30847999999997</v>
      </c>
      <c r="Q9" s="55">
        <f t="shared" si="20"/>
        <v>283.35000000000002</v>
      </c>
      <c r="R9" s="55">
        <f t="shared" si="10"/>
        <v>208.95847999999995</v>
      </c>
      <c r="S9" s="55">
        <f t="shared" si="11"/>
        <v>52.239619999999988</v>
      </c>
    </row>
    <row r="10" spans="1:23" ht="14.4" x14ac:dyDescent="0.3">
      <c r="A10" s="37" t="s">
        <v>72</v>
      </c>
      <c r="B10" s="38">
        <f>B6*0.0754</f>
        <v>386.66728533333327</v>
      </c>
      <c r="C10" s="57">
        <f>162.32+215.34+37.96+50.36</f>
        <v>465.97999999999996</v>
      </c>
      <c r="D10" s="39">
        <f t="shared" si="2"/>
        <v>-79.312714666666693</v>
      </c>
      <c r="E10" s="40">
        <f t="shared" si="3"/>
        <v>386.66728533333327</v>
      </c>
      <c r="F10" s="40">
        <f>166.62+38.97+158.43+37.05</f>
        <v>401.07</v>
      </c>
      <c r="G10" s="41">
        <f t="shared" si="4"/>
        <v>-14.402714666666725</v>
      </c>
      <c r="H10" s="43">
        <f t="shared" si="15"/>
        <v>386.66728533333327</v>
      </c>
      <c r="I10" s="44"/>
      <c r="J10" s="45">
        <f t="shared" si="6"/>
        <v>386.66728533333327</v>
      </c>
      <c r="K10" s="46">
        <f t="shared" si="16"/>
        <v>386.66728533333327</v>
      </c>
      <c r="L10" s="47"/>
      <c r="M10" s="47">
        <f t="shared" si="8"/>
        <v>386.66728533333327</v>
      </c>
      <c r="O10" s="53" t="s">
        <v>73</v>
      </c>
      <c r="P10" s="55">
        <f t="shared" ref="P10:Q10" si="21">B10+E10+H10+K10</f>
        <v>1546.6691413333331</v>
      </c>
      <c r="Q10" s="55">
        <f t="shared" si="21"/>
        <v>867.05</v>
      </c>
      <c r="R10" s="55">
        <f t="shared" si="10"/>
        <v>679.61914133333312</v>
      </c>
      <c r="S10" s="55">
        <f t="shared" si="11"/>
        <v>169.90478533333328</v>
      </c>
    </row>
    <row r="11" spans="1:23" ht="14.4" x14ac:dyDescent="0.3">
      <c r="A11" s="37" t="s">
        <v>74</v>
      </c>
      <c r="B11" s="38">
        <v>0</v>
      </c>
      <c r="C11" s="57"/>
      <c r="D11" s="39">
        <f t="shared" si="2"/>
        <v>0</v>
      </c>
      <c r="E11" s="153">
        <f t="shared" si="3"/>
        <v>0</v>
      </c>
      <c r="F11" s="40"/>
      <c r="G11" s="41">
        <f t="shared" si="4"/>
        <v>0</v>
      </c>
      <c r="H11" s="43">
        <f t="shared" si="15"/>
        <v>0</v>
      </c>
      <c r="I11" s="44"/>
      <c r="J11" s="45">
        <f t="shared" si="6"/>
        <v>0</v>
      </c>
      <c r="K11" s="46">
        <f t="shared" si="16"/>
        <v>0</v>
      </c>
      <c r="L11" s="47"/>
      <c r="M11" s="47">
        <f t="shared" si="8"/>
        <v>0</v>
      </c>
      <c r="O11" s="53" t="s">
        <v>74</v>
      </c>
      <c r="P11" s="55">
        <f t="shared" ref="P11:Q11" si="22">B11+E11+H11+K11</f>
        <v>0</v>
      </c>
      <c r="Q11" s="55">
        <f t="shared" si="22"/>
        <v>0</v>
      </c>
      <c r="R11" s="55">
        <f t="shared" si="10"/>
        <v>0</v>
      </c>
      <c r="S11" s="55">
        <f t="shared" si="11"/>
        <v>0</v>
      </c>
    </row>
    <row r="12" spans="1:23" ht="14.4" x14ac:dyDescent="0.3">
      <c r="A12" s="32" t="s">
        <v>11</v>
      </c>
      <c r="B12" s="60" t="e">
        <f t="shared" ref="B12:H12" si="23">(B6-SUM(B7:B11))</f>
        <v>#REF!</v>
      </c>
      <c r="C12" s="60">
        <f t="shared" si="23"/>
        <v>4240.4400000000005</v>
      </c>
      <c r="D12" s="60" t="e">
        <f t="shared" si="23"/>
        <v>#REF!</v>
      </c>
      <c r="E12" s="78" t="e">
        <f t="shared" si="23"/>
        <v>#REF!</v>
      </c>
      <c r="F12" s="78">
        <f t="shared" si="23"/>
        <v>3689.01</v>
      </c>
      <c r="G12" s="78" t="e">
        <f t="shared" si="23"/>
        <v>#REF!</v>
      </c>
      <c r="H12" s="80" t="e">
        <f t="shared" si="23"/>
        <v>#REF!</v>
      </c>
      <c r="I12" s="80">
        <v>3876</v>
      </c>
      <c r="J12" s="80" t="e">
        <f t="shared" ref="J12:K12" si="24">(J6-SUM(J7:J11))</f>
        <v>#REF!</v>
      </c>
      <c r="K12" s="64" t="e">
        <f t="shared" si="24"/>
        <v>#REF!</v>
      </c>
      <c r="L12" s="64">
        <v>3892</v>
      </c>
      <c r="M12" s="64" t="e">
        <f>(M6-SUM(M7:M11))</f>
        <v>#REF!</v>
      </c>
      <c r="O12" s="70" t="s">
        <v>11</v>
      </c>
      <c r="P12" s="71" t="e">
        <f t="shared" ref="P12:Q12" si="25">B12+E12+H12+K12</f>
        <v>#REF!</v>
      </c>
      <c r="Q12" s="71">
        <f t="shared" si="25"/>
        <v>15697.45</v>
      </c>
      <c r="R12" s="71" t="e">
        <f t="shared" si="10"/>
        <v>#REF!</v>
      </c>
      <c r="S12" s="71" t="e">
        <f t="shared" si="11"/>
        <v>#REF!</v>
      </c>
    </row>
    <row r="13" spans="1:23" ht="14.4" x14ac:dyDescent="0.3">
      <c r="A13" s="12"/>
      <c r="B13" s="73"/>
      <c r="C13" s="73"/>
      <c r="D13" s="73"/>
      <c r="E13" s="162"/>
      <c r="F13" s="162"/>
      <c r="G13" s="162"/>
      <c r="H13" s="162"/>
      <c r="I13" s="162"/>
      <c r="J13" s="162"/>
      <c r="K13" s="162"/>
      <c r="L13" s="162"/>
      <c r="M13" s="162"/>
      <c r="O13" s="92"/>
      <c r="P13" s="73"/>
      <c r="Q13" s="73"/>
      <c r="R13" s="73"/>
      <c r="S13" s="73"/>
    </row>
    <row r="14" spans="1:23" ht="18" x14ac:dyDescent="0.35">
      <c r="A14" s="76" t="s">
        <v>15</v>
      </c>
      <c r="B14" s="60" t="str">
        <f t="shared" ref="B14:D14" si="26">B2</f>
        <v>Budget</v>
      </c>
      <c r="C14" s="60" t="str">
        <f t="shared" si="26"/>
        <v>Actual</v>
      </c>
      <c r="D14" s="77" t="str">
        <f t="shared" si="26"/>
        <v>Difference</v>
      </c>
      <c r="E14" s="78" t="str">
        <f>E22</f>
        <v>Budget</v>
      </c>
      <c r="F14" s="79" t="str">
        <f t="shared" ref="F14:J14" si="27">F2</f>
        <v>Actual</v>
      </c>
      <c r="G14" s="78" t="str">
        <f t="shared" si="27"/>
        <v>Difference</v>
      </c>
      <c r="H14" s="62" t="str">
        <f t="shared" si="27"/>
        <v>Budget</v>
      </c>
      <c r="I14" s="80" t="str">
        <f t="shared" si="27"/>
        <v>Actual</v>
      </c>
      <c r="J14" s="62" t="str">
        <f t="shared" si="27"/>
        <v>Difference</v>
      </c>
      <c r="K14" s="63" t="str">
        <f>K22</f>
        <v>Budget</v>
      </c>
      <c r="L14" s="64" t="str">
        <f t="shared" ref="L14:M14" si="28">L2</f>
        <v>Actual</v>
      </c>
      <c r="M14" s="63" t="str">
        <f t="shared" si="28"/>
        <v>Difference</v>
      </c>
      <c r="O14" s="82" t="s">
        <v>15</v>
      </c>
      <c r="P14" s="32" t="s">
        <v>7</v>
      </c>
      <c r="Q14" s="33" t="s">
        <v>8</v>
      </c>
      <c r="R14" s="32" t="s">
        <v>6</v>
      </c>
      <c r="S14" s="33" t="s">
        <v>9</v>
      </c>
    </row>
    <row r="15" spans="1:23" ht="14.4" x14ac:dyDescent="0.3">
      <c r="A15" s="142" t="s">
        <v>16</v>
      </c>
      <c r="B15" s="83">
        <f>1367/2</f>
        <v>683.5</v>
      </c>
      <c r="C15" s="83">
        <v>684</v>
      </c>
      <c r="D15" s="84">
        <f t="shared" ref="D15:D20" si="29">B15-C15</f>
        <v>-0.5</v>
      </c>
      <c r="E15" s="85">
        <f t="shared" ref="E15:E16" si="30">B15</f>
        <v>683.5</v>
      </c>
      <c r="F15" s="85">
        <v>684</v>
      </c>
      <c r="G15" s="85">
        <f t="shared" ref="G15:G20" si="31">E15-F15</f>
        <v>-0.5</v>
      </c>
      <c r="H15" s="43">
        <f t="shared" ref="H15:H19" si="32">E15</f>
        <v>683.5</v>
      </c>
      <c r="I15" s="43">
        <v>684</v>
      </c>
      <c r="J15" s="43">
        <f t="shared" ref="J15:J20" si="33">H15-I15</f>
        <v>-0.5</v>
      </c>
      <c r="K15" s="86">
        <f t="shared" ref="K15:K19" si="34">H15</f>
        <v>683.5</v>
      </c>
      <c r="L15" s="86">
        <v>684</v>
      </c>
      <c r="M15" s="87">
        <f t="shared" ref="M15:M20" si="35">K15-L15</f>
        <v>-0.5</v>
      </c>
      <c r="O15" s="143" t="s">
        <v>16</v>
      </c>
      <c r="P15" s="90">
        <f t="shared" ref="P15:Q15" si="36">B15+E15+H15+K15</f>
        <v>2734</v>
      </c>
      <c r="Q15" s="54">
        <f t="shared" si="36"/>
        <v>2736</v>
      </c>
      <c r="R15" s="90">
        <f t="shared" ref="R15:R20" si="37">P15-Q15</f>
        <v>-2</v>
      </c>
      <c r="S15" s="55">
        <f t="shared" ref="S15:S20" si="38">R15/4</f>
        <v>-0.5</v>
      </c>
    </row>
    <row r="16" spans="1:23" ht="14.4" x14ac:dyDescent="0.3">
      <c r="A16" s="37" t="s">
        <v>17</v>
      </c>
      <c r="B16" s="83">
        <v>0</v>
      </c>
      <c r="C16" s="83"/>
      <c r="D16" s="38">
        <f t="shared" si="29"/>
        <v>0</v>
      </c>
      <c r="E16" s="85">
        <f t="shared" si="30"/>
        <v>0</v>
      </c>
      <c r="F16" s="85"/>
      <c r="G16" s="85">
        <f t="shared" si="31"/>
        <v>0</v>
      </c>
      <c r="H16" s="43">
        <f t="shared" si="32"/>
        <v>0</v>
      </c>
      <c r="I16" s="43"/>
      <c r="J16" s="43">
        <f t="shared" si="33"/>
        <v>0</v>
      </c>
      <c r="K16" s="86">
        <f t="shared" si="34"/>
        <v>0</v>
      </c>
      <c r="L16" s="86"/>
      <c r="M16" s="46">
        <f t="shared" si="35"/>
        <v>0</v>
      </c>
      <c r="O16" s="53" t="s">
        <v>17</v>
      </c>
      <c r="P16" s="90">
        <f t="shared" ref="P16:Q16" si="39">B16+E16+H16+K16</f>
        <v>0</v>
      </c>
      <c r="Q16" s="55">
        <f t="shared" si="39"/>
        <v>0</v>
      </c>
      <c r="R16" s="90">
        <f t="shared" si="37"/>
        <v>0</v>
      </c>
      <c r="S16" s="55">
        <f t="shared" si="38"/>
        <v>0</v>
      </c>
    </row>
    <row r="17" spans="1:19" ht="14.4" x14ac:dyDescent="0.3">
      <c r="A17" s="37" t="s">
        <v>18</v>
      </c>
      <c r="B17" s="83">
        <v>0</v>
      </c>
      <c r="C17" s="83"/>
      <c r="D17" s="38">
        <f t="shared" si="29"/>
        <v>0</v>
      </c>
      <c r="E17" s="85">
        <v>220</v>
      </c>
      <c r="F17" s="85">
        <v>220</v>
      </c>
      <c r="G17" s="85">
        <f t="shared" si="31"/>
        <v>0</v>
      </c>
      <c r="H17" s="43">
        <f t="shared" si="32"/>
        <v>220</v>
      </c>
      <c r="I17" s="43">
        <v>220</v>
      </c>
      <c r="J17" s="43">
        <f t="shared" si="33"/>
        <v>0</v>
      </c>
      <c r="K17" s="86">
        <f t="shared" si="34"/>
        <v>220</v>
      </c>
      <c r="L17" s="86">
        <v>220</v>
      </c>
      <c r="M17" s="46">
        <f t="shared" si="35"/>
        <v>0</v>
      </c>
      <c r="O17" s="53" t="s">
        <v>18</v>
      </c>
      <c r="P17" s="90">
        <f t="shared" ref="P17:Q17" si="40">B17+E17+H17+K17</f>
        <v>660</v>
      </c>
      <c r="Q17" s="55">
        <f t="shared" si="40"/>
        <v>660</v>
      </c>
      <c r="R17" s="90">
        <f t="shared" si="37"/>
        <v>0</v>
      </c>
      <c r="S17" s="55">
        <f t="shared" si="38"/>
        <v>0</v>
      </c>
    </row>
    <row r="18" spans="1:19" ht="14.4" x14ac:dyDescent="0.3">
      <c r="A18" s="144" t="s">
        <v>64</v>
      </c>
      <c r="B18" s="83">
        <v>120</v>
      </c>
      <c r="C18" s="83">
        <v>120</v>
      </c>
      <c r="D18" s="38">
        <f t="shared" si="29"/>
        <v>0</v>
      </c>
      <c r="E18" s="85">
        <f t="shared" ref="E18:E19" si="41">B18</f>
        <v>120</v>
      </c>
      <c r="F18" s="85">
        <v>120</v>
      </c>
      <c r="G18" s="85">
        <f t="shared" si="31"/>
        <v>0</v>
      </c>
      <c r="H18" s="43">
        <f t="shared" si="32"/>
        <v>120</v>
      </c>
      <c r="I18" s="43">
        <v>120</v>
      </c>
      <c r="J18" s="43">
        <f t="shared" si="33"/>
        <v>0</v>
      </c>
      <c r="K18" s="86">
        <f t="shared" si="34"/>
        <v>120</v>
      </c>
      <c r="L18" s="86">
        <v>120</v>
      </c>
      <c r="M18" s="46">
        <f t="shared" si="35"/>
        <v>0</v>
      </c>
      <c r="O18" s="53" t="s">
        <v>64</v>
      </c>
      <c r="P18" s="90">
        <f t="shared" ref="P18:Q18" si="42">B18+E18+H18+K18</f>
        <v>480</v>
      </c>
      <c r="Q18" s="55">
        <f t="shared" si="42"/>
        <v>480</v>
      </c>
      <c r="R18" s="90">
        <f t="shared" si="37"/>
        <v>0</v>
      </c>
      <c r="S18" s="55">
        <f t="shared" si="38"/>
        <v>0</v>
      </c>
    </row>
    <row r="19" spans="1:19" ht="14.4" x14ac:dyDescent="0.3">
      <c r="A19" s="142" t="s">
        <v>19</v>
      </c>
      <c r="B19" s="83">
        <v>6</v>
      </c>
      <c r="C19" s="83">
        <v>6</v>
      </c>
      <c r="D19" s="91">
        <f t="shared" si="29"/>
        <v>0</v>
      </c>
      <c r="E19" s="85">
        <f t="shared" si="41"/>
        <v>6</v>
      </c>
      <c r="F19" s="85">
        <v>6</v>
      </c>
      <c r="G19" s="85">
        <f t="shared" si="31"/>
        <v>0</v>
      </c>
      <c r="H19" s="43">
        <f t="shared" si="32"/>
        <v>6</v>
      </c>
      <c r="I19" s="43">
        <v>6</v>
      </c>
      <c r="J19" s="43">
        <f t="shared" si="33"/>
        <v>0</v>
      </c>
      <c r="K19" s="86">
        <f t="shared" si="34"/>
        <v>6</v>
      </c>
      <c r="L19" s="86">
        <v>6</v>
      </c>
      <c r="M19" s="46">
        <f t="shared" si="35"/>
        <v>0</v>
      </c>
      <c r="O19" s="143" t="s">
        <v>19</v>
      </c>
      <c r="P19" s="90">
        <f t="shared" ref="P19:Q19" si="43">B19+E19+H19+K19</f>
        <v>24</v>
      </c>
      <c r="Q19" s="55">
        <f t="shared" si="43"/>
        <v>24</v>
      </c>
      <c r="R19" s="90">
        <f t="shared" si="37"/>
        <v>0</v>
      </c>
      <c r="S19" s="55">
        <f t="shared" si="38"/>
        <v>0</v>
      </c>
    </row>
    <row r="20" spans="1:19" ht="14.4" x14ac:dyDescent="0.3">
      <c r="A20" s="32" t="s">
        <v>20</v>
      </c>
      <c r="B20" s="59">
        <f t="shared" ref="B20:C20" si="44">SUM(B15:B19)</f>
        <v>809.5</v>
      </c>
      <c r="C20" s="59">
        <f t="shared" si="44"/>
        <v>810</v>
      </c>
      <c r="D20" s="60">
        <f t="shared" si="29"/>
        <v>-0.5</v>
      </c>
      <c r="E20" s="61">
        <f t="shared" ref="E20:F20" si="45">SUM(E15:E19)</f>
        <v>1029.5</v>
      </c>
      <c r="F20" s="61">
        <f t="shared" si="45"/>
        <v>1030</v>
      </c>
      <c r="G20" s="61">
        <f t="shared" si="31"/>
        <v>-0.5</v>
      </c>
      <c r="H20" s="62">
        <f t="shared" ref="H20:I20" si="46">SUM(H15:H19)</f>
        <v>1029.5</v>
      </c>
      <c r="I20" s="62">
        <f t="shared" si="46"/>
        <v>1030</v>
      </c>
      <c r="J20" s="62">
        <f t="shared" si="33"/>
        <v>-0.5</v>
      </c>
      <c r="K20" s="63">
        <f t="shared" ref="K20:L20" si="47">SUM(K15:K19)</f>
        <v>1029.5</v>
      </c>
      <c r="L20" s="63">
        <f t="shared" si="47"/>
        <v>1030</v>
      </c>
      <c r="M20" s="64">
        <f t="shared" si="35"/>
        <v>-0.5</v>
      </c>
      <c r="O20" s="70" t="s">
        <v>20</v>
      </c>
      <c r="P20" s="71">
        <f t="shared" ref="P20:Q20" si="48">B20+E20+H20+K20</f>
        <v>3898</v>
      </c>
      <c r="Q20" s="71">
        <f t="shared" si="48"/>
        <v>3900</v>
      </c>
      <c r="R20" s="71">
        <f t="shared" si="37"/>
        <v>-2</v>
      </c>
      <c r="S20" s="71">
        <f t="shared" si="38"/>
        <v>-0.5</v>
      </c>
    </row>
    <row r="21" spans="1:19" ht="14.4" x14ac:dyDescent="0.3">
      <c r="A21" s="1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O21" s="92"/>
      <c r="P21" s="73"/>
      <c r="Q21" s="73"/>
      <c r="R21" s="73"/>
      <c r="S21" s="73"/>
    </row>
    <row r="22" spans="1:19" ht="15.75" customHeight="1" x14ac:dyDescent="0.35">
      <c r="A22" s="93" t="s">
        <v>21</v>
      </c>
      <c r="B22" s="60" t="str">
        <f t="shared" ref="B22:D22" si="49">B14</f>
        <v>Budget</v>
      </c>
      <c r="C22" s="59" t="str">
        <f t="shared" si="49"/>
        <v>Actual</v>
      </c>
      <c r="D22" s="77" t="str">
        <f t="shared" si="49"/>
        <v>Difference</v>
      </c>
      <c r="E22" s="78" t="str">
        <f t="shared" ref="E22:E33" si="50">B22</f>
        <v>Budget</v>
      </c>
      <c r="F22" s="61" t="str">
        <f t="shared" ref="F22:J22" si="51">F14</f>
        <v>Actual</v>
      </c>
      <c r="G22" s="79" t="str">
        <f t="shared" si="51"/>
        <v>Difference</v>
      </c>
      <c r="H22" s="80" t="str">
        <f t="shared" si="51"/>
        <v>Budget</v>
      </c>
      <c r="I22" s="62" t="str">
        <f t="shared" si="51"/>
        <v>Actual</v>
      </c>
      <c r="J22" s="94" t="str">
        <f t="shared" si="51"/>
        <v>Difference</v>
      </c>
      <c r="K22" s="64" t="str">
        <f>K38</f>
        <v>Budget</v>
      </c>
      <c r="L22" s="63" t="str">
        <f t="shared" ref="L22:M22" si="52">L14</f>
        <v>Actual</v>
      </c>
      <c r="M22" s="63" t="str">
        <f t="shared" si="52"/>
        <v>Difference</v>
      </c>
      <c r="O22" s="82" t="s">
        <v>21</v>
      </c>
      <c r="P22" s="34" t="s">
        <v>7</v>
      </c>
      <c r="Q22" s="33" t="s">
        <v>8</v>
      </c>
      <c r="R22" s="34" t="s">
        <v>6</v>
      </c>
      <c r="S22" s="33" t="s">
        <v>9</v>
      </c>
    </row>
    <row r="23" spans="1:19" ht="15.75" customHeight="1" x14ac:dyDescent="0.3">
      <c r="A23" s="95" t="s">
        <v>22</v>
      </c>
      <c r="B23" s="84">
        <v>300</v>
      </c>
      <c r="C23" s="96">
        <v>331</v>
      </c>
      <c r="D23" s="97">
        <f t="shared" ref="D23:D36" si="53">B23-C23</f>
        <v>-31</v>
      </c>
      <c r="E23" s="98">
        <f t="shared" si="50"/>
        <v>300</v>
      </c>
      <c r="F23" s="99">
        <v>318</v>
      </c>
      <c r="G23" s="100">
        <f t="shared" ref="G23:G36" si="54">E23-F23</f>
        <v>-18</v>
      </c>
      <c r="H23" s="101">
        <f t="shared" ref="H23:H25" si="55">E23</f>
        <v>300</v>
      </c>
      <c r="I23" s="102">
        <v>318</v>
      </c>
      <c r="J23" s="103">
        <f t="shared" ref="J23:J36" si="56">H23-I23</f>
        <v>-18</v>
      </c>
      <c r="K23" s="87">
        <f t="shared" ref="K23:K35" si="57">H23</f>
        <v>300</v>
      </c>
      <c r="L23" s="104">
        <v>313</v>
      </c>
      <c r="M23" s="104">
        <f t="shared" ref="M23:M36" si="58">K23-L23</f>
        <v>-13</v>
      </c>
      <c r="O23" s="145" t="s">
        <v>22</v>
      </c>
      <c r="P23" s="55">
        <f t="shared" ref="P23:Q23" si="59">B23+E23+H23+K23</f>
        <v>1200</v>
      </c>
      <c r="Q23" s="55">
        <f t="shared" si="59"/>
        <v>1280</v>
      </c>
      <c r="R23" s="55">
        <f t="shared" ref="R23:R36" si="60">P23-Q23</f>
        <v>-80</v>
      </c>
      <c r="S23" s="55">
        <f t="shared" ref="S23:S36" si="61">R23/4</f>
        <v>-20</v>
      </c>
    </row>
    <row r="24" spans="1:19" ht="15.75" customHeight="1" x14ac:dyDescent="0.3">
      <c r="A24" s="142" t="s">
        <v>23</v>
      </c>
      <c r="B24" s="38">
        <v>150</v>
      </c>
      <c r="C24" s="83">
        <v>151</v>
      </c>
      <c r="D24" s="108">
        <f t="shared" si="53"/>
        <v>-1</v>
      </c>
      <c r="E24" s="40">
        <f t="shared" si="50"/>
        <v>150</v>
      </c>
      <c r="F24" s="85">
        <v>211</v>
      </c>
      <c r="G24" s="109">
        <f t="shared" si="54"/>
        <v>-61</v>
      </c>
      <c r="H24" s="110">
        <f t="shared" si="55"/>
        <v>150</v>
      </c>
      <c r="I24" s="43">
        <v>101</v>
      </c>
      <c r="J24" s="111">
        <f t="shared" si="56"/>
        <v>49</v>
      </c>
      <c r="K24" s="46">
        <f t="shared" si="57"/>
        <v>150</v>
      </c>
      <c r="L24" s="86">
        <v>15</v>
      </c>
      <c r="M24" s="86">
        <f t="shared" si="58"/>
        <v>135</v>
      </c>
      <c r="O24" s="143" t="s">
        <v>23</v>
      </c>
      <c r="P24" s="55">
        <f t="shared" ref="P24:Q24" si="62">B24+E24+H24+K24</f>
        <v>600</v>
      </c>
      <c r="Q24" s="55">
        <f t="shared" si="62"/>
        <v>478</v>
      </c>
      <c r="R24" s="55">
        <f t="shared" si="60"/>
        <v>122</v>
      </c>
      <c r="S24" s="55">
        <f t="shared" si="61"/>
        <v>30.5</v>
      </c>
    </row>
    <row r="25" spans="1:19" ht="15.75" customHeight="1" x14ac:dyDescent="0.3">
      <c r="A25" s="142" t="s">
        <v>24</v>
      </c>
      <c r="B25" s="38">
        <f>65/2</f>
        <v>32.5</v>
      </c>
      <c r="C25" s="83">
        <v>20</v>
      </c>
      <c r="D25" s="108">
        <f t="shared" si="53"/>
        <v>12.5</v>
      </c>
      <c r="E25" s="40">
        <f t="shared" si="50"/>
        <v>32.5</v>
      </c>
      <c r="F25" s="85">
        <v>20</v>
      </c>
      <c r="G25" s="109">
        <f t="shared" si="54"/>
        <v>12.5</v>
      </c>
      <c r="H25" s="110">
        <f t="shared" si="55"/>
        <v>32.5</v>
      </c>
      <c r="I25" s="43">
        <v>20</v>
      </c>
      <c r="J25" s="111">
        <f t="shared" si="56"/>
        <v>12.5</v>
      </c>
      <c r="K25" s="46">
        <f t="shared" si="57"/>
        <v>32.5</v>
      </c>
      <c r="L25" s="86">
        <v>20</v>
      </c>
      <c r="M25" s="86">
        <f t="shared" si="58"/>
        <v>12.5</v>
      </c>
      <c r="O25" s="143" t="s">
        <v>24</v>
      </c>
      <c r="P25" s="55">
        <f t="shared" ref="P25:Q25" si="63">B25+E25+H25+K25</f>
        <v>130</v>
      </c>
      <c r="Q25" s="55">
        <f t="shared" si="63"/>
        <v>80</v>
      </c>
      <c r="R25" s="55">
        <f t="shared" si="60"/>
        <v>50</v>
      </c>
      <c r="S25" s="55">
        <f t="shared" si="61"/>
        <v>12.5</v>
      </c>
    </row>
    <row r="26" spans="1:19" ht="15.75" customHeight="1" x14ac:dyDescent="0.3">
      <c r="A26" s="37" t="s">
        <v>25</v>
      </c>
      <c r="B26" s="38">
        <v>125</v>
      </c>
      <c r="C26" s="83">
        <v>80</v>
      </c>
      <c r="D26" s="108">
        <f t="shared" si="53"/>
        <v>45</v>
      </c>
      <c r="E26" s="40">
        <f t="shared" si="50"/>
        <v>125</v>
      </c>
      <c r="F26" s="85">
        <v>99</v>
      </c>
      <c r="G26" s="109">
        <f t="shared" si="54"/>
        <v>26</v>
      </c>
      <c r="H26" s="110">
        <f>125</f>
        <v>125</v>
      </c>
      <c r="I26" s="43">
        <v>36</v>
      </c>
      <c r="J26" s="111">
        <f t="shared" si="56"/>
        <v>89</v>
      </c>
      <c r="K26" s="46">
        <f t="shared" si="57"/>
        <v>125</v>
      </c>
      <c r="L26" s="86">
        <v>13</v>
      </c>
      <c r="M26" s="86">
        <f t="shared" si="58"/>
        <v>112</v>
      </c>
      <c r="O26" s="53" t="s">
        <v>25</v>
      </c>
      <c r="P26" s="55">
        <f t="shared" ref="P26:Q26" si="64">B26+E26+H26+K26</f>
        <v>500</v>
      </c>
      <c r="Q26" s="55">
        <f t="shared" si="64"/>
        <v>228</v>
      </c>
      <c r="R26" s="55">
        <f t="shared" si="60"/>
        <v>272</v>
      </c>
      <c r="S26" s="55">
        <f t="shared" si="61"/>
        <v>68</v>
      </c>
    </row>
    <row r="27" spans="1:19" ht="15.75" customHeight="1" x14ac:dyDescent="0.3">
      <c r="A27" s="37" t="s">
        <v>26</v>
      </c>
      <c r="B27" s="38">
        <v>200</v>
      </c>
      <c r="C27" s="83">
        <v>109</v>
      </c>
      <c r="D27" s="108">
        <f t="shared" si="53"/>
        <v>91</v>
      </c>
      <c r="E27" s="40">
        <f t="shared" si="50"/>
        <v>200</v>
      </c>
      <c r="F27" s="85">
        <v>114</v>
      </c>
      <c r="G27" s="109">
        <f t="shared" si="54"/>
        <v>86</v>
      </c>
      <c r="H27" s="110">
        <v>200</v>
      </c>
      <c r="I27" s="43">
        <v>112</v>
      </c>
      <c r="J27" s="111">
        <f t="shared" si="56"/>
        <v>88</v>
      </c>
      <c r="K27" s="46">
        <f t="shared" si="57"/>
        <v>200</v>
      </c>
      <c r="L27" s="86">
        <v>62</v>
      </c>
      <c r="M27" s="86">
        <f t="shared" si="58"/>
        <v>138</v>
      </c>
      <c r="O27" s="53" t="s">
        <v>26</v>
      </c>
      <c r="P27" s="55">
        <f t="shared" ref="P27:Q27" si="65">B27+E27+H27+K27</f>
        <v>800</v>
      </c>
      <c r="Q27" s="55">
        <f t="shared" si="65"/>
        <v>397</v>
      </c>
      <c r="R27" s="55">
        <f t="shared" si="60"/>
        <v>403</v>
      </c>
      <c r="S27" s="55">
        <f t="shared" si="61"/>
        <v>100.75</v>
      </c>
    </row>
    <row r="28" spans="1:19" ht="15.75" customHeight="1" x14ac:dyDescent="0.3">
      <c r="A28" s="37" t="s">
        <v>65</v>
      </c>
      <c r="B28" s="38">
        <v>115</v>
      </c>
      <c r="C28" s="83">
        <v>0</v>
      </c>
      <c r="D28" s="108">
        <f t="shared" si="53"/>
        <v>115</v>
      </c>
      <c r="E28" s="40">
        <f t="shared" si="50"/>
        <v>115</v>
      </c>
      <c r="F28" s="85">
        <v>0</v>
      </c>
      <c r="G28" s="109">
        <f t="shared" si="54"/>
        <v>115</v>
      </c>
      <c r="H28" s="110">
        <f t="shared" ref="H28:H35" si="66">E28</f>
        <v>115</v>
      </c>
      <c r="I28" s="43">
        <v>95</v>
      </c>
      <c r="J28" s="111">
        <f t="shared" si="56"/>
        <v>20</v>
      </c>
      <c r="K28" s="46">
        <f t="shared" si="57"/>
        <v>115</v>
      </c>
      <c r="L28" s="86">
        <v>0</v>
      </c>
      <c r="M28" s="86">
        <f t="shared" si="58"/>
        <v>115</v>
      </c>
      <c r="O28" s="53" t="s">
        <v>65</v>
      </c>
      <c r="P28" s="55">
        <f t="shared" ref="P28:Q28" si="67">B28+E28+H28+K28</f>
        <v>460</v>
      </c>
      <c r="Q28" s="55">
        <f t="shared" si="67"/>
        <v>95</v>
      </c>
      <c r="R28" s="55">
        <f t="shared" si="60"/>
        <v>365</v>
      </c>
      <c r="S28" s="55">
        <f t="shared" si="61"/>
        <v>91.25</v>
      </c>
    </row>
    <row r="29" spans="1:19" ht="15.75" customHeight="1" x14ac:dyDescent="0.3">
      <c r="A29" s="37" t="s">
        <v>27</v>
      </c>
      <c r="B29" s="38">
        <v>40</v>
      </c>
      <c r="C29" s="83">
        <v>28</v>
      </c>
      <c r="D29" s="108">
        <f t="shared" si="53"/>
        <v>12</v>
      </c>
      <c r="E29" s="40">
        <f t="shared" si="50"/>
        <v>40</v>
      </c>
      <c r="F29" s="85">
        <v>30</v>
      </c>
      <c r="G29" s="109">
        <f t="shared" si="54"/>
        <v>10</v>
      </c>
      <c r="H29" s="110">
        <f t="shared" si="66"/>
        <v>40</v>
      </c>
      <c r="I29" s="43">
        <v>30</v>
      </c>
      <c r="J29" s="111">
        <f t="shared" si="56"/>
        <v>10</v>
      </c>
      <c r="K29" s="46">
        <f t="shared" si="57"/>
        <v>40</v>
      </c>
      <c r="L29" s="86">
        <v>0</v>
      </c>
      <c r="M29" s="86">
        <f t="shared" si="58"/>
        <v>40</v>
      </c>
      <c r="O29" s="53" t="s">
        <v>27</v>
      </c>
      <c r="P29" s="55">
        <f t="shared" ref="P29:Q29" si="68">B29+E29+H29+K29</f>
        <v>160</v>
      </c>
      <c r="Q29" s="55">
        <f t="shared" si="68"/>
        <v>88</v>
      </c>
      <c r="R29" s="55">
        <f t="shared" si="60"/>
        <v>72</v>
      </c>
      <c r="S29" s="55">
        <f t="shared" si="61"/>
        <v>18</v>
      </c>
    </row>
    <row r="30" spans="1:19" ht="15.75" customHeight="1" x14ac:dyDescent="0.3">
      <c r="A30" s="37" t="s">
        <v>29</v>
      </c>
      <c r="B30" s="38">
        <v>75</v>
      </c>
      <c r="C30" s="83">
        <v>77</v>
      </c>
      <c r="D30" s="108">
        <f t="shared" si="53"/>
        <v>-2</v>
      </c>
      <c r="E30" s="40">
        <f t="shared" si="50"/>
        <v>75</v>
      </c>
      <c r="F30" s="85">
        <v>75</v>
      </c>
      <c r="G30" s="109">
        <f t="shared" si="54"/>
        <v>0</v>
      </c>
      <c r="H30" s="110">
        <f t="shared" si="66"/>
        <v>75</v>
      </c>
      <c r="I30" s="43">
        <v>75</v>
      </c>
      <c r="J30" s="111">
        <f t="shared" si="56"/>
        <v>0</v>
      </c>
      <c r="K30" s="46">
        <f t="shared" si="57"/>
        <v>75</v>
      </c>
      <c r="L30" s="86">
        <v>75</v>
      </c>
      <c r="M30" s="86">
        <f t="shared" si="58"/>
        <v>0</v>
      </c>
      <c r="O30" s="53" t="s">
        <v>29</v>
      </c>
      <c r="P30" s="55">
        <f t="shared" ref="P30:Q30" si="69">B30+E30+H30+K30</f>
        <v>300</v>
      </c>
      <c r="Q30" s="55">
        <f t="shared" si="69"/>
        <v>302</v>
      </c>
      <c r="R30" s="55">
        <f t="shared" si="60"/>
        <v>-2</v>
      </c>
      <c r="S30" s="55">
        <f t="shared" si="61"/>
        <v>-0.5</v>
      </c>
    </row>
    <row r="31" spans="1:19" ht="15.75" customHeight="1" x14ac:dyDescent="0.3">
      <c r="A31" s="144" t="s">
        <v>30</v>
      </c>
      <c r="B31" s="38">
        <v>10</v>
      </c>
      <c r="C31" s="83">
        <v>10</v>
      </c>
      <c r="D31" s="108">
        <f t="shared" si="53"/>
        <v>0</v>
      </c>
      <c r="E31" s="40">
        <f t="shared" si="50"/>
        <v>10</v>
      </c>
      <c r="F31" s="85">
        <v>10</v>
      </c>
      <c r="G31" s="109">
        <f t="shared" si="54"/>
        <v>0</v>
      </c>
      <c r="H31" s="110">
        <f t="shared" si="66"/>
        <v>10</v>
      </c>
      <c r="I31" s="43">
        <v>10</v>
      </c>
      <c r="J31" s="111">
        <f t="shared" si="56"/>
        <v>0</v>
      </c>
      <c r="K31" s="46">
        <f t="shared" si="57"/>
        <v>10</v>
      </c>
      <c r="L31" s="86">
        <v>10</v>
      </c>
      <c r="M31" s="86">
        <f t="shared" si="58"/>
        <v>0</v>
      </c>
      <c r="O31" s="53" t="s">
        <v>30</v>
      </c>
      <c r="P31" s="55">
        <f t="shared" ref="P31:Q31" si="70">B31+E31+H31+K31</f>
        <v>40</v>
      </c>
      <c r="Q31" s="55">
        <f t="shared" si="70"/>
        <v>40</v>
      </c>
      <c r="R31" s="55">
        <f t="shared" si="60"/>
        <v>0</v>
      </c>
      <c r="S31" s="55">
        <f t="shared" si="61"/>
        <v>0</v>
      </c>
    </row>
    <row r="32" spans="1:19" ht="15.75" customHeight="1" x14ac:dyDescent="0.3">
      <c r="A32" s="142" t="s">
        <v>31</v>
      </c>
      <c r="B32" s="38">
        <f>(37+139+0+12)/12</f>
        <v>15.666666666666666</v>
      </c>
      <c r="C32" s="83">
        <v>32</v>
      </c>
      <c r="D32" s="108">
        <f t="shared" si="53"/>
        <v>-16.333333333333336</v>
      </c>
      <c r="E32" s="40">
        <f t="shared" si="50"/>
        <v>15.666666666666666</v>
      </c>
      <c r="F32" s="85">
        <v>12</v>
      </c>
      <c r="G32" s="109">
        <f t="shared" si="54"/>
        <v>3.6666666666666661</v>
      </c>
      <c r="H32" s="110">
        <f t="shared" si="66"/>
        <v>15.666666666666666</v>
      </c>
      <c r="I32" s="43">
        <v>19</v>
      </c>
      <c r="J32" s="111">
        <f t="shared" si="56"/>
        <v>-3.3333333333333339</v>
      </c>
      <c r="K32" s="46">
        <f t="shared" si="57"/>
        <v>15.666666666666666</v>
      </c>
      <c r="L32" s="86">
        <v>45</v>
      </c>
      <c r="M32" s="86">
        <f t="shared" si="58"/>
        <v>-29.333333333333336</v>
      </c>
      <c r="O32" s="143" t="s">
        <v>31</v>
      </c>
      <c r="P32" s="55">
        <f t="shared" ref="P32:Q32" si="71">B32+E32+H32+K32</f>
        <v>62.666666666666664</v>
      </c>
      <c r="Q32" s="55">
        <f t="shared" si="71"/>
        <v>108</v>
      </c>
      <c r="R32" s="55">
        <f t="shared" si="60"/>
        <v>-45.333333333333336</v>
      </c>
      <c r="S32" s="55">
        <f t="shared" si="61"/>
        <v>-11.333333333333334</v>
      </c>
    </row>
    <row r="33" spans="1:19" ht="15.75" customHeight="1" x14ac:dyDescent="0.3">
      <c r="A33" s="37" t="s">
        <v>32</v>
      </c>
      <c r="B33" s="38">
        <v>125</v>
      </c>
      <c r="C33" s="83">
        <v>366</v>
      </c>
      <c r="D33" s="108">
        <f t="shared" si="53"/>
        <v>-241</v>
      </c>
      <c r="E33" s="40">
        <f t="shared" si="50"/>
        <v>125</v>
      </c>
      <c r="F33" s="85">
        <v>402</v>
      </c>
      <c r="G33" s="109">
        <f t="shared" si="54"/>
        <v>-277</v>
      </c>
      <c r="H33" s="110">
        <f t="shared" si="66"/>
        <v>125</v>
      </c>
      <c r="I33" s="43">
        <v>114</v>
      </c>
      <c r="J33" s="111">
        <f t="shared" si="56"/>
        <v>11</v>
      </c>
      <c r="K33" s="46">
        <f t="shared" si="57"/>
        <v>125</v>
      </c>
      <c r="L33" s="86">
        <v>105</v>
      </c>
      <c r="M33" s="86">
        <f t="shared" si="58"/>
        <v>20</v>
      </c>
      <c r="O33" s="53" t="s">
        <v>32</v>
      </c>
      <c r="P33" s="55">
        <f t="shared" ref="P33:Q33" si="72">B33+E33+H33+K33</f>
        <v>500</v>
      </c>
      <c r="Q33" s="55">
        <f t="shared" si="72"/>
        <v>987</v>
      </c>
      <c r="R33" s="55">
        <f t="shared" si="60"/>
        <v>-487</v>
      </c>
      <c r="S33" s="55">
        <f t="shared" si="61"/>
        <v>-121.75</v>
      </c>
    </row>
    <row r="34" spans="1:19" ht="15.75" customHeight="1" x14ac:dyDescent="0.3">
      <c r="A34" s="144" t="s">
        <v>33</v>
      </c>
      <c r="B34" s="38">
        <v>125</v>
      </c>
      <c r="C34" s="83">
        <v>125</v>
      </c>
      <c r="D34" s="108">
        <f t="shared" si="53"/>
        <v>0</v>
      </c>
      <c r="E34" s="40">
        <f>125</f>
        <v>125</v>
      </c>
      <c r="F34" s="85">
        <v>125</v>
      </c>
      <c r="G34" s="109">
        <f t="shared" si="54"/>
        <v>0</v>
      </c>
      <c r="H34" s="110">
        <f t="shared" si="66"/>
        <v>125</v>
      </c>
      <c r="I34" s="43">
        <v>125</v>
      </c>
      <c r="J34" s="111">
        <f t="shared" si="56"/>
        <v>0</v>
      </c>
      <c r="K34" s="46">
        <f t="shared" si="57"/>
        <v>125</v>
      </c>
      <c r="L34" s="86">
        <v>128</v>
      </c>
      <c r="M34" s="86">
        <f t="shared" si="58"/>
        <v>-3</v>
      </c>
      <c r="O34" s="143" t="s">
        <v>33</v>
      </c>
      <c r="P34" s="55">
        <f t="shared" ref="P34:Q34" si="73">B34+E34+H34+K34</f>
        <v>500</v>
      </c>
      <c r="Q34" s="55">
        <f t="shared" si="73"/>
        <v>503</v>
      </c>
      <c r="R34" s="55">
        <f t="shared" si="60"/>
        <v>-3</v>
      </c>
      <c r="S34" s="55">
        <f t="shared" si="61"/>
        <v>-0.75</v>
      </c>
    </row>
    <row r="35" spans="1:19" ht="15.75" customHeight="1" x14ac:dyDescent="0.3">
      <c r="A35" s="142" t="s">
        <v>35</v>
      </c>
      <c r="B35" s="38">
        <v>100</v>
      </c>
      <c r="C35" s="83">
        <v>170</v>
      </c>
      <c r="D35" s="108">
        <f t="shared" si="53"/>
        <v>-70</v>
      </c>
      <c r="E35" s="40">
        <f>B35</f>
        <v>100</v>
      </c>
      <c r="F35" s="85">
        <v>52</v>
      </c>
      <c r="G35" s="109">
        <f t="shared" si="54"/>
        <v>48</v>
      </c>
      <c r="H35" s="110">
        <f t="shared" si="66"/>
        <v>100</v>
      </c>
      <c r="I35" s="43">
        <v>63</v>
      </c>
      <c r="J35" s="111">
        <f t="shared" si="56"/>
        <v>37</v>
      </c>
      <c r="K35" s="46">
        <f t="shared" si="57"/>
        <v>100</v>
      </c>
      <c r="L35" s="86">
        <v>125</v>
      </c>
      <c r="M35" s="86">
        <f t="shared" si="58"/>
        <v>-25</v>
      </c>
      <c r="O35" s="143" t="s">
        <v>35</v>
      </c>
      <c r="P35" s="55">
        <f t="shared" ref="P35:Q35" si="74">B35+E35+H35+K35</f>
        <v>400</v>
      </c>
      <c r="Q35" s="55">
        <f t="shared" si="74"/>
        <v>410</v>
      </c>
      <c r="R35" s="55">
        <f t="shared" si="60"/>
        <v>-10</v>
      </c>
      <c r="S35" s="55">
        <f t="shared" si="61"/>
        <v>-2.5</v>
      </c>
    </row>
    <row r="36" spans="1:19" ht="15.75" customHeight="1" x14ac:dyDescent="0.3">
      <c r="A36" s="32" t="s">
        <v>36</v>
      </c>
      <c r="B36" s="60">
        <f t="shared" ref="B36:C36" si="75">SUM(B23:B35)</f>
        <v>1413.1666666666667</v>
      </c>
      <c r="C36" s="59">
        <f t="shared" si="75"/>
        <v>1499</v>
      </c>
      <c r="D36" s="77">
        <f t="shared" si="53"/>
        <v>-85.833333333333258</v>
      </c>
      <c r="E36" s="78">
        <f t="shared" ref="E36:F36" si="76">SUM(E23:E35)</f>
        <v>1413.1666666666667</v>
      </c>
      <c r="F36" s="61">
        <f t="shared" si="76"/>
        <v>1468</v>
      </c>
      <c r="G36" s="79">
        <f t="shared" si="54"/>
        <v>-54.833333333333258</v>
      </c>
      <c r="H36" s="80">
        <f t="shared" ref="H36:I36" si="77">SUM(H23:H35)</f>
        <v>1413.1666666666667</v>
      </c>
      <c r="I36" s="62">
        <f t="shared" si="77"/>
        <v>1118</v>
      </c>
      <c r="J36" s="94">
        <f t="shared" si="56"/>
        <v>295.16666666666674</v>
      </c>
      <c r="K36" s="64">
        <f t="shared" ref="K36:L36" si="78">SUM(K23:K35)</f>
        <v>1413.1666666666667</v>
      </c>
      <c r="L36" s="63">
        <f t="shared" si="78"/>
        <v>911</v>
      </c>
      <c r="M36" s="63">
        <f t="shared" si="58"/>
        <v>502.16666666666674</v>
      </c>
      <c r="O36" s="34" t="s">
        <v>36</v>
      </c>
      <c r="P36" s="71">
        <f t="shared" ref="P36:Q36" si="79">B36+E36+H36+K36</f>
        <v>5652.666666666667</v>
      </c>
      <c r="Q36" s="71">
        <f t="shared" si="79"/>
        <v>4996</v>
      </c>
      <c r="R36" s="71">
        <f t="shared" si="60"/>
        <v>656.66666666666697</v>
      </c>
      <c r="S36" s="71">
        <f t="shared" si="61"/>
        <v>164.16666666666674</v>
      </c>
    </row>
    <row r="37" spans="1:19" ht="15.75" customHeight="1" x14ac:dyDescent="0.3">
      <c r="A37" s="1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O37" s="92"/>
      <c r="P37" s="73"/>
      <c r="Q37" s="73"/>
      <c r="R37" s="73"/>
      <c r="S37" s="73"/>
    </row>
    <row r="38" spans="1:19" ht="15.75" customHeight="1" x14ac:dyDescent="0.35">
      <c r="A38" s="93" t="s">
        <v>37</v>
      </c>
      <c r="B38" s="60" t="str">
        <f t="shared" ref="B38:D38" si="80">B22</f>
        <v>Budget</v>
      </c>
      <c r="C38" s="59" t="str">
        <f t="shared" si="80"/>
        <v>Actual</v>
      </c>
      <c r="D38" s="77" t="str">
        <f t="shared" si="80"/>
        <v>Difference</v>
      </c>
      <c r="E38" s="78" t="str">
        <f t="shared" ref="E38:E44" si="81">B38</f>
        <v>Budget</v>
      </c>
      <c r="F38" s="61" t="str">
        <f t="shared" ref="F38:J38" si="82">F22</f>
        <v>Actual</v>
      </c>
      <c r="G38" s="79" t="str">
        <f t="shared" si="82"/>
        <v>Difference</v>
      </c>
      <c r="H38" s="80" t="str">
        <f t="shared" si="82"/>
        <v>Budget</v>
      </c>
      <c r="I38" s="62" t="str">
        <f t="shared" si="82"/>
        <v>Actual</v>
      </c>
      <c r="J38" s="94" t="str">
        <f t="shared" si="82"/>
        <v>Difference</v>
      </c>
      <c r="K38" s="64" t="str">
        <f t="shared" ref="K38:K44" si="83">H38</f>
        <v>Budget</v>
      </c>
      <c r="L38" s="63" t="str">
        <f t="shared" ref="L38:M38" si="84">L22</f>
        <v>Actual</v>
      </c>
      <c r="M38" s="63" t="str">
        <f t="shared" si="84"/>
        <v>Difference</v>
      </c>
      <c r="O38" s="82" t="s">
        <v>37</v>
      </c>
      <c r="P38" s="34" t="s">
        <v>7</v>
      </c>
      <c r="Q38" s="33" t="s">
        <v>8</v>
      </c>
      <c r="R38" s="34" t="s">
        <v>6</v>
      </c>
      <c r="S38" s="33" t="s">
        <v>9</v>
      </c>
    </row>
    <row r="39" spans="1:19" ht="15.75" customHeight="1" x14ac:dyDescent="0.3">
      <c r="A39" s="113" t="s">
        <v>38</v>
      </c>
      <c r="B39" s="38">
        <v>25</v>
      </c>
      <c r="C39" s="83">
        <v>25</v>
      </c>
      <c r="D39" s="108">
        <f t="shared" ref="D39:D45" si="85">B39-C39</f>
        <v>0</v>
      </c>
      <c r="E39" s="40">
        <f t="shared" si="81"/>
        <v>25</v>
      </c>
      <c r="F39" s="85">
        <v>25</v>
      </c>
      <c r="G39" s="109">
        <f t="shared" ref="G39:G45" si="86">E39-F39</f>
        <v>0</v>
      </c>
      <c r="H39" s="110">
        <f t="shared" ref="H39:H44" si="87">E39</f>
        <v>25</v>
      </c>
      <c r="I39" s="43">
        <v>25</v>
      </c>
      <c r="J39" s="111">
        <f t="shared" ref="J39:J45" si="88">H39-I39</f>
        <v>0</v>
      </c>
      <c r="K39" s="46">
        <f t="shared" si="83"/>
        <v>25</v>
      </c>
      <c r="L39" s="86">
        <v>25</v>
      </c>
      <c r="M39" s="86">
        <f t="shared" ref="M39:M45" si="89">K39-L39</f>
        <v>0</v>
      </c>
      <c r="O39" s="114" t="s">
        <v>38</v>
      </c>
      <c r="P39" s="55">
        <f t="shared" ref="P39:Q39" si="90">B39+E39+H39+K39</f>
        <v>100</v>
      </c>
      <c r="Q39" s="55">
        <f t="shared" si="90"/>
        <v>100</v>
      </c>
      <c r="R39" s="55">
        <f t="shared" ref="R39:R45" si="91">P39-Q39</f>
        <v>0</v>
      </c>
      <c r="S39" s="55">
        <f t="shared" ref="S39:S45" si="92">R39/4</f>
        <v>0</v>
      </c>
    </row>
    <row r="40" spans="1:19" ht="15.75" customHeight="1" x14ac:dyDescent="0.3">
      <c r="A40" s="113" t="s">
        <v>39</v>
      </c>
      <c r="B40" s="38">
        <v>0</v>
      </c>
      <c r="C40" s="83"/>
      <c r="D40" s="108">
        <f t="shared" si="85"/>
        <v>0</v>
      </c>
      <c r="E40" s="40">
        <f t="shared" si="81"/>
        <v>0</v>
      </c>
      <c r="F40" s="85"/>
      <c r="G40" s="109">
        <f t="shared" si="86"/>
        <v>0</v>
      </c>
      <c r="H40" s="110">
        <f t="shared" si="87"/>
        <v>0</v>
      </c>
      <c r="I40" s="43"/>
      <c r="J40" s="111">
        <f t="shared" si="88"/>
        <v>0</v>
      </c>
      <c r="K40" s="46">
        <f t="shared" si="83"/>
        <v>0</v>
      </c>
      <c r="L40" s="86"/>
      <c r="M40" s="86">
        <f t="shared" si="89"/>
        <v>0</v>
      </c>
      <c r="O40" s="114" t="s">
        <v>39</v>
      </c>
      <c r="P40" s="55">
        <f t="shared" ref="P40:Q40" si="93">B40+E40+H40+K40</f>
        <v>0</v>
      </c>
      <c r="Q40" s="55">
        <f t="shared" si="93"/>
        <v>0</v>
      </c>
      <c r="R40" s="55">
        <f t="shared" si="91"/>
        <v>0</v>
      </c>
      <c r="S40" s="55">
        <f t="shared" si="92"/>
        <v>0</v>
      </c>
    </row>
    <row r="41" spans="1:19" ht="15.75" customHeight="1" x14ac:dyDescent="0.3">
      <c r="A41" s="113" t="s">
        <v>40</v>
      </c>
      <c r="B41" s="38">
        <v>0</v>
      </c>
      <c r="C41" s="83"/>
      <c r="D41" s="108">
        <f t="shared" si="85"/>
        <v>0</v>
      </c>
      <c r="E41" s="40">
        <f t="shared" si="81"/>
        <v>0</v>
      </c>
      <c r="F41" s="85"/>
      <c r="G41" s="109">
        <f t="shared" si="86"/>
        <v>0</v>
      </c>
      <c r="H41" s="110">
        <f t="shared" si="87"/>
        <v>0</v>
      </c>
      <c r="I41" s="43"/>
      <c r="J41" s="111">
        <f t="shared" si="88"/>
        <v>0</v>
      </c>
      <c r="K41" s="46">
        <f t="shared" si="83"/>
        <v>0</v>
      </c>
      <c r="L41" s="86"/>
      <c r="M41" s="86">
        <f t="shared" si="89"/>
        <v>0</v>
      </c>
      <c r="O41" s="114" t="s">
        <v>40</v>
      </c>
      <c r="P41" s="55">
        <f t="shared" ref="P41:Q41" si="94">B41+E41+H41+K41</f>
        <v>0</v>
      </c>
      <c r="Q41" s="55">
        <f t="shared" si="94"/>
        <v>0</v>
      </c>
      <c r="R41" s="55">
        <f t="shared" si="91"/>
        <v>0</v>
      </c>
      <c r="S41" s="55">
        <f t="shared" si="92"/>
        <v>0</v>
      </c>
    </row>
    <row r="42" spans="1:19" ht="15.75" customHeight="1" x14ac:dyDescent="0.3">
      <c r="A42" s="113" t="s">
        <v>42</v>
      </c>
      <c r="B42" s="38">
        <v>1000</v>
      </c>
      <c r="C42" s="83">
        <v>1000</v>
      </c>
      <c r="D42" s="108">
        <f t="shared" si="85"/>
        <v>0</v>
      </c>
      <c r="E42" s="40">
        <f t="shared" si="81"/>
        <v>1000</v>
      </c>
      <c r="F42" s="85">
        <v>1000</v>
      </c>
      <c r="G42" s="109">
        <f t="shared" si="86"/>
        <v>0</v>
      </c>
      <c r="H42" s="110">
        <f t="shared" si="87"/>
        <v>1000</v>
      </c>
      <c r="I42" s="43">
        <v>1000</v>
      </c>
      <c r="J42" s="111">
        <f t="shared" si="88"/>
        <v>0</v>
      </c>
      <c r="K42" s="46">
        <f t="shared" si="83"/>
        <v>1000</v>
      </c>
      <c r="L42" s="86">
        <v>1000</v>
      </c>
      <c r="M42" s="86">
        <f t="shared" si="89"/>
        <v>0</v>
      </c>
      <c r="O42" s="114" t="s">
        <v>42</v>
      </c>
      <c r="P42" s="55">
        <f t="shared" ref="P42:Q42" si="95">B42+E42+H42+K42</f>
        <v>4000</v>
      </c>
      <c r="Q42" s="55">
        <f t="shared" si="95"/>
        <v>4000</v>
      </c>
      <c r="R42" s="55">
        <f t="shared" si="91"/>
        <v>0</v>
      </c>
      <c r="S42" s="55">
        <f t="shared" si="92"/>
        <v>0</v>
      </c>
    </row>
    <row r="43" spans="1:19" ht="15.75" customHeight="1" x14ac:dyDescent="0.3">
      <c r="A43" s="113" t="s">
        <v>60</v>
      </c>
      <c r="B43" s="38">
        <v>200</v>
      </c>
      <c r="C43" s="83">
        <v>200</v>
      </c>
      <c r="D43" s="108">
        <f t="shared" si="85"/>
        <v>0</v>
      </c>
      <c r="E43" s="40">
        <f t="shared" si="81"/>
        <v>200</v>
      </c>
      <c r="F43" s="85">
        <v>200</v>
      </c>
      <c r="G43" s="109">
        <f t="shared" si="86"/>
        <v>0</v>
      </c>
      <c r="H43" s="110">
        <f t="shared" si="87"/>
        <v>200</v>
      </c>
      <c r="I43" s="43">
        <v>200</v>
      </c>
      <c r="J43" s="111">
        <f t="shared" si="88"/>
        <v>0</v>
      </c>
      <c r="K43" s="46">
        <f t="shared" si="83"/>
        <v>200</v>
      </c>
      <c r="L43" s="86">
        <v>200</v>
      </c>
      <c r="M43" s="86">
        <f t="shared" si="89"/>
        <v>0</v>
      </c>
      <c r="O43" s="114" t="s">
        <v>60</v>
      </c>
      <c r="P43" s="55">
        <f t="shared" ref="P43:Q43" si="96">B43+E43+H43+K43</f>
        <v>800</v>
      </c>
      <c r="Q43" s="55">
        <f t="shared" si="96"/>
        <v>800</v>
      </c>
      <c r="R43" s="146">
        <f t="shared" si="91"/>
        <v>0</v>
      </c>
      <c r="S43" s="55">
        <f t="shared" si="92"/>
        <v>0</v>
      </c>
    </row>
    <row r="44" spans="1:19" ht="15.75" customHeight="1" x14ac:dyDescent="0.3">
      <c r="A44" s="142" t="s">
        <v>44</v>
      </c>
      <c r="B44" s="38">
        <v>150</v>
      </c>
      <c r="C44" s="83">
        <v>150</v>
      </c>
      <c r="D44" s="108">
        <f t="shared" si="85"/>
        <v>0</v>
      </c>
      <c r="E44" s="40">
        <f t="shared" si="81"/>
        <v>150</v>
      </c>
      <c r="F44" s="85">
        <v>150</v>
      </c>
      <c r="G44" s="109">
        <f t="shared" si="86"/>
        <v>0</v>
      </c>
      <c r="H44" s="110">
        <f t="shared" si="87"/>
        <v>150</v>
      </c>
      <c r="I44" s="43">
        <v>150</v>
      </c>
      <c r="J44" s="111">
        <f t="shared" si="88"/>
        <v>0</v>
      </c>
      <c r="K44" s="46">
        <f t="shared" si="83"/>
        <v>150</v>
      </c>
      <c r="L44" s="86">
        <v>150</v>
      </c>
      <c r="M44" s="86">
        <f t="shared" si="89"/>
        <v>0</v>
      </c>
      <c r="O44" s="143" t="s">
        <v>44</v>
      </c>
      <c r="P44" s="55">
        <f t="shared" ref="P44:Q44" si="97">B44+E44+H44+K44</f>
        <v>600</v>
      </c>
      <c r="Q44" s="55">
        <f t="shared" si="97"/>
        <v>600</v>
      </c>
      <c r="R44" s="147">
        <f t="shared" si="91"/>
        <v>0</v>
      </c>
      <c r="S44" s="55">
        <f t="shared" si="92"/>
        <v>0</v>
      </c>
    </row>
    <row r="45" spans="1:19" ht="15.75" customHeight="1" x14ac:dyDescent="0.3">
      <c r="A45" s="32" t="s">
        <v>45</v>
      </c>
      <c r="B45" s="60">
        <f t="shared" ref="B45:C45" si="98">SUM(B39:B44)</f>
        <v>1375</v>
      </c>
      <c r="C45" s="59">
        <f t="shared" si="98"/>
        <v>1375</v>
      </c>
      <c r="D45" s="77">
        <f t="shared" si="85"/>
        <v>0</v>
      </c>
      <c r="E45" s="78">
        <f t="shared" ref="E45:F45" si="99">SUM(E39:E44)</f>
        <v>1375</v>
      </c>
      <c r="F45" s="61">
        <f t="shared" si="99"/>
        <v>1375</v>
      </c>
      <c r="G45" s="79">
        <f t="shared" si="86"/>
        <v>0</v>
      </c>
      <c r="H45" s="80">
        <f t="shared" ref="H45:I45" si="100">SUM(H39:H44)</f>
        <v>1375</v>
      </c>
      <c r="I45" s="62">
        <f t="shared" si="100"/>
        <v>1375</v>
      </c>
      <c r="J45" s="94">
        <f t="shared" si="88"/>
        <v>0</v>
      </c>
      <c r="K45" s="64">
        <f t="shared" ref="K45:L45" si="101">SUM(K39:K44)</f>
        <v>1375</v>
      </c>
      <c r="L45" s="63">
        <f t="shared" si="101"/>
        <v>1375</v>
      </c>
      <c r="M45" s="63">
        <f t="shared" si="89"/>
        <v>0</v>
      </c>
      <c r="O45" s="70" t="s">
        <v>45</v>
      </c>
      <c r="P45" s="71">
        <f t="shared" ref="P45:Q45" si="102">B45+E45+H45+K45</f>
        <v>5500</v>
      </c>
      <c r="Q45" s="71">
        <f t="shared" si="102"/>
        <v>5500</v>
      </c>
      <c r="R45" s="71">
        <f t="shared" si="91"/>
        <v>0</v>
      </c>
      <c r="S45" s="71">
        <f t="shared" si="92"/>
        <v>0</v>
      </c>
    </row>
    <row r="46" spans="1:19" ht="15.75" customHeight="1" x14ac:dyDescent="0.3">
      <c r="A46" s="1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O46" s="92"/>
      <c r="P46" s="73"/>
      <c r="Q46" s="73"/>
      <c r="R46" s="73"/>
      <c r="S46" s="73"/>
    </row>
    <row r="47" spans="1:19" ht="15.75" customHeight="1" x14ac:dyDescent="0.3">
      <c r="A47" s="34" t="s">
        <v>46</v>
      </c>
      <c r="B47" s="60" t="e">
        <f t="shared" ref="B47:C47" si="103">B12-B20-B36-B45</f>
        <v>#REF!</v>
      </c>
      <c r="C47" s="59">
        <f t="shared" si="103"/>
        <v>556.44000000000051</v>
      </c>
      <c r="D47" s="77" t="e">
        <f>B47-C47</f>
        <v>#REF!</v>
      </c>
      <c r="E47" s="78" t="e">
        <f t="shared" ref="E47:F47" si="104">E12-E20-E36-E45</f>
        <v>#REF!</v>
      </c>
      <c r="F47" s="61">
        <f t="shared" si="104"/>
        <v>-183.98999999999978</v>
      </c>
      <c r="G47" s="79" t="e">
        <f>E47-F47</f>
        <v>#REF!</v>
      </c>
      <c r="H47" s="80" t="e">
        <f t="shared" ref="H47:I47" si="105">H12-H20-H36-H45</f>
        <v>#REF!</v>
      </c>
      <c r="I47" s="62">
        <f t="shared" si="105"/>
        <v>353</v>
      </c>
      <c r="J47" s="80" t="e">
        <f>H47-I47</f>
        <v>#REF!</v>
      </c>
      <c r="K47" s="81" t="e">
        <f t="shared" ref="K47:L47" si="106">K12-K20-K36-K45</f>
        <v>#REF!</v>
      </c>
      <c r="L47" s="64">
        <f t="shared" si="106"/>
        <v>576</v>
      </c>
      <c r="M47" s="64" t="e">
        <f>K47-L47</f>
        <v>#REF!</v>
      </c>
      <c r="O47" s="70" t="s">
        <v>46</v>
      </c>
      <c r="P47" s="71" t="e">
        <f t="shared" ref="P47:Q47" si="107">B47+E47+H47+K47</f>
        <v>#REF!</v>
      </c>
      <c r="Q47" s="71">
        <f t="shared" si="107"/>
        <v>1301.4500000000007</v>
      </c>
      <c r="R47" s="71" t="e">
        <f>P47-Q47</f>
        <v>#REF!</v>
      </c>
      <c r="S47" s="71" t="e">
        <f>R47/4</f>
        <v>#REF!</v>
      </c>
    </row>
    <row r="48" spans="1:19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 Budget</vt:lpstr>
      <vt:lpstr>Bank Accounts Totals</vt:lpstr>
      <vt:lpstr>Hunter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Sirohman, Justina  (US-POC1)</dc:creator>
  <cp:lastModifiedBy>Sirohman, Justina  (US-POC1)</cp:lastModifiedBy>
  <dcterms:created xsi:type="dcterms:W3CDTF">2024-02-27T21:18:47Z</dcterms:created>
  <dcterms:modified xsi:type="dcterms:W3CDTF">2024-02-27T21:56:25Z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