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1E91CB9-B3BE-4052-B4D8-2C2BECE03A94}" xr6:coauthVersionLast="47" xr6:coauthVersionMax="47" xr10:uidLastSave="{00000000-0000-0000-0000-000000000000}"/>
  <bookViews>
    <workbookView xWindow="-108" yWindow="-108" windowWidth="23256" windowHeight="13176" xr2:uid="{30ECF7A6-A965-4DA6-A6E0-6414C5BCEDFD}"/>
  </bookViews>
  <sheets>
    <sheet name="Malad Goregao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H104" i="2"/>
  <c r="E103" i="2"/>
  <c r="F102" i="2"/>
  <c r="F103" i="2" s="1"/>
  <c r="H103" i="2" s="1"/>
  <c r="F96" i="2"/>
  <c r="F97" i="2" s="1"/>
  <c r="H97" i="2" s="1"/>
  <c r="E97" i="2"/>
  <c r="E95" i="2"/>
  <c r="F94" i="2"/>
  <c r="F95" i="2" s="1"/>
  <c r="H95" i="2" s="1"/>
  <c r="H68" i="2"/>
  <c r="G64" i="2"/>
  <c r="G61" i="2"/>
  <c r="E15" i="2"/>
  <c r="E21" i="2" s="1"/>
  <c r="F21" i="2" s="1"/>
  <c r="F15" i="2" l="1"/>
  <c r="H105" i="2"/>
  <c r="E16" i="2"/>
  <c r="F16" i="2" s="1"/>
  <c r="E20" i="2" l="1"/>
  <c r="F20" i="2" s="1"/>
  <c r="E19" i="2"/>
  <c r="F19" i="2" s="1"/>
  <c r="E17" i="2"/>
  <c r="F17" i="2" s="1"/>
  <c r="E18" i="2"/>
  <c r="E61" i="2" l="1"/>
  <c r="H61" i="2" s="1"/>
  <c r="F18" i="2"/>
  <c r="F22" i="2" s="1"/>
  <c r="E62" i="2"/>
  <c r="H62" i="2" s="1"/>
  <c r="E63" i="2"/>
  <c r="H63" i="2" s="1"/>
  <c r="E22" i="2"/>
  <c r="E24" i="2" l="1"/>
  <c r="E64" i="2" l="1"/>
  <c r="H64" i="2" s="1"/>
  <c r="F24" i="2"/>
  <c r="F26" i="2" s="1"/>
  <c r="E46" i="2"/>
  <c r="F46" i="2" s="1"/>
  <c r="E26" i="2"/>
  <c r="E27" i="2" s="1"/>
  <c r="F27" i="2" s="1"/>
  <c r="F29" i="2" l="1"/>
  <c r="E29" i="2"/>
  <c r="E69" i="2" l="1"/>
  <c r="H69" i="2" s="1"/>
  <c r="E67" i="2"/>
  <c r="H67" i="2" s="1"/>
  <c r="E33" i="2"/>
  <c r="E30" i="2"/>
  <c r="F30" i="2" s="1"/>
  <c r="F32" i="2" s="1"/>
  <c r="E75" i="2" l="1"/>
  <c r="H75" i="2" s="1"/>
  <c r="E60" i="2"/>
  <c r="H60" i="2" s="1"/>
  <c r="H89" i="2" s="1"/>
  <c r="H108" i="2" s="1"/>
  <c r="E34" i="2"/>
  <c r="F34" i="2" s="1"/>
  <c r="F40" i="2" s="1"/>
  <c r="F33" i="2"/>
  <c r="E40" i="2"/>
  <c r="E47" i="2" s="1"/>
  <c r="E32" i="2"/>
</calcChain>
</file>

<file path=xl/sharedStrings.xml><?xml version="1.0" encoding="utf-8"?>
<sst xmlns="http://schemas.openxmlformats.org/spreadsheetml/2006/main" count="158" uniqueCount="135">
  <si>
    <t>DETAILS</t>
  </si>
  <si>
    <t>SQ.M.</t>
  </si>
  <si>
    <t>SQ.FT.</t>
  </si>
  <si>
    <t>REMARKS</t>
  </si>
  <si>
    <t>Commercial area</t>
  </si>
  <si>
    <t>Residential area B.U.A</t>
  </si>
  <si>
    <t>Total Carpet area</t>
  </si>
  <si>
    <t>(1) + (2)</t>
  </si>
  <si>
    <t>(B) AREA STATEMENT</t>
  </si>
  <si>
    <t>A</t>
  </si>
  <si>
    <t>Plot area as per PRC</t>
  </si>
  <si>
    <t>B</t>
  </si>
  <si>
    <t>Setback area</t>
  </si>
  <si>
    <t>C</t>
  </si>
  <si>
    <t>Net plot area</t>
  </si>
  <si>
    <t>Basic permissible F.S.I. 1.00</t>
  </si>
  <si>
    <t>100% OF NET PLOT AREA</t>
  </si>
  <si>
    <t>Additional FSI. 2.00</t>
  </si>
  <si>
    <t>Primium FSI - 0.50</t>
  </si>
  <si>
    <t>100% OF NET PRI. AREA</t>
  </si>
  <si>
    <t>TDR to be purchased 1.00</t>
  </si>
  <si>
    <t>90% OF NET PLOT AREA</t>
  </si>
  <si>
    <t>D</t>
  </si>
  <si>
    <t>Set Back Road advantage</t>
  </si>
  <si>
    <t>Total area</t>
  </si>
  <si>
    <t>(2)+(3A)+(3B)+(3C)+(3D)</t>
  </si>
  <si>
    <t>Residential &amp; Commercial fungible F.S.I. available at</t>
  </si>
  <si>
    <t>35% OF TOTAL AREA (4)</t>
  </si>
  <si>
    <t>Total Area =</t>
  </si>
  <si>
    <t>(4) + (5)</t>
  </si>
  <si>
    <t>Staircase, Lift &amp; Lobby area</t>
  </si>
  <si>
    <t>@ 15%</t>
  </si>
  <si>
    <t>15% OF TOTAL PERMISSIBLE AREA</t>
  </si>
  <si>
    <t>Total Built-up Area</t>
  </si>
  <si>
    <t>(6) + (7)</t>
  </si>
  <si>
    <t>Add construction area for elevation (Parking Zone) basement/stilts/podium</t>
  </si>
  <si>
    <t>etc.25%</t>
  </si>
  <si>
    <t>25% OF TOTAL BUILT UP AREA (8)</t>
  </si>
  <si>
    <t>Total Construction Area</t>
  </si>
  <si>
    <t>12% of TOTAL PERMISSIBLE AREA (8)</t>
  </si>
  <si>
    <t>Total Carpet Area Owners (Resi. &amp; Comm.)</t>
  </si>
  <si>
    <t>CARPET AREA = IN HOSPITAL</t>
  </si>
  <si>
    <t>CARPET AREA = 21,985.7</t>
  </si>
  <si>
    <t>sq.m. @12% Less</t>
  </si>
  <si>
    <t>Net Approx. Carpet Area</t>
  </si>
  <si>
    <t>for Sale</t>
  </si>
  <si>
    <t>(13 A - 13 B) @</t>
  </si>
  <si>
    <t>Free Fungible F.S.I.</t>
  </si>
  <si>
    <t>(Residential) 35%</t>
  </si>
  <si>
    <t>(commercial) 35%</t>
  </si>
  <si>
    <t>Chargeable Residential &amp; Commercial Fungible F.S.I.</t>
  </si>
  <si>
    <t>Max. BUA.= Max. Deficiency</t>
  </si>
  <si>
    <t>@ 100%</t>
  </si>
  <si>
    <t>(Approx. Area: - ± 5 to 10 %)</t>
  </si>
  <si>
    <t>(C) READY RECKNOR RATES</t>
  </si>
  <si>
    <t>PLOT DETAILS</t>
  </si>
  <si>
    <t>TABLE</t>
  </si>
  <si>
    <t>YEAR</t>
  </si>
  <si>
    <t>2024-2025</t>
  </si>
  <si>
    <t>(D) PROJECT COST ESTIMATION</t>
  </si>
  <si>
    <t>Residential &amp; Commercial</t>
  </si>
  <si>
    <t>M.C.G.M. Major Charges.</t>
  </si>
  <si>
    <t>IOD &amp; CC Charges</t>
  </si>
  <si>
    <t>Open-Space Deficiency</t>
  </si>
  <si>
    <t>E</t>
  </si>
  <si>
    <t>Extra water charges</t>
  </si>
  <si>
    <t>(Sewerage)</t>
  </si>
  <si>
    <t>F</t>
  </si>
  <si>
    <t>Labour Cess 0.1 %</t>
  </si>
  <si>
    <t>G</t>
  </si>
  <si>
    <t>M.C.G.M Assesment (3years)</t>
  </si>
  <si>
    <t>Consultant fees.</t>
  </si>
  <si>
    <t>(Arch /RCC / MEP)</t>
  </si>
  <si>
    <t>Other Municipal &amp; Misc.</t>
  </si>
  <si>
    <t>Expenses. ALL NOC</t>
  </si>
  <si>
    <t>Rent for Rehab 36 Month</t>
  </si>
  <si>
    <t>Transportation Charges</t>
  </si>
  <si>
    <t>Infrastucture Land</t>
  </si>
  <si>
    <t>Deposite for Rehab</t>
  </si>
  <si>
    <t>Landscap Garden Cost</t>
  </si>
  <si>
    <t>Carpark M/C Cost</t>
  </si>
  <si>
    <t>Fire NOC</t>
  </si>
  <si>
    <t>Legal Charges (Advo. Socli.)</t>
  </si>
  <si>
    <t>All Documents Govt. Related</t>
  </si>
  <si>
    <t>(Approx. Costing: - ± 8 to 10 %)</t>
  </si>
  <si>
    <t>Total Cost of Project</t>
  </si>
  <si>
    <t>(E) SALE ECONOMICS</t>
  </si>
  <si>
    <t>MCGM Carparking Charges</t>
  </si>
  <si>
    <t>Private Car Parking Charges</t>
  </si>
  <si>
    <t>Society Charges</t>
  </si>
  <si>
    <t>(A) EXISTING AREA STATEMENT</t>
  </si>
  <si>
    <t>as per Used Area = 1.48</t>
  </si>
  <si>
    <t>(1550.00 Sqyd)</t>
  </si>
  <si>
    <t>Total approx. Carpet Area for sale of (11)above.</t>
  </si>
  <si>
    <t>(36812.49 - 4417.49)</t>
  </si>
  <si>
    <t>Goregaon - (E), Mumbai</t>
  </si>
  <si>
    <t>62/292</t>
  </si>
  <si>
    <t>Additional F.S.I. purchase (2.00) @ 50%</t>
  </si>
  <si>
    <t>Fungible F.S.I. Premium. (35%) (17941.00)</t>
  </si>
  <si>
    <t>Community Centre (Govt.)</t>
  </si>
  <si>
    <t>Stilt Fl. + Gr. Floor + 6 Podium + 43 Floor Up Tower</t>
  </si>
  <si>
    <t>SR. NO.</t>
  </si>
  <si>
    <r>
      <t>Total Area for Members@</t>
    </r>
    <r>
      <rPr>
        <u/>
        <sz val="11"/>
        <color theme="1"/>
        <rFont val="Bookman Old Style"/>
        <family val="1"/>
      </rPr>
      <t xml:space="preserve"> </t>
    </r>
    <r>
      <rPr>
        <sz val="11"/>
        <color theme="1"/>
        <rFont val="Bookman Old Style"/>
        <family val="1"/>
      </rPr>
      <t xml:space="preserve"> nos of Existing Carpet Area.</t>
    </r>
  </si>
  <si>
    <t xml:space="preserve">Less from F.S.I. to get App. Carpet area @ 12%. </t>
  </si>
  <si>
    <t xml:space="preserve">Area </t>
  </si>
  <si>
    <t>Remarks</t>
  </si>
  <si>
    <t>TDR to Purchase from Open Market (50%)</t>
  </si>
  <si>
    <t>TDR to Purchase from Govt.(50%)</t>
  </si>
  <si>
    <t>37,375/- per Sq Mtr.</t>
  </si>
  <si>
    <t>45000/- per Sq Mtr.</t>
  </si>
  <si>
    <t>Construction Cost ( Sq Ft)</t>
  </si>
  <si>
    <t>50% of landrate on Sq Mtr.</t>
  </si>
  <si>
    <t>35% of landrate on Sq Mtr</t>
  </si>
  <si>
    <t>850/- per Sq Mtr.</t>
  </si>
  <si>
    <t>Development Charges avg. @ 4.5%</t>
  </si>
  <si>
    <t>3363.75/- per Sq.Mtr</t>
  </si>
  <si>
    <t>2306.70/- per Sq Mtr</t>
  </si>
  <si>
    <t>Land Conveyance (Owner)</t>
  </si>
  <si>
    <t>Carpet Area for Sale (Residential)</t>
  </si>
  <si>
    <t>Carpet Area for Sale (Commercial)</t>
  </si>
  <si>
    <t>Total Revenue</t>
  </si>
  <si>
    <t>Sr.No.</t>
  </si>
  <si>
    <t>Details</t>
  </si>
  <si>
    <t>Rate Applicables ( INR)</t>
  </si>
  <si>
    <t>Amount ( INR)</t>
  </si>
  <si>
    <t>LAND RATE (INR)</t>
  </si>
  <si>
    <t>RESIDENTIAL RATE                ( INR)</t>
  </si>
  <si>
    <t>S.No</t>
  </si>
  <si>
    <t xml:space="preserve">Landowner </t>
  </si>
  <si>
    <t>Developer</t>
  </si>
  <si>
    <t>Realisation Rate in INR ( Per Square Feet)</t>
  </si>
  <si>
    <t>Realisation Value ( In INR)</t>
  </si>
  <si>
    <t>THE PROPOSAL OF DEVELOPMENT FOR PLOT AT - MALAD, GOREGAON - (EAST), MUMBAI –400063.</t>
  </si>
  <si>
    <t>DRC COPY FROM DAYA FOR TDR</t>
  </si>
  <si>
    <t xml:space="preserve">Net Profit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</si>
</sst>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_ ;_ * \-#,##0_ ;_ 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1"/>
      <name val="Bookman Old Style"/>
      <family val="1"/>
    </font>
    <font>
      <u/>
      <sz val="11"/>
      <color theme="1"/>
      <name val="Bookman Old Style"/>
      <family val="1"/>
    </font>
    <font>
      <sz val="11"/>
      <color rgb="FF00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thick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0" xfId="0" applyFont="1"/>
    <xf numFmtId="0" fontId="2" fillId="0" borderId="4" xfId="0" applyFont="1" applyBorder="1" applyAlignment="1">
      <alignment horizontal="left" vertical="center" wrapText="1" indent="7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8"/>
    </xf>
    <xf numFmtId="0" fontId="2" fillId="0" borderId="6" xfId="0" applyFont="1" applyBorder="1" applyAlignment="1">
      <alignment horizontal="left" vertical="center" wrapText="1" indent="6"/>
    </xf>
    <xf numFmtId="0" fontId="2" fillId="0" borderId="22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left" vertical="center" wrapText="1" indent="5"/>
    </xf>
    <xf numFmtId="164" fontId="2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3" fontId="3" fillId="0" borderId="5" xfId="1" applyFont="1" applyFill="1" applyBorder="1" applyAlignment="1">
      <alignment horizontal="center" vertical="center" wrapText="1"/>
    </xf>
    <xf numFmtId="43" fontId="2" fillId="0" borderId="5" xfId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43" fontId="2" fillId="0" borderId="5" xfId="0" applyNumberFormat="1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 wrapText="1"/>
    </xf>
    <xf numFmtId="0" fontId="2" fillId="0" borderId="33" xfId="0" applyFont="1" applyBorder="1"/>
    <xf numFmtId="0" fontId="2" fillId="0" borderId="3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43" fontId="2" fillId="0" borderId="0" xfId="0" applyNumberFormat="1" applyFont="1"/>
    <xf numFmtId="164" fontId="2" fillId="0" borderId="0" xfId="0" applyNumberFormat="1" applyFont="1"/>
    <xf numFmtId="164" fontId="2" fillId="0" borderId="8" xfId="1" applyNumberFormat="1" applyFont="1" applyFill="1" applyBorder="1" applyAlignment="1">
      <alignment horizontal="left" vertical="center" wrapText="1" indent="3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/>
    <xf numFmtId="164" fontId="2" fillId="0" borderId="51" xfId="0" applyNumberFormat="1" applyFont="1" applyBorder="1"/>
    <xf numFmtId="0" fontId="2" fillId="0" borderId="49" xfId="0" applyFont="1" applyBorder="1" applyAlignment="1">
      <alignment horizontal="center" vertical="center" wrapText="1"/>
    </xf>
    <xf numFmtId="4" fontId="2" fillId="0" borderId="49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/>
    </xf>
    <xf numFmtId="164" fontId="2" fillId="0" borderId="49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vertical="center" wrapText="1"/>
    </xf>
    <xf numFmtId="164" fontId="2" fillId="0" borderId="49" xfId="1" applyNumberFormat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vertical="center" wrapText="1"/>
    </xf>
    <xf numFmtId="43" fontId="2" fillId="0" borderId="49" xfId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5" xfId="0" applyFont="1" applyBorder="1"/>
    <xf numFmtId="164" fontId="2" fillId="0" borderId="49" xfId="1" applyNumberFormat="1" applyFont="1" applyBorder="1" applyAlignment="1">
      <alignment horizontal="center" vertical="center" wrapText="1"/>
    </xf>
    <xf numFmtId="164" fontId="2" fillId="0" borderId="49" xfId="1" applyNumberFormat="1" applyFont="1" applyBorder="1" applyAlignment="1">
      <alignment vertical="center" wrapText="1"/>
    </xf>
    <xf numFmtId="0" fontId="6" fillId="0" borderId="4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/>
    </xf>
    <xf numFmtId="0" fontId="3" fillId="0" borderId="54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2" fillId="0" borderId="54" xfId="0" applyFont="1" applyBorder="1" applyAlignment="1">
      <alignment vertical="center" wrapText="1"/>
    </xf>
    <xf numFmtId="9" fontId="2" fillId="2" borderId="54" xfId="0" applyNumberFormat="1" applyFont="1" applyFill="1" applyBorder="1" applyAlignment="1">
      <alignment horizontal="center"/>
    </xf>
    <xf numFmtId="9" fontId="2" fillId="0" borderId="54" xfId="0" applyNumberFormat="1" applyFont="1" applyBorder="1" applyAlignment="1">
      <alignment horizontal="center"/>
    </xf>
    <xf numFmtId="0" fontId="2" fillId="0" borderId="54" xfId="0" applyFont="1" applyBorder="1"/>
    <xf numFmtId="4" fontId="2" fillId="0" borderId="54" xfId="0" applyNumberFormat="1" applyFont="1" applyBorder="1" applyAlignment="1">
      <alignment horizontal="right" vertical="center" wrapText="1"/>
    </xf>
    <xf numFmtId="3" fontId="2" fillId="0" borderId="54" xfId="0" applyNumberFormat="1" applyFont="1" applyBorder="1" applyAlignment="1">
      <alignment horizontal="center" vertical="center" wrapText="1"/>
    </xf>
    <xf numFmtId="164" fontId="2" fillId="0" borderId="54" xfId="1" applyNumberFormat="1" applyFont="1" applyBorder="1"/>
    <xf numFmtId="4" fontId="2" fillId="0" borderId="54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/>
    </xf>
    <xf numFmtId="0" fontId="2" fillId="0" borderId="54" xfId="0" applyFont="1" applyBorder="1" applyAlignment="1">
      <alignment horizontal="right" vertical="center" wrapText="1"/>
    </xf>
    <xf numFmtId="0" fontId="2" fillId="0" borderId="54" xfId="0" applyFont="1" applyBorder="1" applyAlignment="1">
      <alignment horizontal="center" vertical="center" wrapText="1"/>
    </xf>
    <xf numFmtId="1" fontId="2" fillId="0" borderId="54" xfId="0" applyNumberFormat="1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9" xfId="0" applyFont="1" applyBorder="1"/>
    <xf numFmtId="165" fontId="2" fillId="0" borderId="59" xfId="0" applyNumberFormat="1" applyFont="1" applyBorder="1"/>
    <xf numFmtId="0" fontId="2" fillId="0" borderId="58" xfId="0" applyFont="1" applyBorder="1"/>
    <xf numFmtId="164" fontId="2" fillId="0" borderId="59" xfId="0" applyNumberFormat="1" applyFont="1" applyBorder="1"/>
    <xf numFmtId="0" fontId="6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64" fontId="4" fillId="2" borderId="49" xfId="1" applyNumberFormat="1" applyFont="1" applyFill="1" applyBorder="1" applyAlignment="1">
      <alignment horizontal="center" vertical="center" wrapText="1"/>
    </xf>
    <xf numFmtId="164" fontId="2" fillId="0" borderId="53" xfId="0" applyNumberFormat="1" applyFont="1" applyBorder="1" applyAlignment="1">
      <alignment horizontal="center" vertical="center" wrapText="1"/>
    </xf>
    <xf numFmtId="0" fontId="2" fillId="0" borderId="64" xfId="0" applyFont="1" applyBorder="1"/>
    <xf numFmtId="0" fontId="2" fillId="2" borderId="49" xfId="0" applyFont="1" applyFill="1" applyBorder="1" applyAlignment="1">
      <alignment vertical="center" wrapText="1"/>
    </xf>
    <xf numFmtId="164" fontId="4" fillId="2" borderId="49" xfId="0" applyNumberFormat="1" applyFont="1" applyFill="1" applyBorder="1"/>
    <xf numFmtId="165" fontId="4" fillId="2" borderId="62" xfId="0" applyNumberFormat="1" applyFont="1" applyFill="1" applyBorder="1"/>
    <xf numFmtId="43" fontId="2" fillId="0" borderId="5" xfId="0" applyNumberFormat="1" applyFont="1" applyBorder="1" applyAlignment="1">
      <alignment vertical="center" wrapText="1"/>
    </xf>
    <xf numFmtId="43" fontId="2" fillId="0" borderId="2" xfId="1" applyFont="1" applyFill="1" applyBorder="1" applyAlignment="1">
      <alignment horizontal="left" vertical="center" wrapText="1" indent="3"/>
    </xf>
    <xf numFmtId="43" fontId="2" fillId="0" borderId="4" xfId="1" applyFont="1" applyFill="1" applyBorder="1" applyAlignment="1">
      <alignment horizontal="center" vertical="center" wrapText="1"/>
    </xf>
    <xf numFmtId="4" fontId="3" fillId="0" borderId="18" xfId="0" applyNumberFormat="1" applyFont="1" applyBorder="1" applyAlignment="1">
      <alignment vertical="center" wrapText="1"/>
    </xf>
    <xf numFmtId="164" fontId="4" fillId="2" borderId="54" xfId="1" applyNumberFormat="1" applyFont="1" applyFill="1" applyBorder="1"/>
    <xf numFmtId="9" fontId="4" fillId="2" borderId="54" xfId="0" applyNumberFormat="1" applyFont="1" applyFill="1" applyBorder="1" applyAlignment="1">
      <alignment horizontal="center"/>
    </xf>
    <xf numFmtId="0" fontId="4" fillId="2" borderId="54" xfId="0" applyFont="1" applyFill="1" applyBorder="1"/>
    <xf numFmtId="164" fontId="2" fillId="2" borderId="49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/>
    <xf numFmtId="165" fontId="4" fillId="2" borderId="31" xfId="0" applyNumberFormat="1" applyFont="1" applyFill="1" applyBorder="1"/>
    <xf numFmtId="4" fontId="2" fillId="0" borderId="17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63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6"/>
    </xf>
    <xf numFmtId="0" fontId="3" fillId="0" borderId="12" xfId="0" applyFont="1" applyBorder="1" applyAlignment="1">
      <alignment horizontal="left" vertical="center" wrapText="1" indent="6"/>
    </xf>
    <xf numFmtId="0" fontId="2" fillId="0" borderId="3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43" fontId="3" fillId="0" borderId="17" xfId="1" applyFont="1" applyFill="1" applyBorder="1" applyAlignment="1">
      <alignment horizontal="center" vertical="center" wrapText="1"/>
    </xf>
    <xf numFmtId="43" fontId="3" fillId="0" borderId="18" xfId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 indent="7"/>
    </xf>
    <xf numFmtId="0" fontId="2" fillId="0" borderId="20" xfId="0" applyFont="1" applyBorder="1" applyAlignment="1">
      <alignment horizontal="left" vertical="center" wrapText="1" indent="7"/>
    </xf>
    <xf numFmtId="0" fontId="2" fillId="0" borderId="23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 indent="5"/>
    </xf>
    <xf numFmtId="0" fontId="2" fillId="0" borderId="41" xfId="0" applyFont="1" applyBorder="1" applyAlignment="1">
      <alignment horizontal="left" vertical="center" wrapText="1" indent="5"/>
    </xf>
    <xf numFmtId="0" fontId="2" fillId="0" borderId="24" xfId="0" applyFont="1" applyBorder="1" applyAlignment="1">
      <alignment horizontal="left" vertical="center" wrapText="1" indent="5"/>
    </xf>
    <xf numFmtId="0" fontId="2" fillId="0" borderId="42" xfId="0" applyFont="1" applyBorder="1" applyAlignment="1">
      <alignment horizontal="left" vertical="center" wrapText="1" indent="5"/>
    </xf>
    <xf numFmtId="43" fontId="2" fillId="0" borderId="17" xfId="1" applyFont="1" applyFill="1" applyBorder="1" applyAlignment="1">
      <alignment horizontal="center" vertical="center" wrapText="1"/>
    </xf>
    <xf numFmtId="43" fontId="2" fillId="0" borderId="18" xfId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7" xfId="0" applyFont="1" applyBorder="1" applyAlignment="1">
      <alignment horizontal="left" vertical="center" wrapText="1" indent="7"/>
    </xf>
    <xf numFmtId="0" fontId="3" fillId="0" borderId="8" xfId="0" applyFont="1" applyBorder="1" applyAlignment="1">
      <alignment horizontal="left" vertical="center" wrapText="1" indent="7"/>
    </xf>
    <xf numFmtId="0" fontId="3" fillId="0" borderId="2" xfId="0" applyFont="1" applyBorder="1" applyAlignment="1">
      <alignment horizontal="left" vertical="center" wrapText="1" indent="7"/>
    </xf>
    <xf numFmtId="0" fontId="2" fillId="0" borderId="25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50" xfId="0" applyFont="1" applyBorder="1" applyAlignment="1">
      <alignment horizontal="center" vertical="center" wrapText="1"/>
    </xf>
    <xf numFmtId="4" fontId="2" fillId="0" borderId="49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5"/>
    </xf>
    <xf numFmtId="0" fontId="2" fillId="0" borderId="8" xfId="0" applyFont="1" applyBorder="1" applyAlignment="1">
      <alignment horizontal="left" vertical="center" wrapText="1" indent="5"/>
    </xf>
    <xf numFmtId="0" fontId="2" fillId="0" borderId="2" xfId="0" applyFont="1" applyBorder="1" applyAlignment="1">
      <alignment horizontal="left" vertical="center" wrapText="1" indent="5"/>
    </xf>
    <xf numFmtId="0" fontId="3" fillId="0" borderId="49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left" vertical="center" wrapText="1" indent="1"/>
    </xf>
    <xf numFmtId="164" fontId="2" fillId="0" borderId="52" xfId="0" applyNumberFormat="1" applyFont="1" applyBorder="1" applyAlignment="1">
      <alignment horizontal="center" vertical="center" wrapText="1"/>
    </xf>
    <xf numFmtId="164" fontId="2" fillId="0" borderId="65" xfId="0" applyNumberFormat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0" borderId="61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left" vertical="center" wrapText="1" indent="15"/>
    </xf>
    <xf numFmtId="0" fontId="3" fillId="0" borderId="56" xfId="0" applyFont="1" applyBorder="1" applyAlignment="1">
      <alignment horizontal="left" vertical="center" wrapText="1" indent="15"/>
    </xf>
    <xf numFmtId="0" fontId="3" fillId="0" borderId="57" xfId="0" applyFont="1" applyBorder="1" applyAlignment="1">
      <alignment horizontal="left" vertical="center" wrapText="1" indent="15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 indent="7"/>
    </xf>
    <xf numFmtId="0" fontId="2" fillId="0" borderId="28" xfId="0" applyFont="1" applyBorder="1" applyAlignment="1">
      <alignment horizontal="left" vertical="center" wrapText="1" indent="7"/>
    </xf>
    <xf numFmtId="0" fontId="2" fillId="0" borderId="21" xfId="0" applyFont="1" applyBorder="1" applyAlignment="1">
      <alignment horizontal="left" vertical="center" wrapText="1" indent="7"/>
    </xf>
    <xf numFmtId="164" fontId="2" fillId="0" borderId="49" xfId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CC73-2526-4D15-A822-7B689B7870E0}">
  <dimension ref="B2:I108"/>
  <sheetViews>
    <sheetView tabSelected="1" topLeftCell="A86" workbookViewId="0">
      <selection activeCell="I100" sqref="I100"/>
    </sheetView>
  </sheetViews>
  <sheetFormatPr defaultColWidth="8.77734375" defaultRowHeight="13.8" x14ac:dyDescent="0.25"/>
  <cols>
    <col min="1" max="1" width="8.77734375" style="1"/>
    <col min="2" max="2" width="8.77734375" style="1" bestFit="1" customWidth="1"/>
    <col min="3" max="3" width="8.77734375" style="1"/>
    <col min="4" max="4" width="27.88671875" style="1" customWidth="1"/>
    <col min="5" max="5" width="16.88671875" style="24" customWidth="1"/>
    <col min="6" max="6" width="23.21875" style="24" customWidth="1"/>
    <col min="7" max="7" width="27.21875" style="1" customWidth="1"/>
    <col min="8" max="8" width="38.77734375" style="1" bestFit="1" customWidth="1"/>
    <col min="9" max="9" width="20.88671875" style="1" bestFit="1" customWidth="1"/>
    <col min="10" max="16384" width="8.77734375" style="1"/>
  </cols>
  <sheetData>
    <row r="2" spans="2:8" ht="14.4" thickBot="1" x14ac:dyDescent="0.3">
      <c r="B2" s="8"/>
    </row>
    <row r="3" spans="2:8" ht="55.5" customHeight="1" thickBot="1" x14ac:dyDescent="0.3">
      <c r="B3" s="131" t="s">
        <v>132</v>
      </c>
      <c r="C3" s="132"/>
      <c r="D3" s="132"/>
      <c r="E3" s="132"/>
      <c r="F3" s="132"/>
      <c r="G3" s="133"/>
      <c r="H3" s="34"/>
    </row>
    <row r="4" spans="2:8" ht="14.4" thickBot="1" x14ac:dyDescent="0.3">
      <c r="B4" s="150" t="s">
        <v>100</v>
      </c>
      <c r="C4" s="151"/>
      <c r="D4" s="151"/>
      <c r="E4" s="152"/>
      <c r="F4" s="153"/>
      <c r="G4" s="154"/>
      <c r="H4" s="35"/>
    </row>
    <row r="5" spans="2:8" ht="14.4" thickBot="1" x14ac:dyDescent="0.3">
      <c r="B5" s="116" t="s">
        <v>90</v>
      </c>
      <c r="C5" s="117"/>
      <c r="D5" s="117"/>
      <c r="E5" s="117"/>
      <c r="F5" s="117"/>
      <c r="G5" s="118"/>
      <c r="H5" s="35"/>
    </row>
    <row r="6" spans="2:8" ht="14.4" thickTop="1" x14ac:dyDescent="0.25">
      <c r="B6" s="134" t="s">
        <v>121</v>
      </c>
      <c r="C6" s="119"/>
      <c r="D6" s="121" t="s">
        <v>122</v>
      </c>
      <c r="E6" s="25"/>
      <c r="F6" s="112" t="s">
        <v>2</v>
      </c>
      <c r="G6" s="114" t="s">
        <v>3</v>
      </c>
      <c r="H6" s="35"/>
    </row>
    <row r="7" spans="2:8" ht="14.4" thickBot="1" x14ac:dyDescent="0.3">
      <c r="B7" s="135"/>
      <c r="C7" s="120"/>
      <c r="D7" s="122"/>
      <c r="E7" s="26"/>
      <c r="F7" s="113"/>
      <c r="G7" s="115"/>
      <c r="H7" s="35"/>
    </row>
    <row r="8" spans="2:8" ht="15" thickTop="1" thickBot="1" x14ac:dyDescent="0.3">
      <c r="B8" s="36">
        <v>1</v>
      </c>
      <c r="C8" s="3"/>
      <c r="D8" s="3" t="s">
        <v>4</v>
      </c>
      <c r="E8" s="10"/>
      <c r="F8" s="10"/>
      <c r="G8" s="4"/>
      <c r="H8" s="35"/>
    </row>
    <row r="9" spans="2:8" ht="14.4" thickBot="1" x14ac:dyDescent="0.3">
      <c r="B9" s="36">
        <v>2</v>
      </c>
      <c r="C9" s="3"/>
      <c r="D9" s="3" t="s">
        <v>5</v>
      </c>
      <c r="E9" s="10"/>
      <c r="F9" s="10"/>
      <c r="G9" s="2" t="s">
        <v>91</v>
      </c>
      <c r="H9" s="35"/>
    </row>
    <row r="10" spans="2:8" ht="14.4" thickBot="1" x14ac:dyDescent="0.3">
      <c r="B10" s="37">
        <v>3</v>
      </c>
      <c r="C10" s="6"/>
      <c r="D10" s="6" t="s">
        <v>6</v>
      </c>
      <c r="E10" s="27"/>
      <c r="F10" s="27"/>
      <c r="G10" s="9" t="s">
        <v>7</v>
      </c>
      <c r="H10" s="35"/>
    </row>
    <row r="11" spans="2:8" ht="15" thickTop="1" thickBot="1" x14ac:dyDescent="0.3">
      <c r="B11" s="155" t="s">
        <v>8</v>
      </c>
      <c r="C11" s="156"/>
      <c r="D11" s="156"/>
      <c r="E11" s="156"/>
      <c r="F11" s="156"/>
      <c r="G11" s="157"/>
      <c r="H11" s="35"/>
    </row>
    <row r="12" spans="2:8" ht="14.4" thickTop="1" x14ac:dyDescent="0.25">
      <c r="B12" s="134" t="s">
        <v>101</v>
      </c>
      <c r="C12" s="119"/>
      <c r="D12" s="121" t="s">
        <v>0</v>
      </c>
      <c r="E12" s="112" t="s">
        <v>1</v>
      </c>
      <c r="F12" s="112" t="s">
        <v>2</v>
      </c>
      <c r="G12" s="114" t="s">
        <v>3</v>
      </c>
      <c r="H12" s="35"/>
    </row>
    <row r="13" spans="2:8" ht="14.4" thickBot="1" x14ac:dyDescent="0.3">
      <c r="B13" s="135"/>
      <c r="C13" s="120"/>
      <c r="D13" s="122"/>
      <c r="E13" s="113"/>
      <c r="F13" s="113"/>
      <c r="G13" s="115"/>
      <c r="H13" s="35"/>
    </row>
    <row r="14" spans="2:8" ht="15" thickTop="1" thickBot="1" x14ac:dyDescent="0.3">
      <c r="B14" s="36">
        <v>1</v>
      </c>
      <c r="C14" s="10" t="s">
        <v>9</v>
      </c>
      <c r="D14" s="3" t="s">
        <v>10</v>
      </c>
      <c r="E14" s="28">
        <v>6031.5</v>
      </c>
      <c r="F14" s="30">
        <f t="shared" ref="F14:F21" si="0">E14*10.763999</f>
        <v>64923.059968499998</v>
      </c>
      <c r="G14" s="2" t="s">
        <v>92</v>
      </c>
      <c r="H14" s="35"/>
    </row>
    <row r="15" spans="2:8" ht="14.4" thickBot="1" x14ac:dyDescent="0.3">
      <c r="B15" s="38"/>
      <c r="C15" s="10" t="s">
        <v>11</v>
      </c>
      <c r="D15" s="3" t="s">
        <v>12</v>
      </c>
      <c r="E15" s="29">
        <f>E14*16.25%</f>
        <v>980.11874999999998</v>
      </c>
      <c r="F15" s="90">
        <f t="shared" si="0"/>
        <v>10549.99724488125</v>
      </c>
      <c r="G15" s="4"/>
      <c r="H15" s="35"/>
    </row>
    <row r="16" spans="2:8" ht="14.4" thickBot="1" x14ac:dyDescent="0.3">
      <c r="B16" s="38"/>
      <c r="C16" s="10" t="s">
        <v>13</v>
      </c>
      <c r="D16" s="3" t="s">
        <v>14</v>
      </c>
      <c r="E16" s="29">
        <f>E14-E15</f>
        <v>5051.3812500000004</v>
      </c>
      <c r="F16" s="90">
        <f t="shared" si="0"/>
        <v>54373.062723618757</v>
      </c>
      <c r="G16" s="4"/>
      <c r="H16" s="35"/>
    </row>
    <row r="17" spans="2:8" ht="28.2" thickBot="1" x14ac:dyDescent="0.3">
      <c r="B17" s="36">
        <v>2</v>
      </c>
      <c r="C17" s="3"/>
      <c r="D17" s="3" t="s">
        <v>15</v>
      </c>
      <c r="E17" s="29">
        <f>E16*100%</f>
        <v>5051.3812500000004</v>
      </c>
      <c r="F17" s="90">
        <f t="shared" si="0"/>
        <v>54373.062723618757</v>
      </c>
      <c r="G17" s="11" t="s">
        <v>16</v>
      </c>
      <c r="H17" s="35" t="s">
        <v>133</v>
      </c>
    </row>
    <row r="18" spans="2:8" ht="28.2" thickBot="1" x14ac:dyDescent="0.3">
      <c r="B18" s="36">
        <v>3</v>
      </c>
      <c r="C18" s="10" t="s">
        <v>9</v>
      </c>
      <c r="D18" s="3" t="s">
        <v>17</v>
      </c>
      <c r="E18" s="29">
        <f>E16*200%</f>
        <v>10102.762500000001</v>
      </c>
      <c r="F18" s="90">
        <f t="shared" si="0"/>
        <v>108746.12544723751</v>
      </c>
      <c r="G18" s="11" t="s">
        <v>16</v>
      </c>
      <c r="H18" s="35"/>
    </row>
    <row r="19" spans="2:8" ht="28.2" thickBot="1" x14ac:dyDescent="0.3">
      <c r="B19" s="38"/>
      <c r="C19" s="10" t="s">
        <v>11</v>
      </c>
      <c r="D19" s="3" t="s">
        <v>18</v>
      </c>
      <c r="E19" s="29">
        <f>E16*50%</f>
        <v>2525.6906250000002</v>
      </c>
      <c r="F19" s="90">
        <f t="shared" si="0"/>
        <v>27186.531361809379</v>
      </c>
      <c r="G19" s="11" t="s">
        <v>19</v>
      </c>
      <c r="H19" s="35"/>
    </row>
    <row r="20" spans="2:8" ht="28.2" thickBot="1" x14ac:dyDescent="0.3">
      <c r="B20" s="38"/>
      <c r="C20" s="10" t="s">
        <v>13</v>
      </c>
      <c r="D20" s="3" t="s">
        <v>20</v>
      </c>
      <c r="E20" s="29">
        <f>E16*100%</f>
        <v>5051.3812500000004</v>
      </c>
      <c r="F20" s="90">
        <f t="shared" si="0"/>
        <v>54373.062723618757</v>
      </c>
      <c r="G20" s="11" t="s">
        <v>21</v>
      </c>
      <c r="H20" s="35"/>
    </row>
    <row r="21" spans="2:8" ht="14.4" thickBot="1" x14ac:dyDescent="0.3">
      <c r="B21" s="38"/>
      <c r="C21" s="10" t="s">
        <v>22</v>
      </c>
      <c r="D21" s="3" t="s">
        <v>23</v>
      </c>
      <c r="E21" s="29">
        <f>E15</f>
        <v>980.11874999999998</v>
      </c>
      <c r="F21" s="90">
        <f t="shared" si="0"/>
        <v>10549.99724488125</v>
      </c>
      <c r="G21" s="4"/>
      <c r="H21" s="35"/>
    </row>
    <row r="22" spans="2:8" x14ac:dyDescent="0.25">
      <c r="B22" s="123">
        <v>4</v>
      </c>
      <c r="C22" s="125"/>
      <c r="D22" s="5" t="s">
        <v>24</v>
      </c>
      <c r="E22" s="127">
        <f>E17+E18+E19+E20+E21</f>
        <v>23711.334375000006</v>
      </c>
      <c r="F22" s="127">
        <f>F17+F18+F19+F20+F21</f>
        <v>255228.77950116567</v>
      </c>
      <c r="G22" s="129"/>
      <c r="H22" s="35"/>
    </row>
    <row r="23" spans="2:8" ht="14.4" thickBot="1" x14ac:dyDescent="0.3">
      <c r="B23" s="124"/>
      <c r="C23" s="126"/>
      <c r="D23" s="3" t="s">
        <v>25</v>
      </c>
      <c r="E23" s="128"/>
      <c r="F23" s="128"/>
      <c r="G23" s="130"/>
      <c r="H23" s="35"/>
    </row>
    <row r="24" spans="2:8" ht="27.6" x14ac:dyDescent="0.25">
      <c r="B24" s="39"/>
      <c r="C24" s="5"/>
      <c r="D24" s="5" t="s">
        <v>26</v>
      </c>
      <c r="E24" s="148">
        <f>E22*35%</f>
        <v>8298.967031250002</v>
      </c>
      <c r="F24" s="109">
        <f>E24*10.763999</f>
        <v>89330.072825407988</v>
      </c>
      <c r="G24" s="7"/>
      <c r="H24" s="35"/>
    </row>
    <row r="25" spans="2:8" ht="14.4" thickBot="1" x14ac:dyDescent="0.3">
      <c r="B25" s="36">
        <v>5</v>
      </c>
      <c r="C25" s="10" t="s">
        <v>9</v>
      </c>
      <c r="D25" s="12">
        <v>0.35</v>
      </c>
      <c r="E25" s="149"/>
      <c r="F25" s="110"/>
      <c r="G25" s="2" t="s">
        <v>27</v>
      </c>
      <c r="H25" s="35"/>
    </row>
    <row r="26" spans="2:8" ht="14.4" thickBot="1" x14ac:dyDescent="0.3">
      <c r="B26" s="36">
        <v>6</v>
      </c>
      <c r="C26" s="3"/>
      <c r="D26" s="3" t="s">
        <v>28</v>
      </c>
      <c r="E26" s="28">
        <f>E22+E24</f>
        <v>32010.301406250008</v>
      </c>
      <c r="F26" s="28">
        <f>F22+F24</f>
        <v>344558.85232657369</v>
      </c>
      <c r="G26" s="9" t="s">
        <v>29</v>
      </c>
      <c r="H26" s="35"/>
    </row>
    <row r="27" spans="2:8" ht="28.2" thickTop="1" x14ac:dyDescent="0.25">
      <c r="B27" s="123">
        <v>7</v>
      </c>
      <c r="C27" s="125"/>
      <c r="D27" s="5" t="s">
        <v>30</v>
      </c>
      <c r="E27" s="109">
        <f>E26*15%</f>
        <v>4801.545210937501</v>
      </c>
      <c r="F27" s="136">
        <f>E27*10.763999</f>
        <v>51683.827848986053</v>
      </c>
      <c r="G27" s="138" t="s">
        <v>32</v>
      </c>
      <c r="H27" s="35"/>
    </row>
    <row r="28" spans="2:8" ht="14.4" thickBot="1" x14ac:dyDescent="0.3">
      <c r="B28" s="124"/>
      <c r="C28" s="126"/>
      <c r="D28" s="3" t="s">
        <v>31</v>
      </c>
      <c r="E28" s="110"/>
      <c r="F28" s="137"/>
      <c r="G28" s="139"/>
      <c r="H28" s="35"/>
    </row>
    <row r="29" spans="2:8" ht="14.4" thickBot="1" x14ac:dyDescent="0.3">
      <c r="B29" s="36">
        <v>8</v>
      </c>
      <c r="C29" s="3"/>
      <c r="D29" s="13" t="s">
        <v>33</v>
      </c>
      <c r="E29" s="30">
        <f>E26+E27</f>
        <v>36811.846617187512</v>
      </c>
      <c r="F29" s="30">
        <f>F26+F27</f>
        <v>396242.68017555971</v>
      </c>
      <c r="G29" s="9" t="s">
        <v>34</v>
      </c>
      <c r="H29" s="35"/>
    </row>
    <row r="30" spans="2:8" ht="41.4" x14ac:dyDescent="0.25">
      <c r="B30" s="39"/>
      <c r="C30" s="125"/>
      <c r="D30" s="14" t="s">
        <v>35</v>
      </c>
      <c r="E30" s="136">
        <f>E29*25%</f>
        <v>9202.9616542968779</v>
      </c>
      <c r="F30" s="109">
        <f>E30*10.763999</f>
        <v>99060.670043889942</v>
      </c>
      <c r="G30" s="7"/>
      <c r="H30" s="35"/>
    </row>
    <row r="31" spans="2:8" ht="42" thickBot="1" x14ac:dyDescent="0.3">
      <c r="B31" s="36">
        <v>9</v>
      </c>
      <c r="C31" s="126"/>
      <c r="D31" s="3" t="s">
        <v>36</v>
      </c>
      <c r="E31" s="137"/>
      <c r="F31" s="110"/>
      <c r="G31" s="15" t="s">
        <v>37</v>
      </c>
      <c r="H31" s="35"/>
    </row>
    <row r="32" spans="2:8" ht="14.4" thickBot="1" x14ac:dyDescent="0.3">
      <c r="B32" s="36">
        <v>10</v>
      </c>
      <c r="C32" s="3"/>
      <c r="D32" s="13" t="s">
        <v>38</v>
      </c>
      <c r="E32" s="30">
        <f>E29+E30</f>
        <v>46014.808271484391</v>
      </c>
      <c r="F32" s="30">
        <f>F29+F30</f>
        <v>495303.35021944967</v>
      </c>
      <c r="G32" s="4"/>
      <c r="H32" s="35"/>
    </row>
    <row r="33" spans="2:8" ht="42" thickBot="1" x14ac:dyDescent="0.3">
      <c r="B33" s="36">
        <v>11</v>
      </c>
      <c r="C33" s="3"/>
      <c r="D33" s="3" t="s">
        <v>103</v>
      </c>
      <c r="E33" s="32">
        <f>E29*12%</f>
        <v>4417.4215940625008</v>
      </c>
      <c r="F33" s="88">
        <f>E33*10.763999</f>
        <v>47549.121621067163</v>
      </c>
      <c r="G33" s="16" t="s">
        <v>39</v>
      </c>
      <c r="H33" s="35"/>
    </row>
    <row r="34" spans="2:8" ht="27.6" x14ac:dyDescent="0.25">
      <c r="B34" s="40"/>
      <c r="C34" s="125"/>
      <c r="D34" s="17" t="s">
        <v>93</v>
      </c>
      <c r="E34" s="109">
        <f>E29-E33</f>
        <v>32394.425023125012</v>
      </c>
      <c r="F34" s="111">
        <f>E34*10.763999</f>
        <v>348693.5585544926</v>
      </c>
      <c r="G34" s="140"/>
      <c r="H34" s="141"/>
    </row>
    <row r="35" spans="2:8" ht="14.4" thickBot="1" x14ac:dyDescent="0.3">
      <c r="B35" s="36">
        <v>12</v>
      </c>
      <c r="C35" s="126"/>
      <c r="D35" s="3" t="s">
        <v>94</v>
      </c>
      <c r="E35" s="110"/>
      <c r="F35" s="110"/>
      <c r="G35" s="142"/>
      <c r="H35" s="143"/>
    </row>
    <row r="36" spans="2:8" x14ac:dyDescent="0.25">
      <c r="B36" s="39"/>
      <c r="C36" s="5"/>
      <c r="D36" s="125" t="s">
        <v>40</v>
      </c>
      <c r="E36" s="31"/>
      <c r="F36" s="31"/>
      <c r="G36" s="144" t="s">
        <v>41</v>
      </c>
      <c r="H36" s="145"/>
    </row>
    <row r="37" spans="2:8" ht="14.4" thickBot="1" x14ac:dyDescent="0.3">
      <c r="B37" s="36">
        <v>13</v>
      </c>
      <c r="C37" s="10" t="s">
        <v>9</v>
      </c>
      <c r="D37" s="126"/>
      <c r="E37" s="10"/>
      <c r="F37" s="10">
        <v>0</v>
      </c>
      <c r="G37" s="146"/>
      <c r="H37" s="147"/>
    </row>
    <row r="38" spans="2:8" x14ac:dyDescent="0.25">
      <c r="B38" s="160"/>
      <c r="C38" s="162" t="s">
        <v>11</v>
      </c>
      <c r="D38" s="125" t="s">
        <v>102</v>
      </c>
      <c r="E38" s="18"/>
      <c r="F38" s="162">
        <v>0</v>
      </c>
      <c r="G38" s="140" t="s">
        <v>42</v>
      </c>
      <c r="H38" s="141"/>
    </row>
    <row r="39" spans="2:8" ht="14.4" thickBot="1" x14ac:dyDescent="0.3">
      <c r="B39" s="161"/>
      <c r="C39" s="163"/>
      <c r="D39" s="126"/>
      <c r="E39" s="19"/>
      <c r="F39" s="163"/>
      <c r="G39" s="142" t="s">
        <v>43</v>
      </c>
      <c r="H39" s="143"/>
    </row>
    <row r="40" spans="2:8" x14ac:dyDescent="0.25">
      <c r="B40" s="158">
        <v>14</v>
      </c>
      <c r="C40" s="125"/>
      <c r="D40" s="20" t="s">
        <v>44</v>
      </c>
      <c r="E40" s="89">
        <f>E34</f>
        <v>32394.425023125012</v>
      </c>
      <c r="F40" s="89">
        <f>F34</f>
        <v>348693.5585544926</v>
      </c>
      <c r="G40" s="144" t="s">
        <v>46</v>
      </c>
      <c r="H40" s="145"/>
    </row>
    <row r="41" spans="2:8" ht="14.4" thickBot="1" x14ac:dyDescent="0.3">
      <c r="B41" s="159"/>
      <c r="C41" s="126"/>
      <c r="D41" s="13" t="s">
        <v>45</v>
      </c>
      <c r="E41" s="102"/>
      <c r="F41" s="102"/>
      <c r="G41" s="146"/>
      <c r="H41" s="147"/>
    </row>
    <row r="42" spans="2:8" x14ac:dyDescent="0.25">
      <c r="B42" s="123">
        <v>15</v>
      </c>
      <c r="C42" s="162" t="s">
        <v>9</v>
      </c>
      <c r="D42" s="5" t="s">
        <v>47</v>
      </c>
      <c r="E42" s="162">
        <v>0</v>
      </c>
      <c r="F42" s="162">
        <v>0</v>
      </c>
      <c r="G42" s="140"/>
      <c r="H42" s="141"/>
    </row>
    <row r="43" spans="2:8" ht="14.4" thickBot="1" x14ac:dyDescent="0.3">
      <c r="B43" s="124"/>
      <c r="C43" s="163"/>
      <c r="D43" s="3" t="s">
        <v>48</v>
      </c>
      <c r="E43" s="163"/>
      <c r="F43" s="163"/>
      <c r="G43" s="142"/>
      <c r="H43" s="143"/>
    </row>
    <row r="44" spans="2:8" x14ac:dyDescent="0.25">
      <c r="B44" s="160"/>
      <c r="C44" s="162" t="s">
        <v>11</v>
      </c>
      <c r="D44" s="5" t="s">
        <v>47</v>
      </c>
      <c r="E44" s="162">
        <v>0</v>
      </c>
      <c r="F44" s="162">
        <v>0</v>
      </c>
      <c r="G44" s="140"/>
      <c r="H44" s="141"/>
    </row>
    <row r="45" spans="2:8" ht="14.4" thickBot="1" x14ac:dyDescent="0.3">
      <c r="B45" s="161"/>
      <c r="C45" s="163"/>
      <c r="D45" s="3" t="s">
        <v>49</v>
      </c>
      <c r="E45" s="163"/>
      <c r="F45" s="163"/>
      <c r="G45" s="142"/>
      <c r="H45" s="143"/>
    </row>
    <row r="46" spans="2:8" ht="42" thickBot="1" x14ac:dyDescent="0.3">
      <c r="B46" s="36">
        <v>16</v>
      </c>
      <c r="C46" s="3"/>
      <c r="D46" s="3" t="s">
        <v>50</v>
      </c>
      <c r="E46" s="33">
        <f>E24</f>
        <v>8298.967031250002</v>
      </c>
      <c r="F46" s="99">
        <f>E46*10.763999</f>
        <v>89330.072825407988</v>
      </c>
      <c r="G46" s="173"/>
      <c r="H46" s="174"/>
    </row>
    <row r="47" spans="2:8" ht="27.6" x14ac:dyDescent="0.25">
      <c r="B47" s="123">
        <v>17</v>
      </c>
      <c r="C47" s="125"/>
      <c r="D47" s="5" t="s">
        <v>51</v>
      </c>
      <c r="E47" s="177">
        <f>E40</f>
        <v>32394.425023125012</v>
      </c>
      <c r="F47" s="177">
        <v>348699.78</v>
      </c>
      <c r="G47" s="179" t="s">
        <v>53</v>
      </c>
      <c r="H47" s="180"/>
    </row>
    <row r="48" spans="2:8" ht="14.4" thickBot="1" x14ac:dyDescent="0.3">
      <c r="B48" s="175"/>
      <c r="C48" s="176"/>
      <c r="D48" s="41" t="s">
        <v>52</v>
      </c>
      <c r="E48" s="178"/>
      <c r="F48" s="178"/>
      <c r="G48" s="181"/>
      <c r="H48" s="182"/>
    </row>
    <row r="50" spans="2:9" ht="14.4" thickBot="1" x14ac:dyDescent="0.3"/>
    <row r="51" spans="2:9" ht="15" thickTop="1" thickBot="1" x14ac:dyDescent="0.3">
      <c r="B51" s="164" t="s">
        <v>54</v>
      </c>
      <c r="C51" s="156"/>
      <c r="D51" s="156"/>
      <c r="E51" s="156"/>
      <c r="F51" s="156"/>
      <c r="G51" s="156"/>
      <c r="H51" s="157"/>
    </row>
    <row r="52" spans="2:9" ht="14.4" thickTop="1" x14ac:dyDescent="0.25">
      <c r="B52" s="165"/>
      <c r="C52" s="166"/>
      <c r="D52" s="167"/>
      <c r="E52" s="31"/>
      <c r="F52" s="31"/>
      <c r="G52" s="168" t="s">
        <v>125</v>
      </c>
      <c r="H52" s="114" t="s">
        <v>126</v>
      </c>
    </row>
    <row r="53" spans="2:9" ht="14.4" thickBot="1" x14ac:dyDescent="0.3">
      <c r="B53" s="170" t="s">
        <v>55</v>
      </c>
      <c r="C53" s="171"/>
      <c r="D53" s="172"/>
      <c r="E53" s="62" t="s">
        <v>56</v>
      </c>
      <c r="F53" s="62" t="s">
        <v>57</v>
      </c>
      <c r="G53" s="169"/>
      <c r="H53" s="115"/>
    </row>
    <row r="54" spans="2:9" ht="14.4" thickTop="1" x14ac:dyDescent="0.25">
      <c r="B54" s="165"/>
      <c r="C54" s="166"/>
      <c r="D54" s="167"/>
      <c r="E54" s="31"/>
      <c r="F54" s="31"/>
      <c r="G54" s="5"/>
      <c r="H54" s="7"/>
    </row>
    <row r="55" spans="2:9" ht="14.4" thickBot="1" x14ac:dyDescent="0.3">
      <c r="B55" s="188" t="s">
        <v>95</v>
      </c>
      <c r="C55" s="189"/>
      <c r="D55" s="190"/>
      <c r="E55" s="27" t="s">
        <v>96</v>
      </c>
      <c r="F55" s="91" t="s">
        <v>58</v>
      </c>
      <c r="G55" s="100">
        <v>51520</v>
      </c>
      <c r="H55" s="101">
        <v>121520</v>
      </c>
    </row>
    <row r="56" spans="2:9" ht="15" thickTop="1" thickBot="1" x14ac:dyDescent="0.3">
      <c r="B56" s="21"/>
      <c r="C56" s="22"/>
      <c r="D56" s="22"/>
      <c r="E56" s="63"/>
      <c r="F56" s="92"/>
      <c r="G56" s="44"/>
      <c r="H56" s="23"/>
    </row>
    <row r="57" spans="2:9" ht="15" thickTop="1" thickBot="1" x14ac:dyDescent="0.3">
      <c r="B57" s="191" t="s">
        <v>59</v>
      </c>
      <c r="C57" s="191"/>
      <c r="D57" s="191"/>
      <c r="E57" s="191"/>
      <c r="F57" s="191"/>
      <c r="G57" s="191"/>
      <c r="H57" s="191"/>
    </row>
    <row r="58" spans="2:9" ht="15" customHeight="1" thickTop="1" thickBot="1" x14ac:dyDescent="0.3">
      <c r="B58" s="201" t="s">
        <v>121</v>
      </c>
      <c r="C58" s="184"/>
      <c r="D58" s="191" t="s">
        <v>122</v>
      </c>
      <c r="E58" s="191" t="s">
        <v>104</v>
      </c>
      <c r="F58" s="191" t="s">
        <v>105</v>
      </c>
      <c r="G58" s="191" t="s">
        <v>123</v>
      </c>
      <c r="H58" s="192" t="s">
        <v>124</v>
      </c>
    </row>
    <row r="59" spans="2:9" ht="15.45" customHeight="1" thickTop="1" thickBot="1" x14ac:dyDescent="0.3">
      <c r="B59" s="202"/>
      <c r="C59" s="184"/>
      <c r="D59" s="191"/>
      <c r="E59" s="191"/>
      <c r="F59" s="191"/>
      <c r="G59" s="191"/>
      <c r="H59" s="192"/>
    </row>
    <row r="60" spans="2:9" ht="15" thickTop="1" thickBot="1" x14ac:dyDescent="0.3">
      <c r="B60" s="46">
        <v>1</v>
      </c>
      <c r="C60" s="45"/>
      <c r="D60" s="45" t="s">
        <v>110</v>
      </c>
      <c r="E60" s="50">
        <f>F32</f>
        <v>495303.35021944967</v>
      </c>
      <c r="F60" s="64"/>
      <c r="G60" s="93">
        <v>4500</v>
      </c>
      <c r="H60" s="48">
        <f>E60*G60</f>
        <v>2228865075.9875236</v>
      </c>
      <c r="I60" s="43"/>
    </row>
    <row r="61" spans="2:9" ht="28.8" thickTop="1" thickBot="1" x14ac:dyDescent="0.3">
      <c r="B61" s="49">
        <v>2</v>
      </c>
      <c r="C61" s="49" t="s">
        <v>9</v>
      </c>
      <c r="D61" s="45" t="s">
        <v>97</v>
      </c>
      <c r="E61" s="50">
        <f>E18</f>
        <v>10102.762500000001</v>
      </c>
      <c r="F61" s="49" t="s">
        <v>111</v>
      </c>
      <c r="G61" s="51">
        <f>G55*50%</f>
        <v>25760</v>
      </c>
      <c r="H61" s="52">
        <f>E61*G61</f>
        <v>260247162.00000003</v>
      </c>
    </row>
    <row r="62" spans="2:9" ht="28.8" thickTop="1" thickBot="1" x14ac:dyDescent="0.3">
      <c r="B62" s="53"/>
      <c r="C62" s="49" t="s">
        <v>11</v>
      </c>
      <c r="D62" s="45" t="s">
        <v>106</v>
      </c>
      <c r="E62" s="50">
        <f>E19</f>
        <v>2525.6906250000002</v>
      </c>
      <c r="F62" s="49" t="s">
        <v>109</v>
      </c>
      <c r="G62" s="54">
        <v>45000</v>
      </c>
      <c r="H62" s="106">
        <f>E62*G62</f>
        <v>113656078.12500001</v>
      </c>
      <c r="I62" s="42"/>
    </row>
    <row r="63" spans="2:9" ht="28.8" thickTop="1" thickBot="1" x14ac:dyDescent="0.3">
      <c r="B63" s="53"/>
      <c r="C63" s="49" t="s">
        <v>13</v>
      </c>
      <c r="D63" s="45" t="s">
        <v>107</v>
      </c>
      <c r="E63" s="50">
        <f>E19</f>
        <v>2525.6906250000002</v>
      </c>
      <c r="F63" s="49" t="s">
        <v>108</v>
      </c>
      <c r="G63" s="54">
        <v>37375</v>
      </c>
      <c r="H63" s="52">
        <f>E63*G63</f>
        <v>94397687.109375</v>
      </c>
    </row>
    <row r="64" spans="2:9" ht="15" thickTop="1" thickBot="1" x14ac:dyDescent="0.3">
      <c r="B64" s="185">
        <v>3</v>
      </c>
      <c r="C64" s="184"/>
      <c r="D64" s="45" t="s">
        <v>60</v>
      </c>
      <c r="E64" s="186">
        <f>E24</f>
        <v>8298.967031250002</v>
      </c>
      <c r="F64" s="183" t="s">
        <v>112</v>
      </c>
      <c r="G64" s="187">
        <f>G55*35%</f>
        <v>18032</v>
      </c>
      <c r="H64" s="187">
        <f>E64*G64</f>
        <v>149646973.50750002</v>
      </c>
    </row>
    <row r="65" spans="2:8" ht="28.8" thickTop="1" thickBot="1" x14ac:dyDescent="0.3">
      <c r="B65" s="185"/>
      <c r="C65" s="184"/>
      <c r="D65" s="45" t="s">
        <v>98</v>
      </c>
      <c r="E65" s="186"/>
      <c r="F65" s="183"/>
      <c r="G65" s="187"/>
      <c r="H65" s="187"/>
    </row>
    <row r="66" spans="2:8" ht="15" thickTop="1" thickBot="1" x14ac:dyDescent="0.3">
      <c r="B66" s="49">
        <v>4</v>
      </c>
      <c r="C66" s="45"/>
      <c r="D66" s="55" t="s">
        <v>61</v>
      </c>
      <c r="E66" s="49"/>
      <c r="F66" s="49"/>
      <c r="G66" s="45"/>
      <c r="H66" s="45"/>
    </row>
    <row r="67" spans="2:8" ht="15" thickTop="1" thickBot="1" x14ac:dyDescent="0.3">
      <c r="B67" s="45"/>
      <c r="C67" s="49" t="s">
        <v>9</v>
      </c>
      <c r="D67" s="45" t="s">
        <v>62</v>
      </c>
      <c r="E67" s="50">
        <f>E29</f>
        <v>36811.846617187512</v>
      </c>
      <c r="F67" s="49" t="s">
        <v>113</v>
      </c>
      <c r="G67" s="54">
        <v>850</v>
      </c>
      <c r="H67" s="52">
        <f>E67*G67</f>
        <v>31290069.624609385</v>
      </c>
    </row>
    <row r="68" spans="2:8" ht="28.8" thickTop="1" thickBot="1" x14ac:dyDescent="0.3">
      <c r="B68" s="45"/>
      <c r="C68" s="49" t="s">
        <v>11</v>
      </c>
      <c r="D68" s="45" t="s">
        <v>114</v>
      </c>
      <c r="E68" s="49">
        <v>1656.56</v>
      </c>
      <c r="F68" s="49" t="s">
        <v>115</v>
      </c>
      <c r="G68" s="56">
        <v>3363.75</v>
      </c>
      <c r="H68" s="52">
        <f>E68*G68</f>
        <v>5572253.7000000002</v>
      </c>
    </row>
    <row r="69" spans="2:8" ht="15" thickTop="1" thickBot="1" x14ac:dyDescent="0.3">
      <c r="B69" s="45"/>
      <c r="C69" s="49" t="s">
        <v>13</v>
      </c>
      <c r="D69" s="45" t="s">
        <v>63</v>
      </c>
      <c r="E69" s="50">
        <f>E29</f>
        <v>36811.846617187512</v>
      </c>
      <c r="F69" s="49" t="s">
        <v>116</v>
      </c>
      <c r="G69" s="56">
        <v>2306.6999999999998</v>
      </c>
      <c r="H69" s="52">
        <f>E69*G69</f>
        <v>84913886.591866434</v>
      </c>
    </row>
    <row r="70" spans="2:8" ht="15" thickTop="1" thickBot="1" x14ac:dyDescent="0.3">
      <c r="B70" s="184"/>
      <c r="C70" s="183" t="s">
        <v>64</v>
      </c>
      <c r="D70" s="45" t="s">
        <v>65</v>
      </c>
      <c r="E70" s="183"/>
      <c r="F70" s="183"/>
      <c r="G70" s="184"/>
      <c r="H70" s="193">
        <v>9500000</v>
      </c>
    </row>
    <row r="71" spans="2:8" ht="15.45" customHeight="1" thickTop="1" thickBot="1" x14ac:dyDescent="0.3">
      <c r="B71" s="184"/>
      <c r="C71" s="183"/>
      <c r="D71" s="45" t="s">
        <v>66</v>
      </c>
      <c r="E71" s="183"/>
      <c r="F71" s="183"/>
      <c r="G71" s="184"/>
      <c r="H71" s="194"/>
    </row>
    <row r="72" spans="2:8" ht="15" thickTop="1" thickBot="1" x14ac:dyDescent="0.3">
      <c r="B72" s="57"/>
      <c r="C72" s="47"/>
      <c r="D72" s="47"/>
      <c r="E72" s="64"/>
      <c r="F72" s="64"/>
      <c r="G72" s="58"/>
      <c r="H72" s="95"/>
    </row>
    <row r="73" spans="2:8" ht="15" thickTop="1" thickBot="1" x14ac:dyDescent="0.3">
      <c r="B73" s="45"/>
      <c r="C73" s="49" t="s">
        <v>67</v>
      </c>
      <c r="D73" s="45" t="s">
        <v>68</v>
      </c>
      <c r="E73" s="49"/>
      <c r="F73" s="49"/>
      <c r="G73" s="45"/>
      <c r="H73" s="94">
        <v>8900000</v>
      </c>
    </row>
    <row r="74" spans="2:8" ht="28.8" thickTop="1" thickBot="1" x14ac:dyDescent="0.3">
      <c r="B74" s="45"/>
      <c r="C74" s="49" t="s">
        <v>69</v>
      </c>
      <c r="D74" s="45" t="s">
        <v>70</v>
      </c>
      <c r="E74" s="49"/>
      <c r="F74" s="49"/>
      <c r="G74" s="45"/>
      <c r="H74" s="52">
        <v>35500000</v>
      </c>
    </row>
    <row r="75" spans="2:8" ht="15" thickTop="1" thickBot="1" x14ac:dyDescent="0.3">
      <c r="B75" s="183">
        <v>5</v>
      </c>
      <c r="C75" s="184"/>
      <c r="D75" s="45" t="s">
        <v>71</v>
      </c>
      <c r="E75" s="186">
        <f>F32</f>
        <v>495303.35021944967</v>
      </c>
      <c r="F75" s="195"/>
      <c r="G75" s="183">
        <v>275</v>
      </c>
      <c r="H75" s="206">
        <f>E75*G75</f>
        <v>136208421.31034866</v>
      </c>
    </row>
    <row r="76" spans="2:8" ht="15.45" customHeight="1" thickTop="1" thickBot="1" x14ac:dyDescent="0.3">
      <c r="B76" s="183"/>
      <c r="C76" s="184"/>
      <c r="D76" s="45" t="s">
        <v>72</v>
      </c>
      <c r="E76" s="186"/>
      <c r="F76" s="196"/>
      <c r="G76" s="183"/>
      <c r="H76" s="206"/>
    </row>
    <row r="77" spans="2:8" ht="15" thickTop="1" thickBot="1" x14ac:dyDescent="0.3">
      <c r="B77" s="183">
        <v>6</v>
      </c>
      <c r="C77" s="184"/>
      <c r="D77" s="45" t="s">
        <v>73</v>
      </c>
      <c r="E77" s="183"/>
      <c r="F77" s="183"/>
      <c r="G77" s="184"/>
      <c r="H77" s="206">
        <v>32500000</v>
      </c>
    </row>
    <row r="78" spans="2:8" ht="15" thickTop="1" thickBot="1" x14ac:dyDescent="0.3">
      <c r="B78" s="183"/>
      <c r="C78" s="184"/>
      <c r="D78" s="45" t="s">
        <v>74</v>
      </c>
      <c r="E78" s="183"/>
      <c r="F78" s="183"/>
      <c r="G78" s="184"/>
      <c r="H78" s="206"/>
    </row>
    <row r="79" spans="2:8" ht="15" thickTop="1" thickBot="1" x14ac:dyDescent="0.3">
      <c r="B79" s="49">
        <v>7</v>
      </c>
      <c r="C79" s="49" t="s">
        <v>9</v>
      </c>
      <c r="D79" s="45" t="s">
        <v>75</v>
      </c>
      <c r="E79" s="49"/>
      <c r="F79" s="49"/>
      <c r="G79" s="45"/>
      <c r="H79" s="49">
        <v>0</v>
      </c>
    </row>
    <row r="80" spans="2:8" ht="15" thickTop="1" thickBot="1" x14ac:dyDescent="0.3">
      <c r="B80" s="45"/>
      <c r="C80" s="49" t="s">
        <v>11</v>
      </c>
      <c r="D80" s="45" t="s">
        <v>76</v>
      </c>
      <c r="E80" s="49"/>
      <c r="F80" s="49"/>
      <c r="G80" s="45"/>
      <c r="H80" s="49">
        <v>0</v>
      </c>
    </row>
    <row r="81" spans="2:9" ht="15" thickTop="1" thickBot="1" x14ac:dyDescent="0.3">
      <c r="B81" s="49">
        <v>8</v>
      </c>
      <c r="C81" s="45"/>
      <c r="D81" s="45" t="s">
        <v>77</v>
      </c>
      <c r="E81" s="49"/>
      <c r="F81" s="49"/>
      <c r="G81" s="45"/>
      <c r="H81" s="60">
        <v>25000000</v>
      </c>
    </row>
    <row r="82" spans="2:9" ht="15" thickTop="1" thickBot="1" x14ac:dyDescent="0.3">
      <c r="B82" s="49">
        <v>9</v>
      </c>
      <c r="C82" s="45"/>
      <c r="D82" s="45" t="s">
        <v>78</v>
      </c>
      <c r="E82" s="49"/>
      <c r="F82" s="49"/>
      <c r="G82" s="45"/>
      <c r="H82" s="49">
        <v>0</v>
      </c>
    </row>
    <row r="83" spans="2:9" ht="15" thickTop="1" thickBot="1" x14ac:dyDescent="0.3">
      <c r="B83" s="49">
        <v>10</v>
      </c>
      <c r="C83" s="45"/>
      <c r="D83" s="45" t="s">
        <v>79</v>
      </c>
      <c r="E83" s="49"/>
      <c r="F83" s="49"/>
      <c r="G83" s="45"/>
      <c r="H83" s="60">
        <v>12500000</v>
      </c>
    </row>
    <row r="84" spans="2:9" ht="15" thickTop="1" thickBot="1" x14ac:dyDescent="0.3">
      <c r="B84" s="49">
        <v>11</v>
      </c>
      <c r="C84" s="45"/>
      <c r="D84" s="45" t="s">
        <v>80</v>
      </c>
      <c r="E84" s="49"/>
      <c r="F84" s="49"/>
      <c r="G84" s="45"/>
      <c r="H84" s="59">
        <v>50000000</v>
      </c>
    </row>
    <row r="85" spans="2:9" ht="15" thickTop="1" thickBot="1" x14ac:dyDescent="0.3">
      <c r="B85" s="49">
        <v>12</v>
      </c>
      <c r="C85" s="45"/>
      <c r="D85" s="96" t="s">
        <v>117</v>
      </c>
      <c r="E85" s="49"/>
      <c r="F85" s="49"/>
      <c r="G85" s="45"/>
      <c r="H85" s="59">
        <v>25000000</v>
      </c>
    </row>
    <row r="86" spans="2:9" ht="15" thickTop="1" thickBot="1" x14ac:dyDescent="0.3">
      <c r="B86" s="49">
        <v>13</v>
      </c>
      <c r="C86" s="45"/>
      <c r="D86" s="45" t="s">
        <v>81</v>
      </c>
      <c r="E86" s="49"/>
      <c r="F86" s="49"/>
      <c r="G86" s="45"/>
      <c r="H86" s="59">
        <v>15000000</v>
      </c>
    </row>
    <row r="87" spans="2:9" ht="28.8" thickTop="1" thickBot="1" x14ac:dyDescent="0.3">
      <c r="B87" s="49">
        <v>14</v>
      </c>
      <c r="C87" s="45"/>
      <c r="D87" s="45" t="s">
        <v>82</v>
      </c>
      <c r="E87" s="49"/>
      <c r="F87" s="49"/>
      <c r="G87" s="45"/>
      <c r="H87" s="59">
        <v>10000000</v>
      </c>
    </row>
    <row r="88" spans="2:9" ht="28.8" thickTop="1" thickBot="1" x14ac:dyDescent="0.3">
      <c r="B88" s="49">
        <v>15</v>
      </c>
      <c r="C88" s="45"/>
      <c r="D88" s="45" t="s">
        <v>83</v>
      </c>
      <c r="E88" s="49"/>
      <c r="F88" s="49"/>
      <c r="G88" s="45"/>
      <c r="H88" s="59">
        <v>4000000</v>
      </c>
    </row>
    <row r="89" spans="2:9" ht="15" customHeight="1" thickTop="1" thickBot="1" x14ac:dyDescent="0.3">
      <c r="B89" s="61"/>
      <c r="C89" s="45"/>
      <c r="D89" s="191" t="s">
        <v>85</v>
      </c>
      <c r="E89" s="191"/>
      <c r="F89" s="191"/>
      <c r="G89" s="191"/>
      <c r="H89" s="97">
        <f>SUM(H60:H88)</f>
        <v>3332697607.956223</v>
      </c>
    </row>
    <row r="90" spans="2:9" ht="15" thickTop="1" thickBot="1" x14ac:dyDescent="0.3">
      <c r="D90" s="203" t="s">
        <v>84</v>
      </c>
      <c r="E90" s="204"/>
      <c r="F90" s="205"/>
    </row>
    <row r="91" spans="2:9" ht="14.4" thickBot="1" x14ac:dyDescent="0.3"/>
    <row r="92" spans="2:9" ht="14.4" thickBot="1" x14ac:dyDescent="0.3">
      <c r="B92" s="198" t="s">
        <v>86</v>
      </c>
      <c r="C92" s="199"/>
      <c r="D92" s="199"/>
      <c r="E92" s="199"/>
      <c r="F92" s="199"/>
      <c r="G92" s="199"/>
      <c r="H92" s="200"/>
    </row>
    <row r="93" spans="2:9" s="24" customFormat="1" ht="28.8" thickTop="1" thickBot="1" x14ac:dyDescent="0.3">
      <c r="B93" s="79" t="s">
        <v>127</v>
      </c>
      <c r="C93" s="65"/>
      <c r="D93" s="66" t="s">
        <v>122</v>
      </c>
      <c r="E93" s="66" t="s">
        <v>128</v>
      </c>
      <c r="F93" s="66" t="s">
        <v>129</v>
      </c>
      <c r="G93" s="65" t="s">
        <v>130</v>
      </c>
      <c r="H93" s="80" t="s">
        <v>131</v>
      </c>
    </row>
    <row r="94" spans="2:9" ht="28.8" thickTop="1" thickBot="1" x14ac:dyDescent="0.3">
      <c r="B94" s="81">
        <v>1</v>
      </c>
      <c r="C94" s="67"/>
      <c r="D94" s="67" t="s">
        <v>118</v>
      </c>
      <c r="E94" s="104">
        <v>0.22</v>
      </c>
      <c r="F94" s="69">
        <f>100%-E94</f>
        <v>0.78</v>
      </c>
      <c r="G94" s="70"/>
      <c r="H94" s="82"/>
    </row>
    <row r="95" spans="2:9" ht="15" thickTop="1" thickBot="1" x14ac:dyDescent="0.3">
      <c r="B95" s="81"/>
      <c r="C95" s="67"/>
      <c r="D95" s="71">
        <v>191571</v>
      </c>
      <c r="E95" s="72">
        <f>$D$95*E94</f>
        <v>42145.62</v>
      </c>
      <c r="F95" s="72">
        <f>$D$95*F94</f>
        <v>149425.38</v>
      </c>
      <c r="G95" s="103">
        <v>27000</v>
      </c>
      <c r="H95" s="83">
        <f>F95*G95</f>
        <v>4034485260</v>
      </c>
      <c r="I95" s="43"/>
    </row>
    <row r="96" spans="2:9" ht="28.8" thickTop="1" thickBot="1" x14ac:dyDescent="0.3">
      <c r="B96" s="81">
        <v>2</v>
      </c>
      <c r="C96" s="67"/>
      <c r="D96" s="67" t="s">
        <v>119</v>
      </c>
      <c r="E96" s="104">
        <v>0.22</v>
      </c>
      <c r="F96" s="69">
        <f>100%-E96</f>
        <v>0.78</v>
      </c>
      <c r="G96" s="73"/>
      <c r="H96" s="83"/>
    </row>
    <row r="97" spans="2:9" ht="15" thickTop="1" thickBot="1" x14ac:dyDescent="0.3">
      <c r="B97" s="81"/>
      <c r="C97" s="67"/>
      <c r="D97" s="71">
        <v>80000</v>
      </c>
      <c r="E97" s="72">
        <f>$D$97*E96</f>
        <v>17600</v>
      </c>
      <c r="F97" s="72">
        <f>$D$97*F96</f>
        <v>62400</v>
      </c>
      <c r="G97" s="103">
        <v>42000</v>
      </c>
      <c r="H97" s="83">
        <f>F97*G97</f>
        <v>2620800000</v>
      </c>
      <c r="I97" s="43"/>
    </row>
    <row r="98" spans="2:9" ht="15" thickTop="1" thickBot="1" x14ac:dyDescent="0.3">
      <c r="B98" s="81">
        <v>3</v>
      </c>
      <c r="C98" s="67"/>
      <c r="D98" s="67" t="s">
        <v>99</v>
      </c>
      <c r="E98" s="74"/>
      <c r="F98" s="75"/>
      <c r="G98" s="70"/>
      <c r="H98" s="82"/>
    </row>
    <row r="99" spans="2:9" ht="15" thickTop="1" thickBot="1" x14ac:dyDescent="0.3">
      <c r="B99" s="84"/>
      <c r="C99" s="70"/>
      <c r="D99" s="71">
        <v>77129</v>
      </c>
      <c r="E99" s="75"/>
      <c r="F99" s="75"/>
      <c r="G99" s="70"/>
      <c r="H99" s="82"/>
    </row>
    <row r="100" spans="2:9" ht="28.8" thickTop="1" thickBot="1" x14ac:dyDescent="0.3">
      <c r="B100" s="81">
        <v>4</v>
      </c>
      <c r="C100" s="67"/>
      <c r="D100" s="67" t="s">
        <v>87</v>
      </c>
      <c r="E100" s="75"/>
      <c r="F100" s="75"/>
      <c r="G100" s="70"/>
      <c r="H100" s="82"/>
    </row>
    <row r="101" spans="2:9" ht="15" thickTop="1" thickBot="1" x14ac:dyDescent="0.3">
      <c r="B101" s="81"/>
      <c r="C101" s="67"/>
      <c r="D101" s="76">
        <v>150</v>
      </c>
      <c r="E101" s="77"/>
      <c r="F101" s="75"/>
      <c r="G101" s="70"/>
      <c r="H101" s="82"/>
    </row>
    <row r="102" spans="2:9" ht="28.8" thickTop="1" thickBot="1" x14ac:dyDescent="0.3">
      <c r="B102" s="81">
        <v>5</v>
      </c>
      <c r="C102" s="67"/>
      <c r="D102" s="67" t="s">
        <v>88</v>
      </c>
      <c r="E102" s="68">
        <v>0</v>
      </c>
      <c r="F102" s="69">
        <f>100%-E102</f>
        <v>1</v>
      </c>
      <c r="G102" s="70"/>
      <c r="H102" s="82"/>
    </row>
    <row r="103" spans="2:9" ht="15" thickTop="1" thickBot="1" x14ac:dyDescent="0.3">
      <c r="B103" s="81"/>
      <c r="C103" s="67"/>
      <c r="D103" s="76">
        <v>475</v>
      </c>
      <c r="E103" s="78">
        <f>$D$103*E102</f>
        <v>0</v>
      </c>
      <c r="F103" s="78">
        <f>$D$103*F102</f>
        <v>475</v>
      </c>
      <c r="G103" s="103">
        <v>800000</v>
      </c>
      <c r="H103" s="85">
        <f>G103*F103</f>
        <v>380000000</v>
      </c>
    </row>
    <row r="104" spans="2:9" ht="15" thickTop="1" thickBot="1" x14ac:dyDescent="0.3">
      <c r="B104" s="81">
        <v>6</v>
      </c>
      <c r="C104" s="67"/>
      <c r="D104" s="67" t="s">
        <v>89</v>
      </c>
      <c r="E104" s="74">
        <v>348700</v>
      </c>
      <c r="F104" s="75"/>
      <c r="G104" s="105">
        <v>900</v>
      </c>
      <c r="H104" s="85">
        <f>E104*G104</f>
        <v>313830000</v>
      </c>
    </row>
    <row r="105" spans="2:9" ht="15.45" customHeight="1" thickTop="1" thickBot="1" x14ac:dyDescent="0.3">
      <c r="B105" s="86"/>
      <c r="C105" s="87"/>
      <c r="D105" s="197" t="s">
        <v>120</v>
      </c>
      <c r="E105" s="197"/>
      <c r="F105" s="197"/>
      <c r="G105" s="197"/>
      <c r="H105" s="98">
        <f>SUM(H95:H104)</f>
        <v>7349115260</v>
      </c>
    </row>
    <row r="107" spans="2:9" ht="14.4" thickBot="1" x14ac:dyDescent="0.3"/>
    <row r="108" spans="2:9" ht="14.4" thickBot="1" x14ac:dyDescent="0.3">
      <c r="G108" s="107" t="s">
        <v>134</v>
      </c>
      <c r="H108" s="108">
        <f>H105-H89</f>
        <v>4016417652.043777</v>
      </c>
    </row>
  </sheetData>
  <mergeCells count="105">
    <mergeCell ref="F75:F76"/>
    <mergeCell ref="D105:G105"/>
    <mergeCell ref="B92:H92"/>
    <mergeCell ref="B58:B59"/>
    <mergeCell ref="D89:G89"/>
    <mergeCell ref="D90:F90"/>
    <mergeCell ref="F58:F59"/>
    <mergeCell ref="E58:E59"/>
    <mergeCell ref="D58:D59"/>
    <mergeCell ref="G58:G59"/>
    <mergeCell ref="G64:G65"/>
    <mergeCell ref="H75:H76"/>
    <mergeCell ref="B77:B78"/>
    <mergeCell ref="C77:C78"/>
    <mergeCell ref="E77:E78"/>
    <mergeCell ref="F77:F78"/>
    <mergeCell ref="G77:G78"/>
    <mergeCell ref="H77:H78"/>
    <mergeCell ref="B75:B76"/>
    <mergeCell ref="C75:C76"/>
    <mergeCell ref="E75:E76"/>
    <mergeCell ref="G75:G76"/>
    <mergeCell ref="B70:B71"/>
    <mergeCell ref="C70:C71"/>
    <mergeCell ref="E70:E71"/>
    <mergeCell ref="F70:F71"/>
    <mergeCell ref="G70:G71"/>
    <mergeCell ref="B64:B65"/>
    <mergeCell ref="C64:C65"/>
    <mergeCell ref="E64:E65"/>
    <mergeCell ref="F64:F65"/>
    <mergeCell ref="H64:H65"/>
    <mergeCell ref="B54:D54"/>
    <mergeCell ref="B55:D55"/>
    <mergeCell ref="B57:H57"/>
    <mergeCell ref="C58:C59"/>
    <mergeCell ref="H58:H59"/>
    <mergeCell ref="H70:H71"/>
    <mergeCell ref="B44:B45"/>
    <mergeCell ref="C44:C45"/>
    <mergeCell ref="F44:F45"/>
    <mergeCell ref="G44:H45"/>
    <mergeCell ref="E42:E43"/>
    <mergeCell ref="E44:E45"/>
    <mergeCell ref="B51:H51"/>
    <mergeCell ref="B52:D52"/>
    <mergeCell ref="G52:G53"/>
    <mergeCell ref="H52:H53"/>
    <mergeCell ref="B53:D53"/>
    <mergeCell ref="G46:H46"/>
    <mergeCell ref="B47:B48"/>
    <mergeCell ref="C47:C48"/>
    <mergeCell ref="F47:F48"/>
    <mergeCell ref="G47:H48"/>
    <mergeCell ref="E47:E48"/>
    <mergeCell ref="G39:H39"/>
    <mergeCell ref="B40:B41"/>
    <mergeCell ref="C40:C41"/>
    <mergeCell ref="G40:H41"/>
    <mergeCell ref="B38:B39"/>
    <mergeCell ref="C38:C39"/>
    <mergeCell ref="D38:D39"/>
    <mergeCell ref="F38:F39"/>
    <mergeCell ref="B42:B43"/>
    <mergeCell ref="C42:C43"/>
    <mergeCell ref="F42:F43"/>
    <mergeCell ref="G42:H43"/>
    <mergeCell ref="B3:G3"/>
    <mergeCell ref="B6:B7"/>
    <mergeCell ref="E12:E13"/>
    <mergeCell ref="E22:E23"/>
    <mergeCell ref="B27:B28"/>
    <mergeCell ref="C27:C28"/>
    <mergeCell ref="F27:F28"/>
    <mergeCell ref="G27:G28"/>
    <mergeCell ref="G38:H38"/>
    <mergeCell ref="C30:C31"/>
    <mergeCell ref="C34:C35"/>
    <mergeCell ref="G34:H35"/>
    <mergeCell ref="D36:D37"/>
    <mergeCell ref="G36:H37"/>
    <mergeCell ref="E30:E31"/>
    <mergeCell ref="E34:E35"/>
    <mergeCell ref="E27:E28"/>
    <mergeCell ref="E24:E25"/>
    <mergeCell ref="B4:E4"/>
    <mergeCell ref="F4:G4"/>
    <mergeCell ref="B12:B13"/>
    <mergeCell ref="B11:G11"/>
    <mergeCell ref="C12:C13"/>
    <mergeCell ref="D12:D13"/>
    <mergeCell ref="F24:F25"/>
    <mergeCell ref="F30:F31"/>
    <mergeCell ref="F34:F35"/>
    <mergeCell ref="F12:F13"/>
    <mergeCell ref="G12:G13"/>
    <mergeCell ref="B5:G5"/>
    <mergeCell ref="C6:C7"/>
    <mergeCell ref="D6:D7"/>
    <mergeCell ref="F6:F7"/>
    <mergeCell ref="G6:G7"/>
    <mergeCell ref="B22:B23"/>
    <mergeCell ref="C22:C23"/>
    <mergeCell ref="F22:F23"/>
    <mergeCell ref="G22:G2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Malad Goregaon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Nimit Panigrahi</dc:creator>
  <cp:lastModifiedBy>aaditya maini</cp:lastModifiedBy>
  <cp:lastPrinted>2025-02-01T17:57:24Z</cp:lastPrinted>
  <dcterms:created xsi:type="dcterms:W3CDTF">2025-01-31T15:39:29Z</dcterms:created>
  <dcterms:modified xsi:type="dcterms:W3CDTF">2025-03-06T09:59:38Z</dcterms:modified>
</cp:coreProperties>
</file>