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4DD5DCA-6089-4467-8EA4-FBD604B1096A}" xr6:coauthVersionLast="47" xr6:coauthVersionMax="47" xr10:uidLastSave="{00000000-0000-0000-0000-000000000000}"/>
  <bookViews>
    <workbookView xWindow="-108" yWindow="-108" windowWidth="23256" windowHeight="13176" tabRatio="892" activeTab="4" xr2:uid="{00000000-000D-0000-FFFF-FFFF00000000}"/>
  </bookViews>
  <sheets>
    <sheet name="Project Cost" sheetId="30" r:id="rId1"/>
    <sheet name="Manpower &amp; Other Expenses" sheetId="20" r:id="rId2"/>
    <sheet name="Revenue" sheetId="18" r:id="rId3"/>
    <sheet name="Int Calculation" sheetId="28" r:id="rId4"/>
    <sheet name="Int. Schedule" sheetId="29" r:id="rId5"/>
    <sheet name="Operation Statement" sheetId="26" r:id="rId6"/>
    <sheet name="Debt Servce Coverage Ratio" sheetId="24" r:id="rId7"/>
    <sheet name="Cash Flow Statement" sheetId="23" r:id="rId8"/>
    <sheet name="Projected Balance Sheet" sheetId="27" r:id="rId9"/>
  </sheets>
  <externalReferences>
    <externalReference r:id="rId10"/>
  </externalReferences>
  <calcPr calcId="191029"/>
</workbook>
</file>

<file path=xl/calcChain.xml><?xml version="1.0" encoding="utf-8"?>
<calcChain xmlns="http://schemas.openxmlformats.org/spreadsheetml/2006/main">
  <c r="L27" i="29" l="1"/>
  <c r="F37" i="20"/>
  <c r="F36" i="20"/>
  <c r="F35" i="20"/>
  <c r="F34" i="20"/>
  <c r="F33" i="20"/>
  <c r="C28" i="20"/>
  <c r="F28" i="20" s="1"/>
  <c r="F23" i="20"/>
  <c r="F18" i="20"/>
  <c r="G18" i="20" s="1"/>
  <c r="D12" i="20"/>
  <c r="D13" i="20" s="1"/>
  <c r="D14" i="20" s="1"/>
  <c r="C12" i="20"/>
  <c r="C13" i="20" s="1"/>
  <c r="E11" i="20"/>
  <c r="F11" i="20" s="1"/>
  <c r="E10" i="20"/>
  <c r="F10" i="20" s="1"/>
  <c r="E9" i="20"/>
  <c r="F9" i="20" s="1"/>
  <c r="F38" i="20" l="1"/>
  <c r="C14" i="20"/>
  <c r="E14" i="20" s="1"/>
  <c r="F14" i="20" s="1"/>
  <c r="E13" i="20"/>
  <c r="F13" i="20" s="1"/>
  <c r="H18" i="20"/>
  <c r="I18" i="20" s="1"/>
  <c r="J18" i="20" s="1"/>
  <c r="E12" i="20"/>
  <c r="F12" i="20" s="1"/>
  <c r="F15" i="20" s="1"/>
  <c r="G23" i="20"/>
  <c r="H23" i="20" s="1"/>
  <c r="I23" i="20" s="1"/>
  <c r="J23" i="20" s="1"/>
  <c r="K18" i="20" l="1"/>
  <c r="K23" i="20"/>
  <c r="D12" i="27" l="1"/>
  <c r="D10" i="23"/>
  <c r="D55" i="30"/>
  <c r="N20" i="26"/>
  <c r="L20" i="26"/>
  <c r="F22" i="30"/>
  <c r="H26" i="29" l="1"/>
  <c r="F26" i="29"/>
  <c r="J23" i="29"/>
  <c r="D26" i="29" s="1"/>
  <c r="J20" i="29"/>
  <c r="J17" i="29"/>
  <c r="J14" i="29"/>
  <c r="J11" i="29"/>
  <c r="D35" i="29"/>
  <c r="D37" i="29" s="1"/>
  <c r="F26" i="30"/>
  <c r="F7" i="18"/>
  <c r="H18" i="26" l="1"/>
  <c r="L18" i="26"/>
  <c r="N18" i="26" s="1"/>
  <c r="F18" i="26"/>
  <c r="D18" i="26"/>
  <c r="F17" i="30"/>
  <c r="D11" i="29"/>
  <c r="E9" i="30" l="1"/>
  <c r="H17" i="23" s="1"/>
  <c r="F21" i="27"/>
  <c r="H21" i="27" s="1"/>
  <c r="J21" i="27" s="1"/>
  <c r="L21" i="27" s="1"/>
  <c r="A2" i="24"/>
  <c r="A1" i="24"/>
  <c r="D19" i="26"/>
  <c r="H17" i="26"/>
  <c r="F17" i="26"/>
  <c r="D17" i="26"/>
  <c r="A2" i="27"/>
  <c r="A1" i="27"/>
  <c r="A2" i="23" l="1"/>
  <c r="A1" i="23"/>
  <c r="A2" i="26"/>
  <c r="A1" i="26"/>
  <c r="A2" i="29"/>
  <c r="A1" i="29"/>
  <c r="D24" i="26"/>
  <c r="F24" i="26" s="1"/>
  <c r="F23" i="26"/>
  <c r="H23" i="26" s="1"/>
  <c r="J23" i="26" s="1"/>
  <c r="L23" i="26" s="1"/>
  <c r="N23" i="26" s="1"/>
  <c r="F22" i="26"/>
  <c r="H22" i="26"/>
  <c r="D22" i="26"/>
  <c r="F14" i="30"/>
  <c r="E10" i="30"/>
  <c r="J17" i="23" s="1"/>
  <c r="E8" i="30"/>
  <c r="I42" i="30"/>
  <c r="I43" i="30"/>
  <c r="I41" i="30"/>
  <c r="D38" i="30"/>
  <c r="C39" i="18"/>
  <c r="C35" i="18"/>
  <c r="C32" i="18"/>
  <c r="C30" i="18"/>
  <c r="C29" i="18"/>
  <c r="E29" i="18" s="1"/>
  <c r="G29" i="18" s="1"/>
  <c r="F12" i="23" s="1"/>
  <c r="F16" i="27" s="1"/>
  <c r="H24" i="18"/>
  <c r="H23" i="18"/>
  <c r="H22" i="18"/>
  <c r="H21" i="18"/>
  <c r="A25" i="18"/>
  <c r="F8" i="18"/>
  <c r="F9" i="18" s="1"/>
  <c r="E12" i="18" s="1"/>
  <c r="E13" i="18" s="1"/>
  <c r="A2" i="18"/>
  <c r="A1" i="18"/>
  <c r="A2" i="20"/>
  <c r="A1" i="20"/>
  <c r="D17" i="23" l="1"/>
  <c r="D14" i="27"/>
  <c r="F14" i="27" s="1"/>
  <c r="H14" i="27" s="1"/>
  <c r="F27" i="30"/>
  <c r="F28" i="30" s="1"/>
  <c r="F25" i="26" s="1"/>
  <c r="H25" i="26" s="1"/>
  <c r="J25" i="26" s="1"/>
  <c r="L25" i="26" s="1"/>
  <c r="N25" i="26" s="1"/>
  <c r="F29" i="30"/>
  <c r="F26" i="26"/>
  <c r="L22" i="26"/>
  <c r="J22" i="26"/>
  <c r="E11" i="30"/>
  <c r="N16" i="26" s="1"/>
  <c r="C40" i="18"/>
  <c r="C31" i="18"/>
  <c r="E31" i="18" s="1"/>
  <c r="G31" i="18" s="1"/>
  <c r="H12" i="23" s="1"/>
  <c r="H16" i="27" s="1"/>
  <c r="E16" i="18"/>
  <c r="C33" i="18"/>
  <c r="C36" i="18"/>
  <c r="M7" i="28"/>
  <c r="M8" i="28" s="1"/>
  <c r="D7" i="28"/>
  <c r="F78" i="28" l="1"/>
  <c r="F61" i="28"/>
  <c r="F69" i="28"/>
  <c r="F52" i="28"/>
  <c r="F77" i="28"/>
  <c r="F62" i="28"/>
  <c r="F70" i="28"/>
  <c r="F51" i="28"/>
  <c r="F76" i="28"/>
  <c r="F63" i="28"/>
  <c r="F59" i="28"/>
  <c r="F50" i="28"/>
  <c r="F83" i="28"/>
  <c r="F75" i="28"/>
  <c r="F64" i="28"/>
  <c r="F57" i="28"/>
  <c r="F49" i="28"/>
  <c r="F82" i="28"/>
  <c r="F74" i="28"/>
  <c r="F65" i="28"/>
  <c r="F56" i="28"/>
  <c r="F48" i="28"/>
  <c r="F81" i="28"/>
  <c r="F73" i="28"/>
  <c r="F66" i="28"/>
  <c r="F55" i="28"/>
  <c r="F47" i="28"/>
  <c r="F80" i="28"/>
  <c r="F72" i="28"/>
  <c r="F67" i="28"/>
  <c r="F54" i="28"/>
  <c r="F46" i="28"/>
  <c r="F79" i="28"/>
  <c r="F60" i="28"/>
  <c r="F68" i="28"/>
  <c r="F53" i="28"/>
  <c r="F30" i="30"/>
  <c r="F31" i="30" s="1"/>
  <c r="H26" i="26"/>
  <c r="N22" i="26"/>
  <c r="E17" i="18"/>
  <c r="C37" i="18"/>
  <c r="C34" i="18"/>
  <c r="E34" i="18" s="1"/>
  <c r="G34" i="18" s="1"/>
  <c r="J12" i="23" s="1"/>
  <c r="J16" i="27" s="1"/>
  <c r="C41" i="18"/>
  <c r="G83" i="28" l="1"/>
  <c r="D48" i="30"/>
  <c r="D52" i="30"/>
  <c r="D53" i="30"/>
  <c r="D51" i="30"/>
  <c r="D49" i="30"/>
  <c r="D54" i="30"/>
  <c r="D46" i="30"/>
  <c r="F46" i="30" s="1"/>
  <c r="H46" i="30" s="1"/>
  <c r="F21" i="26" s="1"/>
  <c r="D50" i="30"/>
  <c r="D47" i="30"/>
  <c r="D56" i="30"/>
  <c r="J26" i="26"/>
  <c r="C42" i="18"/>
  <c r="E42" i="18" s="1"/>
  <c r="G42" i="18" s="1"/>
  <c r="C38" i="18"/>
  <c r="E38" i="18" s="1"/>
  <c r="G38" i="18" s="1"/>
  <c r="L12" i="23" s="1"/>
  <c r="L16" i="27" s="1"/>
  <c r="N12" i="23" l="1"/>
  <c r="N26" i="26"/>
  <c r="O15" i="24"/>
  <c r="N21" i="23"/>
  <c r="F51" i="30"/>
  <c r="H51" i="30" s="1"/>
  <c r="J21" i="26" s="1"/>
  <c r="F48" i="30"/>
  <c r="H48" i="30" s="1"/>
  <c r="H21" i="26" s="1"/>
  <c r="F56" i="30"/>
  <c r="H56" i="30" s="1"/>
  <c r="N21" i="26" s="1"/>
  <c r="F54" i="30"/>
  <c r="L26" i="26"/>
  <c r="E43" i="18"/>
  <c r="G43" i="18" s="1"/>
  <c r="N11" i="26" s="1"/>
  <c r="H54" i="30" l="1"/>
  <c r="L21" i="26" s="1"/>
  <c r="F57" i="30"/>
  <c r="H57" i="30" s="1"/>
  <c r="G70" i="28"/>
  <c r="H23" i="29" s="1"/>
  <c r="G57" i="28"/>
  <c r="H20" i="29" s="1"/>
  <c r="G44" i="28"/>
  <c r="H17" i="29" s="1"/>
  <c r="G31" i="28"/>
  <c r="H14" i="29" s="1"/>
  <c r="G18" i="28"/>
  <c r="H11" i="29" s="1"/>
  <c r="L15" i="24" l="1"/>
  <c r="L21" i="23"/>
  <c r="J15" i="24"/>
  <c r="J21" i="23"/>
  <c r="H15" i="24"/>
  <c r="H21" i="23"/>
  <c r="F15" i="24"/>
  <c r="F21" i="23"/>
  <c r="D15" i="24"/>
  <c r="D21" i="23"/>
  <c r="D14" i="29"/>
  <c r="H7" i="28"/>
  <c r="C8" i="28" s="1"/>
  <c r="D8" i="28" s="1"/>
  <c r="Q15" i="24" l="1"/>
  <c r="H24" i="26"/>
  <c r="J24" i="26" s="1"/>
  <c r="L24" i="26" s="1"/>
  <c r="N24" i="26" s="1"/>
  <c r="L17" i="26"/>
  <c r="N17" i="26" s="1"/>
  <c r="D17" i="29"/>
  <c r="F12" i="27"/>
  <c r="H8" i="28"/>
  <c r="C9" i="28" s="1"/>
  <c r="D9" i="28" s="1"/>
  <c r="D20" i="29" l="1"/>
  <c r="H12" i="27"/>
  <c r="H9" i="28"/>
  <c r="C10" i="28" s="1"/>
  <c r="D10" i="28" s="1"/>
  <c r="D23" i="29" l="1"/>
  <c r="J12" i="27"/>
  <c r="H10" i="28"/>
  <c r="C11" i="28" s="1"/>
  <c r="D11" i="28" s="1"/>
  <c r="L12" i="27" l="1"/>
  <c r="H11" i="28"/>
  <c r="C12" i="28" s="1"/>
  <c r="D12" i="28" s="1"/>
  <c r="J26" i="29" l="1"/>
  <c r="H12" i="28"/>
  <c r="C13" i="28" l="1"/>
  <c r="D13" i="28" s="1"/>
  <c r="H13" i="28"/>
  <c r="C14" i="28" s="1"/>
  <c r="D14" i="28" s="1"/>
  <c r="H14" i="28" l="1"/>
  <c r="C15" i="28" s="1"/>
  <c r="D15" i="28" s="1"/>
  <c r="H15" i="28" l="1"/>
  <c r="C16" i="28" l="1"/>
  <c r="D16" i="28" s="1"/>
  <c r="H16" i="28"/>
  <c r="C17" i="28" s="1"/>
  <c r="D17" i="28" s="1"/>
  <c r="H17" i="28" l="1"/>
  <c r="C18" i="28" s="1"/>
  <c r="D18" i="28" s="1"/>
  <c r="E18" i="28" l="1"/>
  <c r="F11" i="29" s="1"/>
  <c r="H18" i="28"/>
  <c r="C20" i="28" l="1"/>
  <c r="D20" i="28" s="1"/>
  <c r="D32" i="26"/>
  <c r="L11" i="29"/>
  <c r="H20" i="28"/>
  <c r="C21" i="28" s="1"/>
  <c r="D21" i="28" s="1"/>
  <c r="D11" i="24" l="1"/>
  <c r="H21" i="28"/>
  <c r="C22" i="28" s="1"/>
  <c r="D22" i="28" s="1"/>
  <c r="H22" i="28" l="1"/>
  <c r="C23" i="28" s="1"/>
  <c r="D23" i="28" s="1"/>
  <c r="H23" i="28" l="1"/>
  <c r="C24" i="28" s="1"/>
  <c r="D24" i="28" s="1"/>
  <c r="H24" i="28" l="1"/>
  <c r="C25" i="28" s="1"/>
  <c r="D25" i="28" s="1"/>
  <c r="H25" i="28" l="1"/>
  <c r="C26" i="28" s="1"/>
  <c r="D26" i="28" s="1"/>
  <c r="H26" i="28" l="1"/>
  <c r="C27" i="28" s="1"/>
  <c r="D27" i="28" s="1"/>
  <c r="H27" i="28" l="1"/>
  <c r="C28" i="28" s="1"/>
  <c r="D28" i="28" s="1"/>
  <c r="H28" i="28" l="1"/>
  <c r="C29" i="28" s="1"/>
  <c r="D29" i="28" s="1"/>
  <c r="H29" i="28" l="1"/>
  <c r="C30" i="28" s="1"/>
  <c r="D30" i="28" s="1"/>
  <c r="H30" i="28" l="1"/>
  <c r="C31" i="28" s="1"/>
  <c r="D31" i="28" s="1"/>
  <c r="E31" i="28" l="1"/>
  <c r="F14" i="29" s="1"/>
  <c r="H31" i="28"/>
  <c r="C33" i="28" s="1"/>
  <c r="D33" i="28" s="1"/>
  <c r="F32" i="26" l="1"/>
  <c r="F11" i="24" s="1"/>
  <c r="L14" i="29"/>
  <c r="H33" i="28"/>
  <c r="C34" i="28" s="1"/>
  <c r="D34" i="28" s="1"/>
  <c r="H34" i="28" l="1"/>
  <c r="C35" i="28" s="1"/>
  <c r="D35" i="28" s="1"/>
  <c r="H35" i="28" l="1"/>
  <c r="C36" i="28" s="1"/>
  <c r="D36" i="28" s="1"/>
  <c r="H36" i="28" l="1"/>
  <c r="C37" i="28" s="1"/>
  <c r="D37" i="28" s="1"/>
  <c r="H37" i="28" l="1"/>
  <c r="C38" i="28" s="1"/>
  <c r="D38" i="28" s="1"/>
  <c r="H38" i="28" l="1"/>
  <c r="C39" i="28" s="1"/>
  <c r="D39" i="28" s="1"/>
  <c r="H39" i="28" l="1"/>
  <c r="C40" i="28" s="1"/>
  <c r="D40" i="28" s="1"/>
  <c r="H40" i="28" l="1"/>
  <c r="C41" i="28" s="1"/>
  <c r="D41" i="28" s="1"/>
  <c r="H41" i="28" l="1"/>
  <c r="C42" i="28" s="1"/>
  <c r="D42" i="28" s="1"/>
  <c r="H42" i="28" l="1"/>
  <c r="C43" i="28" s="1"/>
  <c r="D43" i="28" s="1"/>
  <c r="H43" i="28" l="1"/>
  <c r="C44" i="28" s="1"/>
  <c r="D44" i="28" s="1"/>
  <c r="E44" i="28" l="1"/>
  <c r="F17" i="29" s="1"/>
  <c r="H44" i="28"/>
  <c r="C46" i="28" s="1"/>
  <c r="D46" i="28" s="1"/>
  <c r="H32" i="26" l="1"/>
  <c r="H11" i="24" s="1"/>
  <c r="L17" i="29"/>
  <c r="H46" i="28"/>
  <c r="C47" i="28" s="1"/>
  <c r="D47" i="28" s="1"/>
  <c r="H47" i="28" l="1"/>
  <c r="C48" i="28" s="1"/>
  <c r="D48" i="28" s="1"/>
  <c r="H48" i="28" l="1"/>
  <c r="C49" i="28" s="1"/>
  <c r="D49" i="28" s="1"/>
  <c r="H49" i="28" l="1"/>
  <c r="C50" i="28" s="1"/>
  <c r="D50" i="28" s="1"/>
  <c r="H50" i="28" l="1"/>
  <c r="C51" i="28" s="1"/>
  <c r="D51" i="28" s="1"/>
  <c r="H51" i="28" l="1"/>
  <c r="C52" i="28" s="1"/>
  <c r="D52" i="28" s="1"/>
  <c r="H52" i="28" l="1"/>
  <c r="C53" i="28" s="1"/>
  <c r="D53" i="28" s="1"/>
  <c r="H53" i="28" l="1"/>
  <c r="C54" i="28" s="1"/>
  <c r="D54" i="28" s="1"/>
  <c r="H54" i="28" l="1"/>
  <c r="C55" i="28" s="1"/>
  <c r="D55" i="28" s="1"/>
  <c r="H55" i="28" l="1"/>
  <c r="C56" i="28" s="1"/>
  <c r="D56" i="28" s="1"/>
  <c r="H56" i="28" l="1"/>
  <c r="C57" i="28" s="1"/>
  <c r="D57" i="28" s="1"/>
  <c r="E57" i="28" l="1"/>
  <c r="F20" i="29" s="1"/>
  <c r="H57" i="28"/>
  <c r="C59" i="28" s="1"/>
  <c r="D59" i="28" s="1"/>
  <c r="J32" i="26" l="1"/>
  <c r="J11" i="24" s="1"/>
  <c r="L20" i="29"/>
  <c r="H59" i="28"/>
  <c r="C60" i="28" s="1"/>
  <c r="D60" i="28" s="1"/>
  <c r="H60" i="28" l="1"/>
  <c r="C61" i="28" s="1"/>
  <c r="D61" i="28" s="1"/>
  <c r="H61" i="28" l="1"/>
  <c r="C62" i="28" s="1"/>
  <c r="D62" i="28" s="1"/>
  <c r="H62" i="28" l="1"/>
  <c r="C63" i="28" s="1"/>
  <c r="D63" i="28" s="1"/>
  <c r="H63" i="28" l="1"/>
  <c r="C64" i="28" s="1"/>
  <c r="D64" i="28" s="1"/>
  <c r="H64" i="28" l="1"/>
  <c r="C65" i="28" s="1"/>
  <c r="D65" i="28" s="1"/>
  <c r="H65" i="28" l="1"/>
  <c r="C66" i="28" s="1"/>
  <c r="D66" i="28" s="1"/>
  <c r="H66" i="28" l="1"/>
  <c r="C67" i="28" s="1"/>
  <c r="D67" i="28" s="1"/>
  <c r="H67" i="28" l="1"/>
  <c r="C68" i="28" s="1"/>
  <c r="D68" i="28" s="1"/>
  <c r="H68" i="28" l="1"/>
  <c r="C69" i="28" s="1"/>
  <c r="D69" i="28" s="1"/>
  <c r="H69" i="28" l="1"/>
  <c r="C70" i="28" s="1"/>
  <c r="D70" i="28" s="1"/>
  <c r="E70" i="28" l="1"/>
  <c r="F23" i="29" s="1"/>
  <c r="H70" i="28"/>
  <c r="C72" i="28" s="1"/>
  <c r="H72" i="28" l="1"/>
  <c r="C73" i="28" s="1"/>
  <c r="D72" i="28"/>
  <c r="L32" i="26"/>
  <c r="L11" i="24" s="1"/>
  <c r="L23" i="29"/>
  <c r="D73" i="28" l="1"/>
  <c r="H73" i="28"/>
  <c r="C74" i="28" s="1"/>
  <c r="D74" i="28" l="1"/>
  <c r="H74" i="28"/>
  <c r="C75" i="28" s="1"/>
  <c r="H19" i="26"/>
  <c r="J19" i="26" l="1"/>
  <c r="L19" i="26" s="1"/>
  <c r="N19" i="26" s="1"/>
  <c r="H75" i="28"/>
  <c r="C76" i="28" s="1"/>
  <c r="D75" i="28"/>
  <c r="D28" i="26"/>
  <c r="P28" i="26" s="1"/>
  <c r="D12" i="26" s="1"/>
  <c r="D19" i="23" s="1"/>
  <c r="D23" i="27" l="1"/>
  <c r="F13" i="26"/>
  <c r="H76" i="28"/>
  <c r="C77" i="28" s="1"/>
  <c r="D76" i="28"/>
  <c r="D17" i="24"/>
  <c r="D77" i="28" l="1"/>
  <c r="H77" i="28"/>
  <c r="C78" i="28" s="1"/>
  <c r="D19" i="24"/>
  <c r="F28" i="26"/>
  <c r="D33" i="26"/>
  <c r="H78" i="28" l="1"/>
  <c r="C79" i="28" s="1"/>
  <c r="D78" i="28"/>
  <c r="F33" i="26"/>
  <c r="R28" i="26" s="1"/>
  <c r="H28" i="26"/>
  <c r="T28" i="26" s="1"/>
  <c r="F12" i="26" l="1"/>
  <c r="F23" i="27" s="1"/>
  <c r="D79" i="28"/>
  <c r="H79" i="28"/>
  <c r="C80" i="28" s="1"/>
  <c r="H33" i="26"/>
  <c r="J28" i="26"/>
  <c r="V28" i="26" s="1"/>
  <c r="F17" i="24"/>
  <c r="F19" i="23" l="1"/>
  <c r="H12" i="26"/>
  <c r="F14" i="26"/>
  <c r="F29" i="26" s="1"/>
  <c r="F35" i="26" s="1"/>
  <c r="F37" i="26" s="1"/>
  <c r="F18" i="27" s="1"/>
  <c r="H13" i="26"/>
  <c r="D80" i="28"/>
  <c r="H80" i="28"/>
  <c r="C81" i="28" s="1"/>
  <c r="F14" i="23"/>
  <c r="F19" i="24"/>
  <c r="J33" i="26"/>
  <c r="J12" i="26" l="1"/>
  <c r="H14" i="26"/>
  <c r="H29" i="26" s="1"/>
  <c r="H35" i="26" s="1"/>
  <c r="H37" i="26" s="1"/>
  <c r="H19" i="23"/>
  <c r="J13" i="26"/>
  <c r="H23" i="27"/>
  <c r="H81" i="28"/>
  <c r="C82" i="28" s="1"/>
  <c r="D81" i="28"/>
  <c r="F39" i="26"/>
  <c r="F10" i="27" s="1"/>
  <c r="H14" i="23"/>
  <c r="F27" i="27"/>
  <c r="F23" i="23"/>
  <c r="J14" i="23"/>
  <c r="L28" i="26"/>
  <c r="X28" i="26" s="1"/>
  <c r="H17" i="24"/>
  <c r="J19" i="23" l="1"/>
  <c r="H18" i="27"/>
  <c r="H23" i="23"/>
  <c r="H25" i="23" s="1"/>
  <c r="L13" i="26"/>
  <c r="J23" i="27"/>
  <c r="J14" i="26"/>
  <c r="J29" i="26" s="1"/>
  <c r="J35" i="26" s="1"/>
  <c r="J37" i="26" s="1"/>
  <c r="H82" i="28"/>
  <c r="C83" i="28" s="1"/>
  <c r="D82" i="28"/>
  <c r="F41" i="26"/>
  <c r="F9" i="24" s="1"/>
  <c r="F13" i="24" s="1"/>
  <c r="H27" i="27"/>
  <c r="H19" i="24"/>
  <c r="H39" i="26"/>
  <c r="H10" i="27" s="1"/>
  <c r="F25" i="23"/>
  <c r="L33" i="26"/>
  <c r="J18" i="27" l="1"/>
  <c r="J23" i="23"/>
  <c r="J25" i="23" s="1"/>
  <c r="J27" i="23" s="1"/>
  <c r="J27" i="27"/>
  <c r="J39" i="26"/>
  <c r="J10" i="27" s="1"/>
  <c r="H83" i="28"/>
  <c r="D83" i="28"/>
  <c r="E83" i="28" s="1"/>
  <c r="F27" i="23"/>
  <c r="H27" i="23"/>
  <c r="H41" i="26"/>
  <c r="J17" i="24"/>
  <c r="J41" i="26" l="1"/>
  <c r="H9" i="24"/>
  <c r="H13" i="24" s="1"/>
  <c r="L14" i="23"/>
  <c r="J19" i="24"/>
  <c r="N28" i="26" l="1"/>
  <c r="J9" i="24"/>
  <c r="L17" i="24"/>
  <c r="L12" i="26" l="1"/>
  <c r="N13" i="26" s="1"/>
  <c r="L19" i="24"/>
  <c r="J13" i="24"/>
  <c r="L19" i="23" l="1"/>
  <c r="L23" i="27"/>
  <c r="L14" i="26"/>
  <c r="L29" i="26" s="1"/>
  <c r="L35" i="26" s="1"/>
  <c r="N14" i="26"/>
  <c r="N29" i="26" s="1"/>
  <c r="L37" i="26" l="1"/>
  <c r="L39" i="26" s="1"/>
  <c r="L26" i="29"/>
  <c r="N32" i="26"/>
  <c r="L41" i="26" l="1"/>
  <c r="L9" i="24" s="1"/>
  <c r="L13" i="24" s="1"/>
  <c r="L10" i="27"/>
  <c r="L18" i="27"/>
  <c r="L23" i="23"/>
  <c r="L25" i="23" s="1"/>
  <c r="L27" i="23" s="1"/>
  <c r="L27" i="27"/>
  <c r="O11" i="24"/>
  <c r="O17" i="24" s="1"/>
  <c r="N33" i="26"/>
  <c r="N35" i="26" l="1"/>
  <c r="N37" i="26" s="1"/>
  <c r="Z28" i="26"/>
  <c r="N19" i="23" s="1"/>
  <c r="Q11" i="24"/>
  <c r="N14" i="23"/>
  <c r="O19" i="24"/>
  <c r="Q19" i="24" s="1"/>
  <c r="Q17" i="24"/>
  <c r="N39" i="26" l="1"/>
  <c r="N23" i="23"/>
  <c r="N25" i="23" s="1"/>
  <c r="N27" i="23" s="1"/>
  <c r="N18" i="27"/>
  <c r="N27" i="27"/>
  <c r="F23" i="24"/>
  <c r="N10" i="27" l="1"/>
  <c r="N41" i="26"/>
  <c r="O9" i="24" l="1"/>
  <c r="O13" i="24" l="1"/>
  <c r="D14" i="26"/>
  <c r="D29" i="26" s="1"/>
  <c r="D35" i="26" l="1"/>
  <c r="D14" i="23"/>
  <c r="D39" i="26" l="1"/>
  <c r="D41" i="26" s="1"/>
  <c r="D23" i="23"/>
  <c r="D25" i="23" s="1"/>
  <c r="D27" i="23" s="1"/>
  <c r="D31" i="23" s="1"/>
  <c r="D25" i="27" s="1"/>
  <c r="D27" i="27"/>
  <c r="D18" i="27"/>
  <c r="D10" i="27" l="1"/>
  <c r="D19" i="27" s="1"/>
  <c r="D29" i="27"/>
  <c r="F29" i="23"/>
  <c r="F31" i="23" s="1"/>
  <c r="F25" i="27" s="1"/>
  <c r="D9" i="24"/>
  <c r="D31" i="27" l="1"/>
  <c r="D13" i="24"/>
  <c r="Q13" i="24" s="1"/>
  <c r="Q9" i="24"/>
  <c r="F19" i="27"/>
  <c r="H29" i="23"/>
  <c r="H31" i="23" s="1"/>
  <c r="F29" i="27" l="1"/>
  <c r="F31" i="27" s="1"/>
  <c r="F22" i="24"/>
  <c r="H22" i="24"/>
  <c r="H25" i="27"/>
  <c r="J29" i="23"/>
  <c r="J31" i="23" s="1"/>
  <c r="H19" i="27"/>
  <c r="H29" i="27" l="1"/>
  <c r="H31" i="27" s="1"/>
  <c r="J25" i="27"/>
  <c r="L29" i="23"/>
  <c r="L31" i="23" s="1"/>
  <c r="J19" i="27"/>
  <c r="L25" i="27" l="1"/>
  <c r="N29" i="23"/>
  <c r="J29" i="27"/>
  <c r="J31" i="27" s="1"/>
  <c r="L19" i="27"/>
  <c r="L29" i="27" l="1"/>
  <c r="L31" i="27" s="1"/>
  <c r="N31" i="23"/>
  <c r="N25" i="27" s="1"/>
  <c r="N29" i="27" s="1"/>
  <c r="N19" i="27" l="1"/>
  <c r="N31" i="27" l="1"/>
</calcChain>
</file>

<file path=xl/sharedStrings.xml><?xml version="1.0" encoding="utf-8"?>
<sst xmlns="http://schemas.openxmlformats.org/spreadsheetml/2006/main" count="360" uniqueCount="179">
  <si>
    <t>Descriptions</t>
  </si>
  <si>
    <t>1st</t>
  </si>
  <si>
    <t>Year</t>
  </si>
  <si>
    <t>2nd</t>
  </si>
  <si>
    <t>3rd</t>
  </si>
  <si>
    <t>4th</t>
  </si>
  <si>
    <t>5th</t>
  </si>
  <si>
    <t>Liabilities :</t>
  </si>
  <si>
    <t>A.</t>
  </si>
  <si>
    <t>B.</t>
  </si>
  <si>
    <t>C.</t>
  </si>
  <si>
    <t>Term Loan</t>
  </si>
  <si>
    <t>Assets :</t>
  </si>
  <si>
    <t>Inventory</t>
  </si>
  <si>
    <t>D.</t>
  </si>
  <si>
    <t>Balance</t>
  </si>
  <si>
    <t>Depritiation</t>
  </si>
  <si>
    <t>Total Cash in flow</t>
  </si>
  <si>
    <t>Income Tax</t>
  </si>
  <si>
    <t>Total Cash out flow</t>
  </si>
  <si>
    <t>Cash Surplus</t>
  </si>
  <si>
    <t>Opening Balance</t>
  </si>
  <si>
    <t>Closing Balance</t>
  </si>
  <si>
    <t>Total</t>
  </si>
  <si>
    <t>Available Surplus</t>
  </si>
  <si>
    <t>Total ( A + B )</t>
  </si>
  <si>
    <t>Instalment of Loan</t>
  </si>
  <si>
    <t>E.</t>
  </si>
  <si>
    <t>Interest on T. Loan</t>
  </si>
  <si>
    <t>Total ( D + E )</t>
  </si>
  <si>
    <t>F.</t>
  </si>
  <si>
    <t>G.</t>
  </si>
  <si>
    <t>Debt Service Coverage Ratio  :</t>
  </si>
  <si>
    <t>Capacity Utilisation</t>
  </si>
  <si>
    <t>Net</t>
  </si>
  <si>
    <t>Man Power Overhead</t>
  </si>
  <si>
    <t>Interest on Term Loan</t>
  </si>
  <si>
    <t>Cost of Operation</t>
  </si>
  <si>
    <t>Profit before Taxation</t>
  </si>
  <si>
    <t xml:space="preserve">Opening </t>
  </si>
  <si>
    <t>Interest</t>
  </si>
  <si>
    <t>Year's</t>
  </si>
  <si>
    <t>Repayment of</t>
  </si>
  <si>
    <t xml:space="preserve">Closing </t>
  </si>
  <si>
    <t>Nos.</t>
  </si>
  <si>
    <t>Rs.</t>
  </si>
  <si>
    <t>PROJECTED BALANCE SHEET</t>
  </si>
  <si>
    <t>DEBT SERVICE COVERAGE RATIO</t>
  </si>
  <si>
    <t>OPERATION STATEMENT</t>
  </si>
  <si>
    <t>Op. Balance</t>
  </si>
  <si>
    <t>Int/Month</t>
  </si>
  <si>
    <t>Annual Int</t>
  </si>
  <si>
    <t xml:space="preserve">Repayment </t>
  </si>
  <si>
    <t>Cl. Balance</t>
  </si>
  <si>
    <t>during the Month</t>
  </si>
  <si>
    <t>during the Year</t>
  </si>
  <si>
    <t>Month Sl. No.</t>
  </si>
  <si>
    <t>1st Year</t>
  </si>
  <si>
    <t>2nd Year</t>
  </si>
  <si>
    <t>3rd Year</t>
  </si>
  <si>
    <t>4th Year</t>
  </si>
  <si>
    <t>INTEREST SCHEDULE</t>
  </si>
  <si>
    <t>Total Payment</t>
  </si>
  <si>
    <t>5th Year</t>
  </si>
  <si>
    <t>SL No.</t>
  </si>
  <si>
    <t>Depritiation &amp; Interest</t>
  </si>
  <si>
    <t>Provision for Income Tax</t>
  </si>
  <si>
    <t>Net Profit after Tax</t>
  </si>
  <si>
    <t>Sl No.</t>
  </si>
  <si>
    <t xml:space="preserve">3rd Year </t>
  </si>
  <si>
    <t>Cash &amp; Bank Balance</t>
  </si>
  <si>
    <t>FUNDS FLOW STATEMENT</t>
  </si>
  <si>
    <t>IN FLOW</t>
  </si>
  <si>
    <t>OUT FLOW</t>
  </si>
  <si>
    <t>Advance Tax</t>
  </si>
  <si>
    <t>Provision for Tax</t>
  </si>
  <si>
    <t>Description</t>
  </si>
  <si>
    <t>6th</t>
  </si>
  <si>
    <t>Rate of Interest</t>
  </si>
  <si>
    <t>Total Loan</t>
  </si>
  <si>
    <t>No. of Years</t>
  </si>
  <si>
    <t>To be repaid per year</t>
  </si>
  <si>
    <t>To be repaid per month</t>
  </si>
  <si>
    <t>6th Year</t>
  </si>
  <si>
    <t>:1</t>
  </si>
  <si>
    <t>Land Cost</t>
  </si>
  <si>
    <t>Outside Debt</t>
  </si>
  <si>
    <t>Emperean Space Private Limited</t>
  </si>
  <si>
    <t>Proposed Plan</t>
  </si>
  <si>
    <t>Total Area</t>
  </si>
  <si>
    <t>FAR</t>
  </si>
  <si>
    <t>sq. ft.</t>
  </si>
  <si>
    <t>Super Built-up Loading</t>
  </si>
  <si>
    <t>120% of FAR</t>
  </si>
  <si>
    <t>Parking</t>
  </si>
  <si>
    <t>Total Saleble Area</t>
  </si>
  <si>
    <t>Area of Individual Unit</t>
  </si>
  <si>
    <t>Appx.</t>
  </si>
  <si>
    <t>Total Number of Units</t>
  </si>
  <si>
    <t>Rate</t>
  </si>
  <si>
    <t>per sq. ft.</t>
  </si>
  <si>
    <t>Revenue Generation</t>
  </si>
  <si>
    <t>Proposed Plan of Sale</t>
  </si>
  <si>
    <t>Units / % of Collection</t>
  </si>
  <si>
    <t>PROJECTION OF REVENUE</t>
  </si>
  <si>
    <t>Material / Project Cost</t>
  </si>
  <si>
    <t>Break-up of Construction Cost</t>
  </si>
  <si>
    <t>Civil</t>
  </si>
  <si>
    <t>Category</t>
  </si>
  <si>
    <t>Rate per sq. ft.</t>
  </si>
  <si>
    <t>Finishing</t>
  </si>
  <si>
    <t>Infrastructure</t>
  </si>
  <si>
    <t>Pattern of Construction</t>
  </si>
  <si>
    <t>Cost Allocation</t>
  </si>
  <si>
    <t>PROJECT COST</t>
  </si>
  <si>
    <t>Rate of interest @ 12.50 % P.A.</t>
  </si>
  <si>
    <t>Ist Year</t>
  </si>
  <si>
    <t>Instalment</t>
  </si>
  <si>
    <t>Total Amount</t>
  </si>
  <si>
    <t>Cr</t>
  </si>
  <si>
    <t>No. of Quarter</t>
  </si>
  <si>
    <t>Architect Fees</t>
  </si>
  <si>
    <t>(in Rs.)</t>
  </si>
  <si>
    <t>(In Cr)</t>
  </si>
  <si>
    <t>BDA Approval Expenses</t>
  </si>
  <si>
    <t>Cr.</t>
  </si>
  <si>
    <t>in Ist Year</t>
  </si>
  <si>
    <t>Site Development Expenses</t>
  </si>
  <si>
    <t>(sample Structure and Other Test Expenses)</t>
  </si>
  <si>
    <t>Office</t>
  </si>
  <si>
    <t>Project</t>
  </si>
  <si>
    <t>Total (p.m.)</t>
  </si>
  <si>
    <t>Total (pa)</t>
  </si>
  <si>
    <t>(In Cr.)</t>
  </si>
  <si>
    <t>Staff Welfare at Site</t>
  </si>
  <si>
    <t>2nd Year onwards</t>
  </si>
  <si>
    <t>Details of Manpower Requirement</t>
  </si>
  <si>
    <t>Administration Expenses</t>
  </si>
  <si>
    <t>1st Year onwards</t>
  </si>
  <si>
    <t>Marketing Expenses</t>
  </si>
  <si>
    <t>@ Rs. 100 per sq ft</t>
  </si>
  <si>
    <t>Commission</t>
  </si>
  <si>
    <t>of Revenue</t>
  </si>
  <si>
    <t>Amount in Crs)</t>
  </si>
  <si>
    <t>Amount in Crores</t>
  </si>
  <si>
    <t>Revenue</t>
  </si>
  <si>
    <t>Increase in Debt</t>
  </si>
  <si>
    <t>Decrease in Debt</t>
  </si>
  <si>
    <t>(10% increase in every year)</t>
  </si>
  <si>
    <t>Payable Towards Land</t>
  </si>
  <si>
    <t>Material Cost</t>
  </si>
  <si>
    <t>EBIDTA</t>
  </si>
  <si>
    <t>Increase in WIP</t>
  </si>
  <si>
    <t>Interest on Debt</t>
  </si>
  <si>
    <t>Add, Closing WIP</t>
  </si>
  <si>
    <t>Less, Opening WIP</t>
  </si>
  <si>
    <t>Advance from Customer</t>
  </si>
  <si>
    <t>per Year</t>
  </si>
  <si>
    <t>30% of FAR</t>
  </si>
  <si>
    <t>FAR + Parking Area</t>
  </si>
  <si>
    <t>(R. Off)</t>
  </si>
  <si>
    <t>Acres</t>
  </si>
  <si>
    <t>Crores</t>
  </si>
  <si>
    <t>To be paid in First Quarter of First Year</t>
  </si>
  <si>
    <t>Notes</t>
  </si>
  <si>
    <t>Total Loans</t>
  </si>
  <si>
    <t>To receive in 1st Year</t>
  </si>
  <si>
    <t>Q1</t>
  </si>
  <si>
    <t>Q3</t>
  </si>
  <si>
    <t>Q4</t>
  </si>
  <si>
    <t>6 years repayment period. Capital repayment starts from 4th Year.</t>
  </si>
  <si>
    <t>EWS</t>
  </si>
  <si>
    <t>7 X 43560 X 4.5 sq. ft</t>
  </si>
  <si>
    <t>7 X 43560 X 5.5 sq. ft</t>
  </si>
  <si>
    <t>1st 250 units</t>
  </si>
  <si>
    <t>2nd 300 units</t>
  </si>
  <si>
    <t>3rd 200 units</t>
  </si>
  <si>
    <t>Bal 140 units</t>
  </si>
  <si>
    <t>Equity &amp;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</si>
</sst>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;[Red]0.00"/>
    <numFmt numFmtId="166" formatCode="0;[Red]0"/>
    <numFmt numFmtId="167" formatCode="0.0000"/>
    <numFmt numFmtId="168" formatCode="#,##0.00;[Red]#,##0.00"/>
    <numFmt numFmtId="169" formatCode="#,##0;[Red]#,##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u/>
      <sz val="10"/>
      <name val="Arial Narrow"/>
      <family val="2"/>
    </font>
    <font>
      <u/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165" fontId="0" fillId="0" borderId="0"/>
    <xf numFmtId="164" fontId="1" fillId="0" borderId="0" applyFont="0" applyFill="0" applyBorder="0" applyAlignment="0" applyProtection="0"/>
    <xf numFmtId="0" fontId="1" fillId="0" borderId="0"/>
  </cellStyleXfs>
  <cellXfs count="135">
    <xf numFmtId="165" fontId="0" fillId="0" borderId="0" xfId="0"/>
    <xf numFmtId="165" fontId="4" fillId="0" borderId="0" xfId="0" applyFont="1"/>
    <xf numFmtId="165" fontId="6" fillId="0" borderId="0" xfId="0" applyFont="1"/>
    <xf numFmtId="165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center"/>
    </xf>
    <xf numFmtId="165" fontId="6" fillId="0" borderId="0" xfId="0" quotePrefix="1" applyFont="1"/>
    <xf numFmtId="0" fontId="6" fillId="0" borderId="0" xfId="2" applyFont="1"/>
    <xf numFmtId="0" fontId="0" fillId="0" borderId="0" xfId="2" applyFont="1"/>
    <xf numFmtId="0" fontId="6" fillId="0" borderId="0" xfId="2" applyFont="1" applyAlignment="1">
      <alignment horizontal="center"/>
    </xf>
    <xf numFmtId="164" fontId="6" fillId="0" borderId="0" xfId="1" applyFont="1" applyFill="1"/>
    <xf numFmtId="165" fontId="6" fillId="0" borderId="0" xfId="0" applyFont="1" applyAlignment="1">
      <alignment horizontal="center"/>
    </xf>
    <xf numFmtId="168" fontId="6" fillId="0" borderId="0" xfId="0" applyNumberFormat="1" applyFont="1"/>
    <xf numFmtId="165" fontId="5" fillId="0" borderId="0" xfId="0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/>
    </xf>
    <xf numFmtId="165" fontId="9" fillId="0" borderId="0" xfId="0" applyFont="1"/>
    <xf numFmtId="165" fontId="6" fillId="0" borderId="1" xfId="0" applyFont="1" applyBorder="1"/>
    <xf numFmtId="164" fontId="6" fillId="0" borderId="0" xfId="1" applyFont="1" applyFill="1" applyAlignment="1">
      <alignment horizontal="right"/>
    </xf>
    <xf numFmtId="165" fontId="6" fillId="0" borderId="0" xfId="0" applyFont="1" applyAlignment="1">
      <alignment horizontal="right" indent="1"/>
    </xf>
    <xf numFmtId="0" fontId="10" fillId="0" borderId="0" xfId="2" applyFont="1"/>
    <xf numFmtId="0" fontId="11" fillId="0" borderId="0" xfId="2" applyFont="1"/>
    <xf numFmtId="0" fontId="5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right" indent="1"/>
    </xf>
    <xf numFmtId="2" fontId="6" fillId="0" borderId="0" xfId="2" applyNumberFormat="1" applyFont="1" applyAlignment="1">
      <alignment horizontal="right" indent="1"/>
    </xf>
    <xf numFmtId="2" fontId="6" fillId="0" borderId="0" xfId="2" quotePrefix="1" applyNumberFormat="1" applyFont="1" applyAlignment="1">
      <alignment horizontal="right" indent="1"/>
    </xf>
    <xf numFmtId="2" fontId="6" fillId="0" borderId="0" xfId="2" applyNumberFormat="1" applyFont="1" applyAlignment="1">
      <alignment horizontal="center"/>
    </xf>
    <xf numFmtId="0" fontId="6" fillId="0" borderId="0" xfId="2" applyFont="1" applyAlignment="1">
      <alignment horizontal="left"/>
    </xf>
    <xf numFmtId="0" fontId="6" fillId="0" borderId="0" xfId="2" quotePrefix="1" applyFont="1" applyAlignment="1">
      <alignment horizontal="center"/>
    </xf>
    <xf numFmtId="0" fontId="4" fillId="0" borderId="0" xfId="2" applyFont="1"/>
    <xf numFmtId="165" fontId="0" fillId="0" borderId="0" xfId="0" applyAlignment="1">
      <alignment horizontal="center"/>
    </xf>
    <xf numFmtId="165" fontId="8" fillId="0" borderId="0" xfId="0" applyFont="1"/>
    <xf numFmtId="164" fontId="6" fillId="0" borderId="0" xfId="1" applyFont="1" applyFill="1" applyAlignment="1">
      <alignment horizontal="center"/>
    </xf>
    <xf numFmtId="0" fontId="6" fillId="2" borderId="0" xfId="2" applyFont="1" applyFill="1"/>
    <xf numFmtId="0" fontId="0" fillId="2" borderId="0" xfId="2" applyFont="1" applyFill="1"/>
    <xf numFmtId="10" fontId="6" fillId="2" borderId="0" xfId="2" applyNumberFormat="1" applyFont="1" applyFill="1"/>
    <xf numFmtId="0" fontId="6" fillId="2" borderId="0" xfId="2" applyFont="1" applyFill="1" applyAlignment="1">
      <alignment horizontal="center"/>
    </xf>
    <xf numFmtId="167" fontId="6" fillId="2" borderId="0" xfId="2" applyNumberFormat="1" applyFont="1" applyFill="1"/>
    <xf numFmtId="2" fontId="6" fillId="2" borderId="0" xfId="2" applyNumberFormat="1" applyFont="1" applyFill="1"/>
    <xf numFmtId="2" fontId="0" fillId="2" borderId="0" xfId="2" applyNumberFormat="1" applyFont="1" applyFill="1"/>
    <xf numFmtId="167" fontId="0" fillId="2" borderId="0" xfId="2" applyNumberFormat="1" applyFont="1" applyFill="1"/>
    <xf numFmtId="169" fontId="6" fillId="0" borderId="0" xfId="0" applyNumberFormat="1" applyFont="1"/>
    <xf numFmtId="165" fontId="6" fillId="2" borderId="0" xfId="0" applyFont="1" applyFill="1"/>
    <xf numFmtId="165" fontId="6" fillId="3" borderId="0" xfId="0" applyFont="1" applyFill="1"/>
    <xf numFmtId="165" fontId="6" fillId="4" borderId="0" xfId="0" applyFont="1" applyFill="1"/>
    <xf numFmtId="169" fontId="6" fillId="0" borderId="0" xfId="0" applyNumberFormat="1" applyFont="1" applyAlignment="1">
      <alignment horizontal="right" indent="2"/>
    </xf>
    <xf numFmtId="169" fontId="6" fillId="0" borderId="1" xfId="0" applyNumberFormat="1" applyFont="1" applyBorder="1" applyAlignment="1">
      <alignment horizontal="right" indent="2"/>
    </xf>
    <xf numFmtId="9" fontId="6" fillId="0" borderId="0" xfId="0" applyNumberFormat="1" applyFont="1"/>
    <xf numFmtId="9" fontId="6" fillId="0" borderId="0" xfId="0" applyNumberFormat="1" applyFont="1" applyAlignment="1">
      <alignment horizontal="right" indent="2"/>
    </xf>
    <xf numFmtId="168" fontId="6" fillId="0" borderId="0" xfId="0" applyNumberFormat="1" applyFont="1" applyAlignment="1">
      <alignment horizontal="right" indent="2"/>
    </xf>
    <xf numFmtId="165" fontId="6" fillId="0" borderId="0" xfId="0" applyFont="1" applyAlignment="1">
      <alignment horizontal="right" indent="2"/>
    </xf>
    <xf numFmtId="4" fontId="6" fillId="0" borderId="0" xfId="0" applyNumberFormat="1" applyFont="1"/>
    <xf numFmtId="4" fontId="6" fillId="0" borderId="0" xfId="1" applyNumberFormat="1" applyFont="1" applyFill="1" applyAlignment="1">
      <alignment horizontal="right"/>
    </xf>
    <xf numFmtId="165" fontId="10" fillId="0" borderId="0" xfId="0" applyFont="1"/>
    <xf numFmtId="165" fontId="6" fillId="3" borderId="0" xfId="0" applyFont="1" applyFill="1" applyAlignment="1">
      <alignment horizontal="right"/>
    </xf>
    <xf numFmtId="165" fontId="0" fillId="3" borderId="0" xfId="0" applyFill="1"/>
    <xf numFmtId="2" fontId="6" fillId="3" borderId="0" xfId="0" applyNumberFormat="1" applyFont="1" applyFill="1" applyAlignment="1">
      <alignment horizontal="right"/>
    </xf>
    <xf numFmtId="165" fontId="6" fillId="3" borderId="0" xfId="0" applyFont="1" applyFill="1" applyAlignment="1">
      <alignment horizontal="center"/>
    </xf>
    <xf numFmtId="164" fontId="6" fillId="3" borderId="0" xfId="1" applyFont="1" applyFill="1" applyAlignment="1">
      <alignment horizontal="center"/>
    </xf>
    <xf numFmtId="2" fontId="6" fillId="3" borderId="1" xfId="0" applyNumberFormat="1" applyFont="1" applyFill="1" applyBorder="1" applyAlignment="1">
      <alignment horizontal="right"/>
    </xf>
    <xf numFmtId="165" fontId="6" fillId="3" borderId="1" xfId="0" applyFont="1" applyFill="1" applyBorder="1" applyAlignment="1">
      <alignment horizontal="right"/>
    </xf>
    <xf numFmtId="168" fontId="6" fillId="3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 vertical="center" indent="1"/>
    </xf>
    <xf numFmtId="4" fontId="6" fillId="3" borderId="0" xfId="1" applyNumberFormat="1" applyFont="1" applyFill="1" applyAlignment="1">
      <alignment horizontal="right" vertical="center" indent="1"/>
    </xf>
    <xf numFmtId="4" fontId="6" fillId="0" borderId="0" xfId="1" applyNumberFormat="1" applyFont="1" applyFill="1" applyAlignment="1">
      <alignment horizontal="right" vertical="center" indent="1"/>
    </xf>
    <xf numFmtId="4" fontId="6" fillId="2" borderId="0" xfId="2" applyNumberFormat="1" applyFont="1" applyFill="1"/>
    <xf numFmtId="168" fontId="4" fillId="0" borderId="0" xfId="0" applyNumberFormat="1" applyFont="1"/>
    <xf numFmtId="0" fontId="5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165" fontId="6" fillId="0" borderId="0" xfId="0" applyFont="1" applyAlignment="1">
      <alignment vertical="center"/>
    </xf>
    <xf numFmtId="165" fontId="6" fillId="0" borderId="0" xfId="0" applyFont="1" applyAlignment="1">
      <alignment horizontal="center" vertical="center"/>
    </xf>
    <xf numFmtId="168" fontId="6" fillId="0" borderId="0" xfId="0" applyNumberFormat="1" applyFont="1" applyAlignment="1">
      <alignment horizontal="center" vertical="center" wrapText="1"/>
    </xf>
    <xf numFmtId="168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right" indent="2"/>
    </xf>
    <xf numFmtId="168" fontId="6" fillId="0" borderId="1" xfId="0" applyNumberFormat="1" applyFont="1" applyBorder="1"/>
    <xf numFmtId="165" fontId="6" fillId="0" borderId="0" xfId="0" applyFont="1" applyAlignment="1">
      <alignment horizontal="left"/>
    </xf>
    <xf numFmtId="0" fontId="6" fillId="0" borderId="0" xfId="0" applyNumberFormat="1" applyFont="1"/>
    <xf numFmtId="9" fontId="6" fillId="0" borderId="0" xfId="0" applyNumberFormat="1" applyFont="1" applyAlignment="1">
      <alignment horizontal="right" vertical="center" indent="2"/>
    </xf>
    <xf numFmtId="168" fontId="6" fillId="0" borderId="0" xfId="0" applyNumberFormat="1" applyFont="1" applyAlignment="1">
      <alignment horizontal="right" vertical="center" indent="2"/>
    </xf>
    <xf numFmtId="165" fontId="6" fillId="0" borderId="0" xfId="0" applyFont="1" applyAlignment="1">
      <alignment horizontal="right" vertical="center" indent="2"/>
    </xf>
    <xf numFmtId="168" fontId="6" fillId="3" borderId="0" xfId="0" applyNumberFormat="1" applyFont="1" applyFill="1"/>
    <xf numFmtId="165" fontId="5" fillId="0" borderId="0" xfId="0" applyFont="1" applyAlignment="1">
      <alignment horizontal="centerContinuous" vertical="center"/>
    </xf>
    <xf numFmtId="165" fontId="0" fillId="0" borderId="0" xfId="0" applyAlignment="1">
      <alignment horizontal="centerContinuous" vertical="center"/>
    </xf>
    <xf numFmtId="165" fontId="6" fillId="0" borderId="1" xfId="0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2" fontId="6" fillId="0" borderId="1" xfId="0" applyNumberFormat="1" applyFont="1" applyBorder="1" applyAlignment="1">
      <alignment horizontal="right"/>
    </xf>
    <xf numFmtId="165" fontId="6" fillId="0" borderId="1" xfId="0" applyFont="1" applyBorder="1" applyAlignment="1">
      <alignment horizontal="right"/>
    </xf>
    <xf numFmtId="2" fontId="6" fillId="0" borderId="0" xfId="0" applyNumberFormat="1" applyFont="1"/>
    <xf numFmtId="165" fontId="6" fillId="0" borderId="3" xfId="0" applyFont="1" applyBorder="1"/>
    <xf numFmtId="2" fontId="6" fillId="0" borderId="3" xfId="0" applyNumberFormat="1" applyFont="1" applyBorder="1"/>
    <xf numFmtId="165" fontId="4" fillId="0" borderId="0" xfId="0" applyFont="1" applyAlignment="1">
      <alignment horizontal="center"/>
    </xf>
    <xf numFmtId="165" fontId="7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65" fontId="6" fillId="0" borderId="3" xfId="0" applyFont="1" applyBorder="1" applyAlignment="1">
      <alignment horizontal="center"/>
    </xf>
    <xf numFmtId="165" fontId="6" fillId="0" borderId="0" xfId="0" quotePrefix="1" applyFont="1" applyAlignment="1">
      <alignment horizontal="center"/>
    </xf>
    <xf numFmtId="2" fontId="6" fillId="0" borderId="3" xfId="0" applyNumberFormat="1" applyFont="1" applyBorder="1" applyAlignment="1">
      <alignment horizontal="center"/>
    </xf>
    <xf numFmtId="166" fontId="6" fillId="0" borderId="0" xfId="0" quotePrefix="1" applyNumberFormat="1" applyFont="1" applyAlignment="1">
      <alignment horizontal="left"/>
    </xf>
    <xf numFmtId="165" fontId="6" fillId="0" borderId="1" xfId="0" applyFont="1" applyBorder="1" applyAlignment="1">
      <alignment horizontal="left"/>
    </xf>
    <xf numFmtId="165" fontId="9" fillId="0" borderId="0" xfId="0" applyFont="1" applyAlignment="1">
      <alignment horizontal="center"/>
    </xf>
    <xf numFmtId="165" fontId="9" fillId="0" borderId="1" xfId="0" applyFont="1" applyBorder="1" applyAlignment="1">
      <alignment horizontal="center"/>
    </xf>
    <xf numFmtId="165" fontId="0" fillId="0" borderId="1" xfId="0" applyBorder="1"/>
    <xf numFmtId="2" fontId="6" fillId="0" borderId="2" xfId="0" applyNumberFormat="1" applyFont="1" applyBorder="1" applyAlignment="1">
      <alignment horizontal="center"/>
    </xf>
    <xf numFmtId="165" fontId="9" fillId="0" borderId="1" xfId="0" applyFont="1" applyBorder="1"/>
    <xf numFmtId="165" fontId="6" fillId="0" borderId="0" xfId="0" applyFont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4" fontId="0" fillId="0" borderId="0" xfId="0" applyNumberFormat="1" applyAlignment="1">
      <alignment horizontal="right" vertical="center" indent="1"/>
    </xf>
    <xf numFmtId="4" fontId="6" fillId="0" borderId="3" xfId="0" applyNumberFormat="1" applyFont="1" applyBorder="1" applyAlignment="1">
      <alignment horizontal="right" vertical="center" indent="1"/>
    </xf>
    <xf numFmtId="4" fontId="6" fillId="0" borderId="0" xfId="0" quotePrefix="1" applyNumberFormat="1" applyFont="1" applyAlignment="1">
      <alignment horizontal="right" vertical="center" indent="1"/>
    </xf>
    <xf numFmtId="4" fontId="4" fillId="0" borderId="0" xfId="0" applyNumberFormat="1" applyFont="1" applyAlignment="1">
      <alignment horizontal="center"/>
    </xf>
    <xf numFmtId="165" fontId="3" fillId="0" borderId="0" xfId="0" applyFont="1"/>
    <xf numFmtId="166" fontId="6" fillId="0" borderId="0" xfId="2" applyNumberFormat="1" applyFont="1" applyAlignment="1">
      <alignment horizontal="center"/>
    </xf>
    <xf numFmtId="2" fontId="6" fillId="0" borderId="0" xfId="2" applyNumberFormat="1" applyFont="1" applyAlignment="1">
      <alignment horizontal="right"/>
    </xf>
    <xf numFmtId="2" fontId="6" fillId="0" borderId="1" xfId="2" applyNumberFormat="1" applyFont="1" applyBorder="1" applyAlignment="1">
      <alignment horizontal="right"/>
    </xf>
    <xf numFmtId="169" fontId="6" fillId="3" borderId="0" xfId="0" applyNumberFormat="1" applyFont="1" applyFill="1"/>
    <xf numFmtId="169" fontId="6" fillId="3" borderId="1" xfId="0" applyNumberFormat="1" applyFont="1" applyFill="1" applyBorder="1"/>
    <xf numFmtId="4" fontId="6" fillId="3" borderId="0" xfId="1" applyNumberFormat="1" applyFont="1" applyFill="1" applyAlignment="1">
      <alignment horizontal="right"/>
    </xf>
    <xf numFmtId="164" fontId="6" fillId="3" borderId="0" xfId="1" quotePrefix="1" applyFont="1" applyFill="1" applyAlignment="1">
      <alignment horizontal="center"/>
    </xf>
    <xf numFmtId="4" fontId="6" fillId="3" borderId="0" xfId="1" quotePrefix="1" applyNumberFormat="1" applyFont="1" applyFill="1" applyAlignment="1">
      <alignment horizontal="center"/>
    </xf>
    <xf numFmtId="4" fontId="9" fillId="0" borderId="0" xfId="0" applyNumberFormat="1" applyFont="1"/>
    <xf numFmtId="4" fontId="9" fillId="0" borderId="0" xfId="1" applyNumberFormat="1" applyFont="1" applyFill="1" applyAlignment="1">
      <alignment horizontal="right"/>
    </xf>
    <xf numFmtId="2" fontId="9" fillId="0" borderId="0" xfId="2" applyNumberFormat="1" applyFont="1" applyAlignment="1">
      <alignment horizontal="right" indent="1"/>
    </xf>
    <xf numFmtId="0" fontId="9" fillId="0" borderId="0" xfId="2" applyFont="1" applyAlignment="1">
      <alignment horizontal="right" indent="1"/>
    </xf>
    <xf numFmtId="168" fontId="6" fillId="0" borderId="0" xfId="0" applyNumberFormat="1" applyFont="1" applyAlignment="1">
      <alignment horizontal="right" vertical="center" wrapText="1" indent="2"/>
    </xf>
    <xf numFmtId="168" fontId="6" fillId="0" borderId="0" xfId="0" applyNumberFormat="1" applyFont="1" applyAlignment="1">
      <alignment horizontal="right" vertical="center" indent="2"/>
    </xf>
    <xf numFmtId="168" fontId="6" fillId="0" borderId="0" xfId="0" applyNumberFormat="1" applyFont="1" applyAlignment="1">
      <alignment horizontal="center"/>
    </xf>
    <xf numFmtId="168" fontId="6" fillId="0" borderId="1" xfId="0" applyNumberFormat="1" applyFont="1" applyBorder="1" applyAlignment="1">
      <alignment horizontal="right" vertical="center" indent="2"/>
    </xf>
    <xf numFmtId="168" fontId="9" fillId="0" borderId="0" xfId="0" applyNumberFormat="1" applyFont="1" applyAlignment="1">
      <alignment horizontal="right" indent="2"/>
    </xf>
    <xf numFmtId="168" fontId="6" fillId="0" borderId="0" xfId="0" applyNumberFormat="1" applyFont="1" applyAlignment="1">
      <alignment horizontal="right" indent="2"/>
    </xf>
    <xf numFmtId="168" fontId="6" fillId="0" borderId="1" xfId="0" applyNumberFormat="1" applyFont="1" applyBorder="1" applyAlignment="1">
      <alignment horizontal="right" indent="2"/>
    </xf>
    <xf numFmtId="165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ESKTOP%20JULY%202024\Project%20Report-%20EMP%20Ver%201.4%20(INTERNAL).xlsx" TargetMode="External"/><Relationship Id="rId1" Type="http://schemas.openxmlformats.org/officeDocument/2006/relationships/externalLinkPath" Target="/DESKTOP%20JULY%202024/Project%20Report-%20EMP%20Ver%201.4%20(INTER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Cost"/>
      <sheetName val="Manpower &amp; Other Expenses"/>
      <sheetName val="Revenue"/>
      <sheetName val="Int Calculation"/>
      <sheetName val="Int. Schedule"/>
      <sheetName val="Operation Statement"/>
      <sheetName val="Debt Servce Coverage Ratio"/>
      <sheetName val="Cash Flow Statement"/>
      <sheetName val="Projected Balance Sheet"/>
    </sheetNames>
    <sheetDataSet>
      <sheetData sheetId="0">
        <row r="28">
          <cell r="F28">
            <v>2012000</v>
          </cell>
        </row>
      </sheetData>
      <sheetData sheetId="1">
        <row r="32">
          <cell r="C32">
            <v>0.03</v>
          </cell>
        </row>
      </sheetData>
      <sheetData sheetId="2">
        <row r="29">
          <cell r="H29">
            <v>177.1875</v>
          </cell>
        </row>
        <row r="31">
          <cell r="H31">
            <v>325.6875</v>
          </cell>
        </row>
        <row r="34">
          <cell r="H34">
            <v>473.625</v>
          </cell>
        </row>
        <row r="38">
          <cell r="H38">
            <v>581.00625000000002</v>
          </cell>
        </row>
        <row r="42">
          <cell r="H42">
            <v>378.61874999999998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topLeftCell="A30" workbookViewId="0">
      <selection activeCell="K22" sqref="K22"/>
    </sheetView>
  </sheetViews>
  <sheetFormatPr defaultColWidth="9.109375" defaultRowHeight="15.6" x14ac:dyDescent="0.3"/>
  <cols>
    <col min="1" max="1" width="5" style="70" customWidth="1"/>
    <col min="2" max="2" width="14.44140625" style="2" customWidth="1"/>
    <col min="3" max="3" width="10.44140625" style="2" customWidth="1"/>
    <col min="4" max="4" width="10.44140625" style="11" customWidth="1"/>
    <col min="5" max="5" width="10.44140625" style="2" customWidth="1"/>
    <col min="6" max="6" width="10.44140625" style="11" customWidth="1"/>
    <col min="7" max="9" width="10.44140625" style="2" customWidth="1"/>
    <col min="10" max="16384" width="9.109375" style="2"/>
  </cols>
  <sheetData>
    <row r="1" spans="1:15" customFormat="1" x14ac:dyDescent="0.3">
      <c r="A1" s="2" t="s">
        <v>87</v>
      </c>
      <c r="B1" s="1"/>
      <c r="C1" s="1"/>
      <c r="D1" s="1"/>
      <c r="E1" s="1"/>
      <c r="F1" s="68"/>
      <c r="G1" s="1"/>
      <c r="H1" s="1"/>
      <c r="I1" s="1"/>
      <c r="J1" s="1"/>
      <c r="K1" s="1"/>
      <c r="L1" s="1"/>
      <c r="M1" s="1"/>
      <c r="N1" s="1"/>
      <c r="O1" s="1"/>
    </row>
    <row r="2" spans="1:15" customFormat="1" x14ac:dyDescent="0.3">
      <c r="A2" s="2" t="s">
        <v>88</v>
      </c>
      <c r="B2" s="1"/>
      <c r="C2" s="1"/>
      <c r="D2" s="1"/>
      <c r="E2" s="1"/>
      <c r="F2" s="68"/>
      <c r="G2" s="1"/>
      <c r="H2" s="1"/>
      <c r="I2" s="1"/>
      <c r="J2" s="1"/>
      <c r="K2" s="1"/>
      <c r="L2" s="1"/>
      <c r="M2" s="1"/>
      <c r="N2" s="1"/>
      <c r="O2" s="1"/>
    </row>
    <row r="3" spans="1:15" customFormat="1" x14ac:dyDescent="0.3">
      <c r="A3" s="2"/>
      <c r="B3" s="1"/>
      <c r="C3" s="1"/>
      <c r="D3" s="1"/>
      <c r="E3" s="1"/>
      <c r="F3" s="68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69" t="s">
        <v>114</v>
      </c>
    </row>
    <row r="5" spans="1:15" x14ac:dyDescent="0.3">
      <c r="A5" s="70">
        <v>1</v>
      </c>
      <c r="B5" s="2" t="s">
        <v>85</v>
      </c>
      <c r="C5" s="2">
        <v>150</v>
      </c>
      <c r="D5" s="11" t="s">
        <v>162</v>
      </c>
    </row>
    <row r="6" spans="1:15" x14ac:dyDescent="0.3">
      <c r="C6" s="2" t="s">
        <v>163</v>
      </c>
    </row>
    <row r="7" spans="1:15" s="72" customFormat="1" ht="31.2" x14ac:dyDescent="0.25">
      <c r="A7" s="71"/>
      <c r="C7" s="73" t="s">
        <v>117</v>
      </c>
      <c r="D7" s="74" t="s">
        <v>120</v>
      </c>
      <c r="E7" s="73" t="s">
        <v>118</v>
      </c>
      <c r="F7" s="75"/>
    </row>
    <row r="8" spans="1:15" x14ac:dyDescent="0.3">
      <c r="B8" s="10" t="s">
        <v>116</v>
      </c>
      <c r="C8" s="76">
        <v>150</v>
      </c>
      <c r="D8" s="76">
        <v>1</v>
      </c>
      <c r="E8" s="11">
        <f>C8*D8</f>
        <v>150</v>
      </c>
      <c r="F8" s="11" t="s">
        <v>119</v>
      </c>
    </row>
    <row r="9" spans="1:15" x14ac:dyDescent="0.3">
      <c r="B9" s="10" t="s">
        <v>59</v>
      </c>
      <c r="C9" s="76">
        <v>0</v>
      </c>
      <c r="D9" s="76"/>
      <c r="E9" s="11">
        <f>C9*D9</f>
        <v>0</v>
      </c>
      <c r="F9" s="11" t="s">
        <v>119</v>
      </c>
    </row>
    <row r="10" spans="1:15" x14ac:dyDescent="0.3">
      <c r="B10" s="10" t="s">
        <v>60</v>
      </c>
      <c r="C10" s="76">
        <v>0</v>
      </c>
      <c r="D10" s="76"/>
      <c r="E10" s="77">
        <f>C10*D10</f>
        <v>0</v>
      </c>
      <c r="F10" s="11" t="s">
        <v>119</v>
      </c>
    </row>
    <row r="11" spans="1:15" x14ac:dyDescent="0.3">
      <c r="B11" s="2" t="s">
        <v>23</v>
      </c>
      <c r="E11" s="83">
        <f>SUM(E8:E10)</f>
        <v>150</v>
      </c>
      <c r="F11" s="11" t="s">
        <v>119</v>
      </c>
    </row>
    <row r="12" spans="1:15" x14ac:dyDescent="0.3">
      <c r="A12" s="70">
        <v>2</v>
      </c>
      <c r="B12" s="2" t="s">
        <v>121</v>
      </c>
      <c r="C12" s="78" t="s">
        <v>123</v>
      </c>
    </row>
    <row r="13" spans="1:15" x14ac:dyDescent="0.3">
      <c r="C13" s="10" t="s">
        <v>116</v>
      </c>
      <c r="D13" s="10" t="s">
        <v>58</v>
      </c>
      <c r="E13" s="10" t="s">
        <v>59</v>
      </c>
      <c r="F13" s="10" t="s">
        <v>23</v>
      </c>
    </row>
    <row r="14" spans="1:15" x14ac:dyDescent="0.3">
      <c r="C14" s="2">
        <v>4</v>
      </c>
      <c r="D14" s="11">
        <v>2</v>
      </c>
      <c r="E14" s="2">
        <v>2</v>
      </c>
      <c r="F14" s="83">
        <f>SUM(C14:E14)</f>
        <v>8</v>
      </c>
    </row>
    <row r="15" spans="1:15" x14ac:dyDescent="0.3">
      <c r="A15" s="70">
        <v>3</v>
      </c>
      <c r="B15" s="2" t="s">
        <v>124</v>
      </c>
    </row>
    <row r="16" spans="1:15" x14ac:dyDescent="0.3">
      <c r="C16" s="10" t="s">
        <v>116</v>
      </c>
      <c r="D16" s="10" t="s">
        <v>58</v>
      </c>
      <c r="E16" s="10" t="s">
        <v>59</v>
      </c>
      <c r="F16" s="10" t="s">
        <v>23</v>
      </c>
    </row>
    <row r="17" spans="1:8" x14ac:dyDescent="0.3">
      <c r="C17" s="2">
        <v>25</v>
      </c>
      <c r="D17" s="11">
        <v>10</v>
      </c>
      <c r="E17" s="2">
        <v>10</v>
      </c>
      <c r="F17" s="83">
        <f>SUM(C17:E17)</f>
        <v>45</v>
      </c>
    </row>
    <row r="18" spans="1:8" x14ac:dyDescent="0.3">
      <c r="A18" s="70">
        <v>4</v>
      </c>
      <c r="B18" s="2" t="s">
        <v>127</v>
      </c>
    </row>
    <row r="19" spans="1:8" x14ac:dyDescent="0.3">
      <c r="B19" s="2" t="s">
        <v>128</v>
      </c>
      <c r="F19" s="83">
        <v>10</v>
      </c>
      <c r="G19" s="2" t="s">
        <v>125</v>
      </c>
      <c r="H19" s="11" t="s">
        <v>126</v>
      </c>
    </row>
    <row r="20" spans="1:8" x14ac:dyDescent="0.3">
      <c r="A20" s="70">
        <v>5</v>
      </c>
      <c r="B20" s="2" t="s">
        <v>171</v>
      </c>
    </row>
    <row r="21" spans="1:8" x14ac:dyDescent="0.3">
      <c r="D21" s="10" t="s">
        <v>63</v>
      </c>
      <c r="E21" s="14" t="s">
        <v>83</v>
      </c>
      <c r="F21" s="10" t="s">
        <v>23</v>
      </c>
    </row>
    <row r="22" spans="1:8" x14ac:dyDescent="0.3">
      <c r="D22" s="2">
        <v>25</v>
      </c>
      <c r="E22" s="11">
        <v>25</v>
      </c>
      <c r="F22" s="83">
        <f>SUM(D22:E22)</f>
        <v>50</v>
      </c>
    </row>
    <row r="24" spans="1:8" x14ac:dyDescent="0.3">
      <c r="A24" s="70">
        <v>5</v>
      </c>
      <c r="B24" s="2" t="s">
        <v>105</v>
      </c>
    </row>
    <row r="25" spans="1:8" x14ac:dyDescent="0.3">
      <c r="B25" s="2" t="s">
        <v>89</v>
      </c>
      <c r="D25" s="79">
        <v>7</v>
      </c>
      <c r="E25" s="2" t="s">
        <v>161</v>
      </c>
      <c r="F25" s="2"/>
      <c r="G25" s="11"/>
    </row>
    <row r="26" spans="1:8" x14ac:dyDescent="0.3">
      <c r="B26" s="2" t="s">
        <v>90</v>
      </c>
      <c r="C26" s="2">
        <v>5.5</v>
      </c>
      <c r="D26" s="2" t="s">
        <v>172</v>
      </c>
      <c r="F26" s="118">
        <f>D25*43560*C26</f>
        <v>1677060</v>
      </c>
      <c r="G26" s="2" t="s">
        <v>91</v>
      </c>
    </row>
    <row r="27" spans="1:8" x14ac:dyDescent="0.3">
      <c r="B27" s="2" t="s">
        <v>92</v>
      </c>
      <c r="D27" s="2" t="s">
        <v>93</v>
      </c>
      <c r="F27" s="118">
        <f>F26*120%</f>
        <v>2012472</v>
      </c>
      <c r="G27" s="2" t="s">
        <v>91</v>
      </c>
    </row>
    <row r="28" spans="1:8" x14ac:dyDescent="0.3">
      <c r="E28" s="3" t="s">
        <v>160</v>
      </c>
      <c r="F28" s="118">
        <f>ROUND(F27,-3)</f>
        <v>2012000</v>
      </c>
      <c r="G28" s="2" t="s">
        <v>91</v>
      </c>
    </row>
    <row r="29" spans="1:8" x14ac:dyDescent="0.3">
      <c r="B29" s="2" t="s">
        <v>94</v>
      </c>
      <c r="D29" s="2" t="s">
        <v>158</v>
      </c>
      <c r="F29" s="119">
        <f>F26*30%</f>
        <v>503118</v>
      </c>
      <c r="G29" s="2" t="s">
        <v>91</v>
      </c>
    </row>
    <row r="30" spans="1:8" x14ac:dyDescent="0.3">
      <c r="B30" s="2" t="s">
        <v>159</v>
      </c>
      <c r="D30" s="2"/>
      <c r="F30" s="118">
        <f>F26+F29</f>
        <v>2180178</v>
      </c>
      <c r="G30" s="2" t="s">
        <v>91</v>
      </c>
    </row>
    <row r="31" spans="1:8" x14ac:dyDescent="0.3">
      <c r="D31" s="2"/>
      <c r="E31" s="3" t="s">
        <v>160</v>
      </c>
      <c r="F31" s="118">
        <f>ROUND(F30,-3)</f>
        <v>2180000</v>
      </c>
      <c r="G31" s="2" t="s">
        <v>91</v>
      </c>
    </row>
    <row r="33" spans="2:9" x14ac:dyDescent="0.3">
      <c r="B33" s="2" t="s">
        <v>106</v>
      </c>
    </row>
    <row r="34" spans="2:9" x14ac:dyDescent="0.3">
      <c r="B34" s="2" t="s">
        <v>108</v>
      </c>
      <c r="D34" s="2" t="s">
        <v>109</v>
      </c>
    </row>
    <row r="35" spans="2:9" x14ac:dyDescent="0.3">
      <c r="B35" s="2" t="s">
        <v>107</v>
      </c>
      <c r="D35" s="11">
        <v>1700</v>
      </c>
    </row>
    <row r="36" spans="2:9" x14ac:dyDescent="0.3">
      <c r="B36" s="2" t="s">
        <v>110</v>
      </c>
      <c r="D36" s="11">
        <v>1600</v>
      </c>
    </row>
    <row r="37" spans="2:9" x14ac:dyDescent="0.3">
      <c r="B37" s="2" t="s">
        <v>111</v>
      </c>
      <c r="D37" s="77">
        <v>500</v>
      </c>
    </row>
    <row r="38" spans="2:9" x14ac:dyDescent="0.3">
      <c r="B38" s="2" t="s">
        <v>23</v>
      </c>
      <c r="D38" s="11">
        <f>SUM(D35:D37)</f>
        <v>3800</v>
      </c>
    </row>
    <row r="40" spans="2:9" x14ac:dyDescent="0.3">
      <c r="B40" s="3" t="s">
        <v>112</v>
      </c>
      <c r="D40" s="10" t="s">
        <v>58</v>
      </c>
      <c r="E40" s="10" t="s">
        <v>59</v>
      </c>
      <c r="F40" s="10" t="s">
        <v>60</v>
      </c>
      <c r="G40" s="10" t="s">
        <v>63</v>
      </c>
      <c r="H40" s="14" t="s">
        <v>83</v>
      </c>
      <c r="I40" s="10" t="s">
        <v>23</v>
      </c>
    </row>
    <row r="41" spans="2:9" x14ac:dyDescent="0.3">
      <c r="B41" s="2" t="s">
        <v>107</v>
      </c>
      <c r="D41" s="80">
        <v>0.3</v>
      </c>
      <c r="E41" s="80">
        <v>0.3</v>
      </c>
      <c r="F41" s="80">
        <v>0.2</v>
      </c>
      <c r="G41" s="80">
        <v>0.2</v>
      </c>
      <c r="H41" s="80"/>
      <c r="I41" s="80">
        <f>SUM(D41:H41)</f>
        <v>1</v>
      </c>
    </row>
    <row r="42" spans="2:9" x14ac:dyDescent="0.3">
      <c r="B42" s="2" t="s">
        <v>110</v>
      </c>
      <c r="D42" s="80"/>
      <c r="E42" s="80">
        <v>0.2</v>
      </c>
      <c r="F42" s="80">
        <v>0.3</v>
      </c>
      <c r="G42" s="80">
        <v>0.35</v>
      </c>
      <c r="H42" s="80">
        <v>0.15</v>
      </c>
      <c r="I42" s="80">
        <f>SUM(D42:H42)</f>
        <v>1</v>
      </c>
    </row>
    <row r="43" spans="2:9" x14ac:dyDescent="0.3">
      <c r="B43" s="2" t="s">
        <v>111</v>
      </c>
      <c r="D43" s="80"/>
      <c r="E43" s="80"/>
      <c r="F43" s="80">
        <v>0.3</v>
      </c>
      <c r="G43" s="80">
        <v>0.45</v>
      </c>
      <c r="H43" s="80">
        <v>0.25</v>
      </c>
      <c r="I43" s="80">
        <f>SUM(D43:H43)</f>
        <v>1</v>
      </c>
    </row>
    <row r="45" spans="2:9" x14ac:dyDescent="0.3">
      <c r="B45" s="2" t="s">
        <v>113</v>
      </c>
      <c r="F45" s="129" t="s">
        <v>122</v>
      </c>
      <c r="G45" s="129"/>
      <c r="H45" s="10" t="s">
        <v>123</v>
      </c>
    </row>
    <row r="46" spans="2:9" x14ac:dyDescent="0.3">
      <c r="B46" s="10" t="s">
        <v>58</v>
      </c>
      <c r="C46" s="2" t="s">
        <v>107</v>
      </c>
      <c r="D46" s="130">
        <f>F$31*D$35*D41</f>
        <v>1111800000</v>
      </c>
      <c r="E46" s="130"/>
      <c r="F46" s="128">
        <f>SUM(D46)</f>
        <v>1111800000</v>
      </c>
      <c r="G46" s="128"/>
      <c r="H46" s="56">
        <f>F46/10000000</f>
        <v>111.18</v>
      </c>
    </row>
    <row r="47" spans="2:9" x14ac:dyDescent="0.3">
      <c r="B47" s="10" t="s">
        <v>59</v>
      </c>
      <c r="C47" s="2" t="s">
        <v>107</v>
      </c>
      <c r="D47" s="128">
        <f>F$31*D$35*E41</f>
        <v>1111800000</v>
      </c>
      <c r="E47" s="128"/>
      <c r="F47" s="81"/>
      <c r="G47" s="82"/>
      <c r="H47" s="56"/>
    </row>
    <row r="48" spans="2:9" x14ac:dyDescent="0.3">
      <c r="C48" s="2" t="s">
        <v>110</v>
      </c>
      <c r="D48" s="130">
        <f>F$31*D$36*E42</f>
        <v>697600000</v>
      </c>
      <c r="E48" s="130"/>
      <c r="F48" s="127">
        <f>SUM(D47:E48)</f>
        <v>1809400000</v>
      </c>
      <c r="G48" s="127"/>
      <c r="H48" s="56">
        <f>F48/10000000</f>
        <v>180.94</v>
      </c>
    </row>
    <row r="49" spans="2:8" x14ac:dyDescent="0.3">
      <c r="B49" s="10" t="s">
        <v>60</v>
      </c>
      <c r="C49" s="2" t="s">
        <v>107</v>
      </c>
      <c r="D49" s="128">
        <f>F$31*D$35*F41</f>
        <v>741200000</v>
      </c>
      <c r="E49" s="128"/>
      <c r="F49" s="81"/>
      <c r="G49" s="82"/>
      <c r="H49" s="56"/>
    </row>
    <row r="50" spans="2:8" x14ac:dyDescent="0.3">
      <c r="C50" s="2" t="s">
        <v>110</v>
      </c>
      <c r="D50" s="128">
        <f>F$31*D$36*F42</f>
        <v>1046400000</v>
      </c>
      <c r="E50" s="128"/>
      <c r="F50" s="81"/>
      <c r="G50" s="82"/>
      <c r="H50" s="56"/>
    </row>
    <row r="51" spans="2:8" x14ac:dyDescent="0.3">
      <c r="C51" s="2" t="s">
        <v>111</v>
      </c>
      <c r="D51" s="130">
        <f>F$31*D$37*F43</f>
        <v>327000000</v>
      </c>
      <c r="E51" s="130"/>
      <c r="F51" s="128">
        <f>SUM(D49:E51)</f>
        <v>2114600000</v>
      </c>
      <c r="G51" s="128"/>
      <c r="H51" s="56">
        <f>F51/10000000</f>
        <v>211.46</v>
      </c>
    </row>
    <row r="52" spans="2:8" x14ac:dyDescent="0.3">
      <c r="B52" s="10" t="s">
        <v>63</v>
      </c>
      <c r="C52" s="2" t="s">
        <v>107</v>
      </c>
      <c r="D52" s="128">
        <f>F$31*D$35*G41</f>
        <v>741200000</v>
      </c>
      <c r="E52" s="128"/>
      <c r="F52" s="81"/>
      <c r="G52" s="82"/>
      <c r="H52" s="56"/>
    </row>
    <row r="53" spans="2:8" x14ac:dyDescent="0.3">
      <c r="C53" s="2" t="s">
        <v>110</v>
      </c>
      <c r="D53" s="128">
        <f>F$31*D$36*G42</f>
        <v>1220800000</v>
      </c>
      <c r="E53" s="128"/>
      <c r="F53" s="81"/>
      <c r="G53" s="82"/>
      <c r="H53" s="56"/>
    </row>
    <row r="54" spans="2:8" x14ac:dyDescent="0.3">
      <c r="C54" s="2" t="s">
        <v>111</v>
      </c>
      <c r="D54" s="130">
        <f>F$31*D$37*G43</f>
        <v>490500000</v>
      </c>
      <c r="E54" s="130"/>
      <c r="F54" s="128">
        <f>SUM(D52:E54)</f>
        <v>2452500000</v>
      </c>
      <c r="G54" s="128"/>
      <c r="H54" s="56">
        <f>F54/10000000</f>
        <v>245.25</v>
      </c>
    </row>
    <row r="55" spans="2:8" x14ac:dyDescent="0.3">
      <c r="B55" s="14" t="s">
        <v>83</v>
      </c>
      <c r="C55" s="2" t="s">
        <v>110</v>
      </c>
      <c r="D55" s="128">
        <f>F$31*D$36*H42</f>
        <v>523200000</v>
      </c>
      <c r="E55" s="128"/>
      <c r="F55" s="81"/>
      <c r="G55" s="82"/>
      <c r="H55" s="56"/>
    </row>
    <row r="56" spans="2:8" x14ac:dyDescent="0.3">
      <c r="C56" s="2" t="s">
        <v>111</v>
      </c>
      <c r="D56" s="130">
        <f>F$31*D$37*H43</f>
        <v>272500000</v>
      </c>
      <c r="E56" s="130"/>
      <c r="F56" s="130">
        <f>SUM(D55:E56)</f>
        <v>795700000</v>
      </c>
      <c r="G56" s="130"/>
      <c r="H56" s="62">
        <f>F56/10000000</f>
        <v>79.569999999999993</v>
      </c>
    </row>
    <row r="57" spans="2:8" x14ac:dyDescent="0.3">
      <c r="F57" s="128">
        <f>SUM(F46:G56)</f>
        <v>8284000000</v>
      </c>
      <c r="G57" s="128"/>
      <c r="H57" s="56">
        <f>F57/10000000</f>
        <v>828.4</v>
      </c>
    </row>
  </sheetData>
  <mergeCells count="18">
    <mergeCell ref="D47:E47"/>
    <mergeCell ref="D48:E48"/>
    <mergeCell ref="F48:G48"/>
    <mergeCell ref="F57:G57"/>
    <mergeCell ref="F45:G45"/>
    <mergeCell ref="D55:E55"/>
    <mergeCell ref="D56:E56"/>
    <mergeCell ref="F56:G56"/>
    <mergeCell ref="D50:E50"/>
    <mergeCell ref="D51:E51"/>
    <mergeCell ref="F51:G51"/>
    <mergeCell ref="D52:E52"/>
    <mergeCell ref="D53:E53"/>
    <mergeCell ref="D54:E54"/>
    <mergeCell ref="F54:G54"/>
    <mergeCell ref="D49:E49"/>
    <mergeCell ref="D46:E46"/>
    <mergeCell ref="F46:G46"/>
  </mergeCells>
  <pageMargins left="0.70866141732283472" right="0" top="0.15748031496062992" bottom="0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5"/>
  <sheetViews>
    <sheetView topLeftCell="A18" workbookViewId="0">
      <selection activeCell="M15" sqref="M15"/>
    </sheetView>
  </sheetViews>
  <sheetFormatPr defaultColWidth="8.77734375" defaultRowHeight="13.2" x14ac:dyDescent="0.25"/>
  <cols>
    <col min="1" max="1" width="6.33203125" customWidth="1"/>
    <col min="2" max="2" width="25.77734375" customWidth="1"/>
    <col min="3" max="6" width="15.109375" customWidth="1"/>
    <col min="7" max="7" width="5.109375" customWidth="1"/>
    <col min="8" max="8" width="14" customWidth="1"/>
  </cols>
  <sheetData>
    <row r="1" spans="1:16" ht="15.6" x14ac:dyDescent="0.3">
      <c r="A1" s="2" t="str">
        <f>'Project Cost'!A1</f>
        <v>Emperean Space Private Limited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6" x14ac:dyDescent="0.3">
      <c r="A2" s="2" t="str">
        <f>'Project Cost'!A2</f>
        <v>Proposed Plan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6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6" x14ac:dyDescent="0.3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6" x14ac:dyDescent="0.3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6" x14ac:dyDescent="0.3">
      <c r="A6" s="4">
        <v>1</v>
      </c>
      <c r="B6" s="2" t="s">
        <v>136</v>
      </c>
      <c r="C6" s="2"/>
      <c r="D6" s="2"/>
      <c r="E6" s="2"/>
      <c r="F6" s="2"/>
      <c r="G6" s="2"/>
      <c r="H6" s="2"/>
    </row>
    <row r="7" spans="1:16" s="32" customFormat="1" ht="15.6" x14ac:dyDescent="0.3">
      <c r="A7" s="10"/>
      <c r="B7" s="10"/>
      <c r="C7" s="10" t="s">
        <v>129</v>
      </c>
      <c r="D7" s="10" t="s">
        <v>130</v>
      </c>
      <c r="G7" s="10"/>
      <c r="H7" s="10"/>
    </row>
    <row r="8" spans="1:16" ht="15.6" x14ac:dyDescent="0.3">
      <c r="A8" s="2"/>
      <c r="B8" s="2"/>
      <c r="C8" s="10" t="s">
        <v>122</v>
      </c>
      <c r="D8" s="10" t="s">
        <v>122</v>
      </c>
      <c r="G8" s="2"/>
      <c r="H8" s="10"/>
    </row>
    <row r="9" spans="1:16" ht="15.6" x14ac:dyDescent="0.3">
      <c r="A9" s="2"/>
      <c r="B9" s="10" t="s">
        <v>116</v>
      </c>
      <c r="C9" s="53">
        <v>1000000</v>
      </c>
      <c r="D9" s="53">
        <v>100000</v>
      </c>
      <c r="E9" s="53">
        <f>SUM(C9:D9)</f>
        <v>1100000</v>
      </c>
      <c r="F9" s="120">
        <f>E9*12/10000000</f>
        <v>1.32</v>
      </c>
      <c r="G9" s="2"/>
      <c r="H9" s="17"/>
    </row>
    <row r="10" spans="1:16" ht="15.6" x14ac:dyDescent="0.3">
      <c r="A10" s="2"/>
      <c r="B10" s="10" t="s">
        <v>58</v>
      </c>
      <c r="C10" s="53">
        <v>1100000</v>
      </c>
      <c r="D10" s="53">
        <v>1200000</v>
      </c>
      <c r="E10" s="53">
        <f t="shared" ref="E10:E14" si="0">SUM(C10:D10)</f>
        <v>2300000</v>
      </c>
      <c r="F10" s="120">
        <f t="shared" ref="F10:F14" si="1">E10*12/10000000</f>
        <v>2.76</v>
      </c>
      <c r="G10" s="2"/>
      <c r="H10" s="17"/>
    </row>
    <row r="11" spans="1:16" ht="15.6" x14ac:dyDescent="0.3">
      <c r="A11" s="2"/>
      <c r="B11" s="10" t="s">
        <v>59</v>
      </c>
      <c r="C11" s="53">
        <v>1100000</v>
      </c>
      <c r="D11" s="53">
        <v>1700000</v>
      </c>
      <c r="E11" s="53">
        <f t="shared" si="0"/>
        <v>2800000</v>
      </c>
      <c r="F11" s="120">
        <f t="shared" si="1"/>
        <v>3.36</v>
      </c>
      <c r="G11" s="2"/>
      <c r="H11" s="17"/>
    </row>
    <row r="12" spans="1:16" ht="15.6" x14ac:dyDescent="0.3">
      <c r="A12" s="2"/>
      <c r="B12" s="10" t="s">
        <v>60</v>
      </c>
      <c r="C12" s="53">
        <f>ROUND(C11*110%,-3)</f>
        <v>1210000</v>
      </c>
      <c r="D12" s="53">
        <f>ROUND(D11*110%,-3)</f>
        <v>1870000</v>
      </c>
      <c r="E12" s="53">
        <f t="shared" si="0"/>
        <v>3080000</v>
      </c>
      <c r="F12" s="120">
        <f t="shared" si="1"/>
        <v>3.6960000000000002</v>
      </c>
      <c r="G12" s="2"/>
      <c r="H12" s="17"/>
    </row>
    <row r="13" spans="1:16" ht="15.6" x14ac:dyDescent="0.3">
      <c r="A13" s="2"/>
      <c r="B13" s="10" t="s">
        <v>63</v>
      </c>
      <c r="C13" s="53">
        <f t="shared" ref="C13:D14" si="2">ROUND(C12*110%,-3)</f>
        <v>1331000</v>
      </c>
      <c r="D13" s="53">
        <f t="shared" si="2"/>
        <v>2057000</v>
      </c>
      <c r="E13" s="53">
        <f t="shared" si="0"/>
        <v>3388000</v>
      </c>
      <c r="F13" s="120">
        <f t="shared" si="1"/>
        <v>4.0655999999999999</v>
      </c>
      <c r="G13" s="2"/>
      <c r="H13" s="10"/>
    </row>
    <row r="14" spans="1:16" ht="15.6" x14ac:dyDescent="0.3">
      <c r="A14" s="2"/>
      <c r="B14" s="14" t="s">
        <v>83</v>
      </c>
      <c r="C14" s="53">
        <f t="shared" si="2"/>
        <v>1464000</v>
      </c>
      <c r="D14" s="53">
        <f t="shared" si="2"/>
        <v>2263000</v>
      </c>
      <c r="E14" s="53">
        <f t="shared" si="0"/>
        <v>3727000</v>
      </c>
      <c r="F14" s="120">
        <f t="shared" si="1"/>
        <v>4.4724000000000004</v>
      </c>
      <c r="G14" s="3"/>
      <c r="H14" s="10"/>
    </row>
    <row r="15" spans="1:16" ht="15.6" x14ac:dyDescent="0.3">
      <c r="A15" s="2"/>
      <c r="B15" s="2"/>
      <c r="C15" s="53"/>
      <c r="D15" s="53"/>
      <c r="E15" s="53"/>
      <c r="F15" s="123">
        <f>SUM(F9:F14)</f>
        <v>19.673999999999999</v>
      </c>
      <c r="G15" s="3"/>
      <c r="H15" s="9"/>
    </row>
    <row r="16" spans="1:16" ht="15.6" x14ac:dyDescent="0.3">
      <c r="A16" s="4">
        <v>2</v>
      </c>
      <c r="B16" s="2" t="s">
        <v>134</v>
      </c>
      <c r="C16" s="53"/>
      <c r="D16" s="53"/>
      <c r="E16" s="10" t="s">
        <v>131</v>
      </c>
      <c r="F16" s="10" t="s">
        <v>132</v>
      </c>
      <c r="G16" s="3"/>
      <c r="H16" s="9"/>
    </row>
    <row r="17" spans="1:11" ht="15.6" x14ac:dyDescent="0.3">
      <c r="A17" s="4"/>
      <c r="B17" s="2"/>
      <c r="C17" s="53"/>
      <c r="D17" s="53"/>
      <c r="E17" s="10" t="s">
        <v>122</v>
      </c>
      <c r="F17" s="10" t="s">
        <v>133</v>
      </c>
      <c r="G17" s="3"/>
      <c r="H17" s="9"/>
    </row>
    <row r="18" spans="1:11" ht="15.6" x14ac:dyDescent="0.3">
      <c r="A18" s="2"/>
      <c r="B18" s="10" t="s">
        <v>135</v>
      </c>
      <c r="C18" s="53"/>
      <c r="D18" s="53"/>
      <c r="E18" s="53">
        <v>250000</v>
      </c>
      <c r="F18" s="120">
        <f t="shared" ref="F18" si="3">E18*12/10000000</f>
        <v>0.3</v>
      </c>
      <c r="G18" s="2">
        <f>F18*1.1</f>
        <v>0.33</v>
      </c>
      <c r="H18" s="2">
        <f>G18*1.1</f>
        <v>0.36300000000000004</v>
      </c>
      <c r="I18">
        <f>H18*1.1</f>
        <v>0.3993000000000001</v>
      </c>
      <c r="J18">
        <f>I18*1.1</f>
        <v>0.43923000000000012</v>
      </c>
      <c r="K18" s="57">
        <f>SUM(F18:J18)</f>
        <v>1.8315300000000003</v>
      </c>
    </row>
    <row r="19" spans="1:11" ht="15.6" x14ac:dyDescent="0.3">
      <c r="A19" s="2"/>
      <c r="B19" s="18" t="s">
        <v>148</v>
      </c>
      <c r="C19" s="53"/>
      <c r="D19" s="53"/>
      <c r="E19" s="53"/>
      <c r="F19" s="53"/>
      <c r="G19" s="3"/>
      <c r="H19" s="10"/>
    </row>
    <row r="20" spans="1:11" ht="15.6" x14ac:dyDescent="0.3">
      <c r="A20" s="2"/>
      <c r="B20" s="2"/>
      <c r="C20" s="53"/>
      <c r="D20" s="53"/>
      <c r="E20" s="53"/>
      <c r="F20" s="53"/>
      <c r="G20" s="3"/>
      <c r="H20" s="10"/>
    </row>
    <row r="21" spans="1:11" ht="15.6" x14ac:dyDescent="0.3">
      <c r="A21" s="4">
        <v>3</v>
      </c>
      <c r="B21" s="2" t="s">
        <v>137</v>
      </c>
      <c r="C21" s="2"/>
      <c r="D21" s="9"/>
      <c r="E21" s="10" t="s">
        <v>131</v>
      </c>
      <c r="F21" s="10" t="s">
        <v>132</v>
      </c>
      <c r="G21" s="2"/>
      <c r="H21" s="2"/>
    </row>
    <row r="22" spans="1:11" ht="15.6" x14ac:dyDescent="0.3">
      <c r="A22" s="4"/>
      <c r="B22" s="2"/>
      <c r="C22" s="2"/>
      <c r="D22" s="9"/>
      <c r="E22" s="10" t="s">
        <v>122</v>
      </c>
      <c r="F22" s="10" t="s">
        <v>133</v>
      </c>
      <c r="G22" s="2"/>
      <c r="H22" s="2"/>
    </row>
    <row r="23" spans="1:11" ht="15.6" x14ac:dyDescent="0.3">
      <c r="A23" s="2"/>
      <c r="B23" s="10" t="s">
        <v>138</v>
      </c>
      <c r="C23" s="5"/>
      <c r="D23" s="9"/>
      <c r="E23" s="53">
        <v>1000000</v>
      </c>
      <c r="F23" s="120">
        <f t="shared" ref="F23" si="4">E23*12/10000000</f>
        <v>1.2</v>
      </c>
      <c r="G23" s="2">
        <f>F23*1.1</f>
        <v>1.32</v>
      </c>
      <c r="H23" s="2">
        <f>G23*1.1</f>
        <v>1.4520000000000002</v>
      </c>
      <c r="I23">
        <f>H23*1.1</f>
        <v>1.5972000000000004</v>
      </c>
      <c r="J23">
        <f>I23*1.1</f>
        <v>1.7569200000000005</v>
      </c>
      <c r="K23" s="57">
        <f>SUM(F23:J23)</f>
        <v>7.3261200000000013</v>
      </c>
    </row>
    <row r="24" spans="1:11" ht="15.6" x14ac:dyDescent="0.3">
      <c r="A24" s="2"/>
      <c r="B24" s="18" t="s">
        <v>148</v>
      </c>
      <c r="C24" s="5"/>
      <c r="D24" s="9"/>
      <c r="E24" s="2"/>
      <c r="F24" s="2"/>
      <c r="G24" s="2"/>
      <c r="H24" s="2"/>
    </row>
    <row r="25" spans="1:11" ht="15.6" x14ac:dyDescent="0.3">
      <c r="A25" s="2"/>
      <c r="B25" s="18"/>
      <c r="C25" s="5"/>
      <c r="D25" s="9"/>
      <c r="E25" s="2"/>
      <c r="F25" s="2"/>
      <c r="G25" s="2"/>
      <c r="H25" s="2"/>
    </row>
    <row r="26" spans="1:11" ht="15.6" x14ac:dyDescent="0.3">
      <c r="A26" s="4">
        <v>4</v>
      </c>
      <c r="B26" s="2" t="s">
        <v>139</v>
      </c>
      <c r="C26" s="1"/>
      <c r="D26" s="1"/>
      <c r="E26" s="1"/>
      <c r="F26" s="1"/>
      <c r="G26" s="1"/>
      <c r="H26" s="1"/>
    </row>
    <row r="27" spans="1:11" ht="15.6" x14ac:dyDescent="0.3">
      <c r="A27" s="4"/>
      <c r="B27" s="10" t="s">
        <v>135</v>
      </c>
      <c r="C27" s="1"/>
      <c r="D27" s="1"/>
      <c r="E27" s="1"/>
      <c r="F27" s="10" t="s">
        <v>133</v>
      </c>
      <c r="G27" s="1"/>
      <c r="H27" s="1"/>
    </row>
    <row r="28" spans="1:11" ht="15.6" x14ac:dyDescent="0.3">
      <c r="A28" s="4"/>
      <c r="B28" s="2" t="s">
        <v>95</v>
      </c>
      <c r="C28" s="43">
        <f>'[1]Project Cost'!F28</f>
        <v>2012000</v>
      </c>
      <c r="D28" s="1" t="s">
        <v>91</v>
      </c>
      <c r="E28" s="1"/>
      <c r="F28" s="120">
        <f>C28*C29/10000000</f>
        <v>20.12</v>
      </c>
      <c r="G28" s="1"/>
      <c r="H28" s="1"/>
    </row>
    <row r="29" spans="1:11" ht="15.6" x14ac:dyDescent="0.3">
      <c r="A29" s="4"/>
      <c r="B29" s="2" t="s">
        <v>140</v>
      </c>
      <c r="C29" s="53">
        <v>100</v>
      </c>
      <c r="D29" s="1"/>
      <c r="E29" s="1"/>
      <c r="F29" s="54"/>
      <c r="G29" s="1"/>
      <c r="H29" s="1"/>
    </row>
    <row r="30" spans="1:11" ht="15.6" x14ac:dyDescent="0.3">
      <c r="A30" s="4"/>
      <c r="B30" s="2"/>
      <c r="F30" s="54"/>
    </row>
    <row r="31" spans="1:11" ht="15.6" x14ac:dyDescent="0.3">
      <c r="A31" s="4">
        <v>5</v>
      </c>
      <c r="B31" s="2" t="s">
        <v>141</v>
      </c>
      <c r="F31" s="54"/>
    </row>
    <row r="32" spans="1:11" ht="15.6" x14ac:dyDescent="0.3">
      <c r="A32" s="4"/>
      <c r="B32" s="10" t="s">
        <v>135</v>
      </c>
      <c r="C32" s="49">
        <v>0.03</v>
      </c>
      <c r="D32" s="2" t="s">
        <v>142</v>
      </c>
      <c r="E32" s="2"/>
      <c r="F32" s="10" t="s">
        <v>133</v>
      </c>
    </row>
    <row r="33" spans="1:6" ht="15.6" x14ac:dyDescent="0.3">
      <c r="A33" s="4"/>
      <c r="B33" s="10" t="s">
        <v>58</v>
      </c>
      <c r="C33" s="43"/>
      <c r="D33" s="2"/>
      <c r="E33" s="2"/>
      <c r="F33" s="120">
        <f>[1]Revenue!H29*'[1]Manpower &amp; Other Expenses'!C32</f>
        <v>5.3156249999999998</v>
      </c>
    </row>
    <row r="34" spans="1:6" ht="15.6" x14ac:dyDescent="0.3">
      <c r="A34" s="4"/>
      <c r="B34" s="10" t="s">
        <v>59</v>
      </c>
      <c r="C34" s="53"/>
      <c r="D34" s="2"/>
      <c r="E34" s="2"/>
      <c r="F34" s="120">
        <f>[1]Revenue!H31*'[1]Manpower &amp; Other Expenses'!C32</f>
        <v>9.770624999999999</v>
      </c>
    </row>
    <row r="35" spans="1:6" ht="15.6" x14ac:dyDescent="0.3">
      <c r="A35" s="4"/>
      <c r="B35" s="10" t="s">
        <v>60</v>
      </c>
      <c r="C35" s="114"/>
      <c r="D35" s="114"/>
      <c r="E35" s="114"/>
      <c r="F35" s="120">
        <f>[1]Revenue!H34*'[1]Manpower &amp; Other Expenses'!C32</f>
        <v>14.20875</v>
      </c>
    </row>
    <row r="36" spans="1:6" ht="15.6" x14ac:dyDescent="0.3">
      <c r="A36" s="4"/>
      <c r="B36" s="10" t="s">
        <v>63</v>
      </c>
      <c r="C36" s="114"/>
      <c r="D36" s="114"/>
      <c r="E36" s="114"/>
      <c r="F36" s="120">
        <f>[1]Revenue!H38*'[1]Manpower &amp; Other Expenses'!C32</f>
        <v>17.430187499999999</v>
      </c>
    </row>
    <row r="37" spans="1:6" ht="15.6" x14ac:dyDescent="0.3">
      <c r="A37" s="4"/>
      <c r="B37" s="14" t="s">
        <v>83</v>
      </c>
      <c r="C37" s="114"/>
      <c r="D37" s="114"/>
      <c r="E37" s="114"/>
      <c r="F37" s="120">
        <f>[1]Revenue!H42*'[1]Manpower &amp; Other Expenses'!C32</f>
        <v>11.3585625</v>
      </c>
    </row>
    <row r="38" spans="1:6" ht="15.6" x14ac:dyDescent="0.3">
      <c r="A38" s="4"/>
      <c r="B38" s="2"/>
      <c r="C38" s="114"/>
      <c r="D38" s="114"/>
      <c r="E38" s="114"/>
      <c r="F38" s="124">
        <f>SUM(F33:F37)</f>
        <v>58.083750000000002</v>
      </c>
    </row>
    <row r="39" spans="1:6" ht="15.6" x14ac:dyDescent="0.3">
      <c r="A39" s="4"/>
      <c r="B39" s="2"/>
      <c r="C39" s="55"/>
      <c r="D39" s="55"/>
      <c r="E39" s="55"/>
      <c r="F39" s="54"/>
    </row>
    <row r="40" spans="1:6" ht="15.6" x14ac:dyDescent="0.3">
      <c r="A40" s="4"/>
      <c r="B40" s="2"/>
      <c r="C40" s="55"/>
      <c r="D40" s="55"/>
      <c r="E40" s="55"/>
      <c r="F40" s="54"/>
    </row>
    <row r="41" spans="1:6" ht="15.6" x14ac:dyDescent="0.3">
      <c r="A41" s="4"/>
      <c r="B41" s="2"/>
      <c r="C41" s="55"/>
      <c r="D41" s="55"/>
      <c r="E41" s="55"/>
      <c r="F41" s="54"/>
    </row>
    <row r="42" spans="1:6" ht="15.6" x14ac:dyDescent="0.3">
      <c r="A42" s="4"/>
      <c r="B42" s="2"/>
      <c r="C42" s="55"/>
      <c r="D42" s="55"/>
      <c r="E42" s="55"/>
      <c r="F42" s="55"/>
    </row>
    <row r="43" spans="1:6" ht="15.6" x14ac:dyDescent="0.3">
      <c r="B43" s="2"/>
      <c r="C43" s="55"/>
      <c r="D43" s="55"/>
      <c r="E43" s="55"/>
      <c r="F43" s="55"/>
    </row>
    <row r="44" spans="1:6" ht="15.6" x14ac:dyDescent="0.3">
      <c r="B44" s="2"/>
      <c r="C44" s="55"/>
      <c r="D44" s="55"/>
      <c r="E44" s="55"/>
      <c r="F44" s="55"/>
    </row>
    <row r="45" spans="1:6" ht="15.6" x14ac:dyDescent="0.3">
      <c r="B45" s="2"/>
      <c r="C45" s="55"/>
      <c r="D45" s="55"/>
      <c r="E45" s="55"/>
      <c r="F45" s="55"/>
    </row>
  </sheetData>
  <phoneticPr fontId="2" type="noConversion"/>
  <pageMargins left="0.74803149606299213" right="0.15748031496062992" top="0.74803149606299213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workbookViewId="0">
      <selection activeCell="K18" sqref="K18"/>
    </sheetView>
  </sheetViews>
  <sheetFormatPr defaultColWidth="9.109375" defaultRowHeight="15.6" x14ac:dyDescent="0.3"/>
  <cols>
    <col min="1" max="1" width="16" style="2" customWidth="1"/>
    <col min="2" max="5" width="10.109375" style="2" customWidth="1"/>
    <col min="6" max="6" width="10.109375" style="11" customWidth="1"/>
    <col min="7" max="8" width="10.109375" style="2" customWidth="1"/>
    <col min="9" max="9" width="14.6640625" style="2" customWidth="1"/>
    <col min="10" max="10" width="27.6640625" style="2" customWidth="1"/>
    <col min="11" max="16384" width="9.109375" style="2"/>
  </cols>
  <sheetData>
    <row r="1" spans="1:16" customFormat="1" x14ac:dyDescent="0.3">
      <c r="A1" s="2" t="str">
        <f>'Project Cost'!A1</f>
        <v>Emperean Space Private Limited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customFormat="1" x14ac:dyDescent="0.3">
      <c r="A2" s="2" t="str">
        <f>'Project Cost'!A2</f>
        <v>Proposed Plan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0"/>
    </row>
    <row r="4" spans="1:16" x14ac:dyDescent="0.3">
      <c r="A4" s="12" t="s">
        <v>104</v>
      </c>
      <c r="B4" s="12"/>
      <c r="C4" s="12"/>
      <c r="D4" s="12"/>
      <c r="E4" s="12"/>
      <c r="F4" s="13"/>
      <c r="G4" s="12"/>
      <c r="H4" s="12"/>
      <c r="I4" s="12"/>
      <c r="J4" s="12"/>
      <c r="K4" s="12"/>
    </row>
    <row r="5" spans="1:16" s="10" customFormat="1" x14ac:dyDescent="0.3">
      <c r="F5" s="14"/>
    </row>
    <row r="6" spans="1:16" x14ac:dyDescent="0.3">
      <c r="A6" s="2" t="s">
        <v>89</v>
      </c>
      <c r="C6" s="79">
        <v>7</v>
      </c>
      <c r="D6" s="2" t="s">
        <v>161</v>
      </c>
    </row>
    <row r="7" spans="1:16" x14ac:dyDescent="0.3">
      <c r="A7" s="2" t="s">
        <v>90</v>
      </c>
      <c r="B7" s="2">
        <v>5.5</v>
      </c>
      <c r="C7" s="2" t="s">
        <v>173</v>
      </c>
      <c r="F7" s="43">
        <f>C6*43560*B7</f>
        <v>1677060</v>
      </c>
      <c r="G7" s="2" t="s">
        <v>91</v>
      </c>
    </row>
    <row r="8" spans="1:16" x14ac:dyDescent="0.3">
      <c r="A8" s="2" t="s">
        <v>92</v>
      </c>
      <c r="C8" s="2" t="s">
        <v>93</v>
      </c>
      <c r="F8" s="43">
        <f>F7*120%</f>
        <v>2012472</v>
      </c>
      <c r="G8" s="2" t="s">
        <v>91</v>
      </c>
    </row>
    <row r="9" spans="1:16" x14ac:dyDescent="0.3">
      <c r="A9" s="2" t="s">
        <v>95</v>
      </c>
      <c r="C9" s="3" t="s">
        <v>160</v>
      </c>
      <c r="F9" s="43">
        <f>ROUND(F8,-3)</f>
        <v>2012000</v>
      </c>
      <c r="G9" s="2" t="s">
        <v>91</v>
      </c>
    </row>
    <row r="10" spans="1:16" x14ac:dyDescent="0.3">
      <c r="F10" s="2"/>
    </row>
    <row r="11" spans="1:16" x14ac:dyDescent="0.3">
      <c r="A11" s="2" t="s">
        <v>96</v>
      </c>
      <c r="C11" s="3" t="s">
        <v>97</v>
      </c>
      <c r="E11" s="43">
        <v>2250</v>
      </c>
      <c r="F11" s="2" t="s">
        <v>91</v>
      </c>
    </row>
    <row r="12" spans="1:16" x14ac:dyDescent="0.3">
      <c r="A12" s="2" t="s">
        <v>98</v>
      </c>
      <c r="E12" s="43">
        <f>ROUND(F9/E11,0)-1</f>
        <v>893</v>
      </c>
      <c r="F12" s="2" t="s">
        <v>44</v>
      </c>
    </row>
    <row r="13" spans="1:16" x14ac:dyDescent="0.3">
      <c r="C13" s="3" t="s">
        <v>160</v>
      </c>
      <c r="E13" s="43">
        <f>ROUND(E12,-1)</f>
        <v>890</v>
      </c>
      <c r="F13" s="2" t="s">
        <v>44</v>
      </c>
    </row>
    <row r="14" spans="1:16" x14ac:dyDescent="0.3">
      <c r="A14" s="2" t="s">
        <v>99</v>
      </c>
      <c r="C14" s="3" t="s">
        <v>45</v>
      </c>
      <c r="E14" s="11">
        <v>9000</v>
      </c>
      <c r="F14" s="2" t="s">
        <v>100</v>
      </c>
    </row>
    <row r="15" spans="1:16" x14ac:dyDescent="0.3">
      <c r="C15" s="3" t="s">
        <v>45</v>
      </c>
      <c r="E15" s="11">
        <v>9500</v>
      </c>
      <c r="F15" s="2" t="s">
        <v>100</v>
      </c>
      <c r="G15" s="10" t="s">
        <v>59</v>
      </c>
    </row>
    <row r="16" spans="1:16" x14ac:dyDescent="0.3">
      <c r="C16" s="3" t="s">
        <v>45</v>
      </c>
      <c r="E16" s="11">
        <f>E15+500</f>
        <v>10000</v>
      </c>
      <c r="F16" s="2" t="s">
        <v>100</v>
      </c>
      <c r="G16" s="10" t="s">
        <v>60</v>
      </c>
    </row>
    <row r="17" spans="1:8" x14ac:dyDescent="0.3">
      <c r="C17" s="3" t="s">
        <v>45</v>
      </c>
      <c r="E17" s="11">
        <f>E16+750</f>
        <v>10750</v>
      </c>
      <c r="F17" s="2" t="s">
        <v>100</v>
      </c>
      <c r="G17" s="10" t="s">
        <v>63</v>
      </c>
    </row>
    <row r="19" spans="1:8" x14ac:dyDescent="0.3">
      <c r="A19" s="2" t="s">
        <v>102</v>
      </c>
    </row>
    <row r="20" spans="1:8" s="10" customFormat="1" x14ac:dyDescent="0.3">
      <c r="A20" s="10" t="s">
        <v>103</v>
      </c>
      <c r="C20" s="10" t="s">
        <v>58</v>
      </c>
      <c r="D20" s="10" t="s">
        <v>59</v>
      </c>
      <c r="E20" s="10" t="s">
        <v>60</v>
      </c>
      <c r="F20" s="10" t="s">
        <v>63</v>
      </c>
      <c r="G20" s="14" t="s">
        <v>83</v>
      </c>
      <c r="H20" s="10" t="s">
        <v>23</v>
      </c>
    </row>
    <row r="21" spans="1:8" x14ac:dyDescent="0.3">
      <c r="A21" s="47">
        <v>250</v>
      </c>
      <c r="C21" s="50">
        <v>0.35</v>
      </c>
      <c r="D21" s="50">
        <v>0.2</v>
      </c>
      <c r="E21" s="50">
        <v>0.2</v>
      </c>
      <c r="F21" s="50">
        <v>0.2</v>
      </c>
      <c r="G21" s="50">
        <v>0.05</v>
      </c>
      <c r="H21" s="50">
        <f>SUM(C21:G21)</f>
        <v>1</v>
      </c>
    </row>
    <row r="22" spans="1:8" x14ac:dyDescent="0.3">
      <c r="A22" s="47">
        <v>300</v>
      </c>
      <c r="C22" s="50"/>
      <c r="D22" s="50">
        <v>0.35</v>
      </c>
      <c r="E22" s="50">
        <v>0.3</v>
      </c>
      <c r="F22" s="50">
        <v>0.3</v>
      </c>
      <c r="G22" s="50">
        <v>0.05</v>
      </c>
      <c r="H22" s="50">
        <f>SUM(C22:G22)</f>
        <v>1</v>
      </c>
    </row>
    <row r="23" spans="1:8" x14ac:dyDescent="0.3">
      <c r="A23" s="47">
        <v>200</v>
      </c>
      <c r="C23" s="50"/>
      <c r="D23" s="50"/>
      <c r="E23" s="50">
        <v>0.4</v>
      </c>
      <c r="F23" s="50">
        <v>0.3</v>
      </c>
      <c r="G23" s="50">
        <v>0.3</v>
      </c>
      <c r="H23" s="50">
        <f>SUM(C23:G23)</f>
        <v>1</v>
      </c>
    </row>
    <row r="24" spans="1:8" x14ac:dyDescent="0.3">
      <c r="A24" s="48">
        <v>140</v>
      </c>
      <c r="C24" s="50"/>
      <c r="D24" s="50"/>
      <c r="E24" s="50"/>
      <c r="F24" s="50">
        <v>0.45</v>
      </c>
      <c r="G24" s="50">
        <v>0.55000000000000004</v>
      </c>
      <c r="H24" s="50">
        <f>SUM(C24:G24)</f>
        <v>1</v>
      </c>
    </row>
    <row r="25" spans="1:8" x14ac:dyDescent="0.3">
      <c r="A25" s="47">
        <f>SUM(A21:A24)</f>
        <v>890</v>
      </c>
    </row>
    <row r="28" spans="1:8" x14ac:dyDescent="0.3">
      <c r="A28" s="33" t="s">
        <v>101</v>
      </c>
      <c r="E28" s="129" t="s">
        <v>122</v>
      </c>
      <c r="F28" s="129"/>
      <c r="G28" s="10" t="s">
        <v>123</v>
      </c>
    </row>
    <row r="29" spans="1:8" x14ac:dyDescent="0.3">
      <c r="A29" s="2" t="s">
        <v>58</v>
      </c>
      <c r="B29" s="44" t="s">
        <v>174</v>
      </c>
      <c r="C29" s="133">
        <f>A$21*E$11*E$14*C21</f>
        <v>1771875000</v>
      </c>
      <c r="D29" s="133"/>
      <c r="E29" s="132">
        <f>SUM(C29)</f>
        <v>1771875000</v>
      </c>
      <c r="F29" s="132"/>
      <c r="G29" s="2">
        <f>E29/10000000</f>
        <v>177.1875</v>
      </c>
    </row>
    <row r="30" spans="1:8" x14ac:dyDescent="0.3">
      <c r="A30" s="2" t="s">
        <v>59</v>
      </c>
      <c r="B30" s="44" t="s">
        <v>174</v>
      </c>
      <c r="C30" s="132">
        <f>A$21*E$11*E$14*D21</f>
        <v>1012500000</v>
      </c>
      <c r="D30" s="132"/>
      <c r="E30" s="51"/>
      <c r="F30" s="51"/>
    </row>
    <row r="31" spans="1:8" x14ac:dyDescent="0.3">
      <c r="B31" s="45" t="s">
        <v>175</v>
      </c>
      <c r="C31" s="133">
        <f>A$22*E$11*E$15*D22</f>
        <v>2244375000</v>
      </c>
      <c r="D31" s="133"/>
      <c r="E31" s="132">
        <f>SUM(C30:C31)</f>
        <v>3256875000</v>
      </c>
      <c r="F31" s="132"/>
      <c r="G31" s="2">
        <f>E31/10000000</f>
        <v>325.6875</v>
      </c>
    </row>
    <row r="32" spans="1:8" x14ac:dyDescent="0.3">
      <c r="A32" s="2" t="s">
        <v>60</v>
      </c>
      <c r="B32" s="44" t="s">
        <v>174</v>
      </c>
      <c r="C32" s="132">
        <f>A$21*E$11*E$14*E21</f>
        <v>1012500000</v>
      </c>
      <c r="D32" s="132"/>
      <c r="E32" s="51"/>
      <c r="F32" s="51"/>
    </row>
    <row r="33" spans="1:7" x14ac:dyDescent="0.3">
      <c r="B33" s="45" t="s">
        <v>175</v>
      </c>
      <c r="C33" s="132">
        <f>A$22*E$11*E$15*E22</f>
        <v>1923750000</v>
      </c>
      <c r="D33" s="132"/>
      <c r="E33" s="51"/>
      <c r="F33" s="51"/>
    </row>
    <row r="34" spans="1:7" x14ac:dyDescent="0.3">
      <c r="B34" s="46" t="s">
        <v>176</v>
      </c>
      <c r="C34" s="133">
        <f>A$23*E$11*E$16*E23</f>
        <v>1800000000</v>
      </c>
      <c r="D34" s="133"/>
      <c r="E34" s="132">
        <f>SUM(C32:C34)</f>
        <v>4736250000</v>
      </c>
      <c r="F34" s="132"/>
      <c r="G34" s="2">
        <f>E34/10000000</f>
        <v>473.625</v>
      </c>
    </row>
    <row r="35" spans="1:7" x14ac:dyDescent="0.3">
      <c r="A35" s="2" t="s">
        <v>63</v>
      </c>
      <c r="B35" s="44" t="s">
        <v>174</v>
      </c>
      <c r="C35" s="132">
        <f>A$21*E$11*E$14*F21</f>
        <v>1012500000</v>
      </c>
      <c r="D35" s="132"/>
      <c r="E35" s="51"/>
      <c r="F35" s="51"/>
    </row>
    <row r="36" spans="1:7" x14ac:dyDescent="0.3">
      <c r="B36" s="45" t="s">
        <v>175</v>
      </c>
      <c r="C36" s="132">
        <f>A$22*E$11*E$15*F22</f>
        <v>1923750000</v>
      </c>
      <c r="D36" s="132"/>
      <c r="E36" s="51"/>
      <c r="F36" s="51"/>
    </row>
    <row r="37" spans="1:7" x14ac:dyDescent="0.3">
      <c r="B37" s="46" t="s">
        <v>176</v>
      </c>
      <c r="C37" s="132">
        <f>A$23*E$11*E$16*F23</f>
        <v>1350000000</v>
      </c>
      <c r="D37" s="132"/>
      <c r="E37" s="52"/>
      <c r="F37" s="51"/>
    </row>
    <row r="38" spans="1:7" x14ac:dyDescent="0.3">
      <c r="B38" s="2" t="s">
        <v>177</v>
      </c>
      <c r="C38" s="133">
        <f>A$24*E$11*E$17*F24</f>
        <v>1523812500</v>
      </c>
      <c r="D38" s="133"/>
      <c r="E38" s="132">
        <f>SUM(C35:C38)</f>
        <v>5810062500</v>
      </c>
      <c r="F38" s="132"/>
      <c r="G38" s="2">
        <f>E38/10000000</f>
        <v>581.00625000000002</v>
      </c>
    </row>
    <row r="39" spans="1:7" x14ac:dyDescent="0.3">
      <c r="A39" s="2" t="s">
        <v>83</v>
      </c>
      <c r="B39" s="44" t="s">
        <v>174</v>
      </c>
      <c r="C39" s="132">
        <f>A$21*E$11*E$14*G21</f>
        <v>253125000</v>
      </c>
      <c r="D39" s="132"/>
      <c r="E39" s="52"/>
      <c r="F39" s="51"/>
    </row>
    <row r="40" spans="1:7" x14ac:dyDescent="0.3">
      <c r="B40" s="45" t="s">
        <v>175</v>
      </c>
      <c r="C40" s="132">
        <f>A$22*E$11*E$15*G22</f>
        <v>320625000</v>
      </c>
      <c r="D40" s="132"/>
      <c r="E40" s="52"/>
      <c r="F40" s="51"/>
    </row>
    <row r="41" spans="1:7" x14ac:dyDescent="0.3">
      <c r="B41" s="46" t="s">
        <v>176</v>
      </c>
      <c r="C41" s="132">
        <f>A$23*E$11*E$16*G23</f>
        <v>1350000000</v>
      </c>
      <c r="D41" s="132"/>
      <c r="E41" s="52"/>
      <c r="F41" s="51"/>
    </row>
    <row r="42" spans="1:7" x14ac:dyDescent="0.3">
      <c r="B42" s="2" t="s">
        <v>177</v>
      </c>
      <c r="C42" s="133">
        <f>A$24*E$11*E$17*G24</f>
        <v>1862437500.0000002</v>
      </c>
      <c r="D42" s="133"/>
      <c r="E42" s="133">
        <f>SUM(C39:D42)</f>
        <v>3786187500</v>
      </c>
      <c r="F42" s="133"/>
      <c r="G42" s="16">
        <f>E42/10000000</f>
        <v>378.61874999999998</v>
      </c>
    </row>
    <row r="43" spans="1:7" x14ac:dyDescent="0.3">
      <c r="C43" s="11"/>
      <c r="D43" s="11"/>
      <c r="E43" s="131">
        <f>SUM(E29:F42)</f>
        <v>19361250000</v>
      </c>
      <c r="F43" s="131"/>
      <c r="G43" s="15">
        <f>E43/10000000</f>
        <v>1936.125</v>
      </c>
    </row>
  </sheetData>
  <mergeCells count="21">
    <mergeCell ref="E29:F29"/>
    <mergeCell ref="E31:F31"/>
    <mergeCell ref="E34:F34"/>
    <mergeCell ref="C35:D35"/>
    <mergeCell ref="C36:D36"/>
    <mergeCell ref="E43:F43"/>
    <mergeCell ref="E28:F28"/>
    <mergeCell ref="C39:D39"/>
    <mergeCell ref="C40:D40"/>
    <mergeCell ref="C41:D41"/>
    <mergeCell ref="C42:D42"/>
    <mergeCell ref="E38:F38"/>
    <mergeCell ref="E42:F42"/>
    <mergeCell ref="C29:D29"/>
    <mergeCell ref="C30:D30"/>
    <mergeCell ref="C31:D31"/>
    <mergeCell ref="C32:D32"/>
    <mergeCell ref="C33:D33"/>
    <mergeCell ref="C34:D34"/>
    <mergeCell ref="C37:D37"/>
    <mergeCell ref="C38:D38"/>
  </mergeCells>
  <phoneticPr fontId="2" type="noConversion"/>
  <pageMargins left="0.74803149606299213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591"/>
  <sheetViews>
    <sheetView workbookViewId="0">
      <selection activeCell="L92" sqref="L92"/>
    </sheetView>
  </sheetViews>
  <sheetFormatPr defaultColWidth="9.109375" defaultRowHeight="13.2" x14ac:dyDescent="0.25"/>
  <cols>
    <col min="1" max="1" width="11.109375" style="36" bestFit="1" customWidth="1"/>
    <col min="2" max="2" width="11.6640625" style="36" customWidth="1"/>
    <col min="3" max="3" width="11.33203125" style="36" bestFit="1" customWidth="1"/>
    <col min="4" max="5" width="9.109375" style="36"/>
    <col min="6" max="6" width="15" style="36" bestFit="1" customWidth="1"/>
    <col min="7" max="7" width="13.6640625" style="36" bestFit="1" customWidth="1"/>
    <col min="8" max="8" width="10.44140625" style="36" bestFit="1" customWidth="1"/>
    <col min="9" max="11" width="9.109375" style="36"/>
    <col min="12" max="12" width="20.109375" style="36" bestFit="1" customWidth="1"/>
    <col min="13" max="13" width="11" style="36" customWidth="1"/>
    <col min="14" max="16384" width="9.109375" style="36"/>
  </cols>
  <sheetData>
    <row r="1" spans="1:16" ht="15.6" x14ac:dyDescent="0.3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6" ht="15.6" x14ac:dyDescent="0.3">
      <c r="A2" s="35"/>
      <c r="B2" s="35"/>
      <c r="C2" s="35" t="s">
        <v>78</v>
      </c>
      <c r="D2" s="35"/>
      <c r="E2" s="37">
        <v>0.125</v>
      </c>
      <c r="F2" s="35"/>
      <c r="G2" s="35"/>
      <c r="H2" s="35"/>
      <c r="I2" s="35"/>
      <c r="J2" s="35"/>
    </row>
    <row r="3" spans="1:16" ht="15.6" x14ac:dyDescent="0.3">
      <c r="A3" s="35"/>
      <c r="B3" s="35"/>
      <c r="C3" s="35" t="s">
        <v>49</v>
      </c>
      <c r="D3" s="35" t="s">
        <v>50</v>
      </c>
      <c r="E3" s="35" t="s">
        <v>51</v>
      </c>
      <c r="F3" s="38" t="s">
        <v>52</v>
      </c>
      <c r="G3" s="38" t="s">
        <v>52</v>
      </c>
      <c r="H3" s="35" t="s">
        <v>53</v>
      </c>
      <c r="I3" s="35"/>
      <c r="J3" s="35"/>
      <c r="L3" s="35"/>
      <c r="M3" s="35"/>
      <c r="N3" s="35"/>
      <c r="O3" s="35"/>
      <c r="P3" s="35"/>
    </row>
    <row r="4" spans="1:16" ht="15.6" x14ac:dyDescent="0.3">
      <c r="A4" s="35"/>
      <c r="B4" s="35"/>
      <c r="C4" s="35"/>
      <c r="D4" s="35"/>
      <c r="E4" s="35"/>
      <c r="F4" s="38" t="s">
        <v>54</v>
      </c>
      <c r="G4" s="38" t="s">
        <v>55</v>
      </c>
      <c r="H4" s="35"/>
      <c r="I4" s="35"/>
      <c r="J4" s="35"/>
      <c r="L4" s="35"/>
      <c r="M4" s="35"/>
      <c r="N4" s="35"/>
      <c r="O4" s="35"/>
      <c r="P4" s="35"/>
    </row>
    <row r="5" spans="1:16" ht="15.6" x14ac:dyDescent="0.3">
      <c r="A5" s="35"/>
      <c r="B5" s="35"/>
      <c r="C5" s="35"/>
      <c r="D5" s="35"/>
      <c r="E5" s="35"/>
      <c r="F5" s="35"/>
      <c r="G5" s="38"/>
      <c r="H5" s="35"/>
      <c r="I5" s="35"/>
      <c r="J5" s="35"/>
      <c r="L5" s="35" t="s">
        <v>79</v>
      </c>
      <c r="M5" s="35">
        <v>300</v>
      </c>
      <c r="N5" s="35" t="s">
        <v>125</v>
      </c>
      <c r="O5" s="35"/>
      <c r="P5" s="35"/>
    </row>
    <row r="6" spans="1:16" ht="15.6" x14ac:dyDescent="0.3">
      <c r="A6" s="35"/>
      <c r="B6" s="35" t="s">
        <v>56</v>
      </c>
      <c r="C6" s="39"/>
      <c r="D6" s="35"/>
      <c r="E6" s="40"/>
      <c r="F6" s="40"/>
      <c r="G6" s="35"/>
      <c r="H6" s="35"/>
      <c r="I6" s="35"/>
      <c r="J6" s="35"/>
      <c r="L6" s="35" t="s">
        <v>80</v>
      </c>
      <c r="M6" s="35">
        <v>3</v>
      </c>
      <c r="N6" s="35"/>
      <c r="O6" s="35"/>
      <c r="P6" s="35"/>
    </row>
    <row r="7" spans="1:16" ht="15.6" x14ac:dyDescent="0.3">
      <c r="A7" s="35" t="s">
        <v>57</v>
      </c>
      <c r="B7" s="35">
        <v>1</v>
      </c>
      <c r="C7" s="40">
        <v>150</v>
      </c>
      <c r="D7" s="40">
        <f>C7*$E$2/12</f>
        <v>1.5625</v>
      </c>
      <c r="E7" s="40"/>
      <c r="F7" s="40">
        <v>0</v>
      </c>
      <c r="G7" s="35"/>
      <c r="H7" s="40">
        <f>C7-F7</f>
        <v>150</v>
      </c>
      <c r="I7" s="35"/>
      <c r="J7" s="35"/>
      <c r="L7" s="35" t="s">
        <v>81</v>
      </c>
      <c r="M7" s="35">
        <f>M5/M6</f>
        <v>100</v>
      </c>
      <c r="N7" s="35"/>
      <c r="O7" s="35"/>
      <c r="P7" s="35"/>
    </row>
    <row r="8" spans="1:16" ht="15.6" x14ac:dyDescent="0.3">
      <c r="A8" s="35"/>
      <c r="B8" s="35">
        <v>2</v>
      </c>
      <c r="C8" s="40">
        <f>H7</f>
        <v>150</v>
      </c>
      <c r="D8" s="40">
        <f t="shared" ref="D8:D72" si="0">C8*$E$2/12</f>
        <v>1.5625</v>
      </c>
      <c r="E8" s="40"/>
      <c r="F8" s="40">
        <v>0</v>
      </c>
      <c r="G8" s="35"/>
      <c r="H8" s="40">
        <f t="shared" ref="H8:H73" si="1">C8-F8</f>
        <v>150</v>
      </c>
      <c r="I8" s="35"/>
      <c r="J8" s="35"/>
      <c r="L8" s="35" t="s">
        <v>82</v>
      </c>
      <c r="M8" s="67">
        <f>M7/12</f>
        <v>8.3333333333333339</v>
      </c>
      <c r="N8" s="35"/>
      <c r="O8" s="35"/>
      <c r="P8" s="35"/>
    </row>
    <row r="9" spans="1:16" ht="15.6" x14ac:dyDescent="0.3">
      <c r="A9" s="35"/>
      <c r="B9" s="35">
        <v>3</v>
      </c>
      <c r="C9" s="40">
        <f t="shared" ref="C9:C18" si="2">H8</f>
        <v>150</v>
      </c>
      <c r="D9" s="40">
        <f t="shared" si="0"/>
        <v>1.5625</v>
      </c>
      <c r="E9" s="40"/>
      <c r="F9" s="40">
        <v>0</v>
      </c>
      <c r="G9" s="35"/>
      <c r="H9" s="40">
        <f t="shared" si="1"/>
        <v>150</v>
      </c>
      <c r="I9" s="35"/>
      <c r="J9" s="35"/>
      <c r="L9" s="35"/>
      <c r="M9" s="35"/>
      <c r="N9" s="35"/>
      <c r="O9" s="35"/>
      <c r="P9" s="35"/>
    </row>
    <row r="10" spans="1:16" ht="15.6" x14ac:dyDescent="0.3">
      <c r="A10" s="35"/>
      <c r="B10" s="35">
        <v>4</v>
      </c>
      <c r="C10" s="40">
        <f t="shared" si="2"/>
        <v>150</v>
      </c>
      <c r="D10" s="40">
        <f t="shared" si="0"/>
        <v>1.5625</v>
      </c>
      <c r="E10" s="40"/>
      <c r="F10" s="40">
        <v>0</v>
      </c>
      <c r="G10" s="35"/>
      <c r="H10" s="40">
        <f t="shared" si="1"/>
        <v>150</v>
      </c>
      <c r="I10" s="35"/>
      <c r="J10" s="35"/>
      <c r="L10" s="35"/>
      <c r="M10" s="35"/>
      <c r="N10" s="35"/>
      <c r="O10" s="35"/>
      <c r="P10" s="35"/>
    </row>
    <row r="11" spans="1:16" ht="15.6" x14ac:dyDescent="0.3">
      <c r="A11" s="35"/>
      <c r="B11" s="35">
        <v>5</v>
      </c>
      <c r="C11" s="40">
        <f t="shared" si="2"/>
        <v>150</v>
      </c>
      <c r="D11" s="40">
        <f t="shared" si="0"/>
        <v>1.5625</v>
      </c>
      <c r="E11" s="40"/>
      <c r="F11" s="40">
        <v>0</v>
      </c>
      <c r="G11" s="35"/>
      <c r="H11" s="40">
        <f t="shared" si="1"/>
        <v>150</v>
      </c>
      <c r="I11" s="35"/>
      <c r="J11" s="35"/>
      <c r="L11" s="35"/>
      <c r="M11" s="35"/>
      <c r="N11" s="35"/>
      <c r="O11" s="35"/>
      <c r="P11" s="35"/>
    </row>
    <row r="12" spans="1:16" ht="15.6" x14ac:dyDescent="0.3">
      <c r="A12" s="35"/>
      <c r="B12" s="35">
        <v>6</v>
      </c>
      <c r="C12" s="40">
        <f t="shared" si="2"/>
        <v>150</v>
      </c>
      <c r="D12" s="40">
        <f t="shared" si="0"/>
        <v>1.5625</v>
      </c>
      <c r="E12" s="40"/>
      <c r="F12" s="40">
        <v>0</v>
      </c>
      <c r="G12" s="35"/>
      <c r="H12" s="40">
        <f t="shared" si="1"/>
        <v>150</v>
      </c>
      <c r="I12" s="35"/>
      <c r="J12" s="35"/>
      <c r="L12" s="35"/>
      <c r="M12" s="35"/>
      <c r="N12" s="35"/>
      <c r="O12" s="35"/>
      <c r="P12" s="35"/>
    </row>
    <row r="13" spans="1:16" ht="15.6" x14ac:dyDescent="0.3">
      <c r="A13" s="35"/>
      <c r="B13" s="35">
        <v>7</v>
      </c>
      <c r="C13" s="40">
        <f>H12+50</f>
        <v>200</v>
      </c>
      <c r="D13" s="40">
        <f t="shared" si="0"/>
        <v>2.0833333333333335</v>
      </c>
      <c r="E13" s="40"/>
      <c r="F13" s="40">
        <v>0</v>
      </c>
      <c r="G13" s="35"/>
      <c r="H13" s="40">
        <f t="shared" si="1"/>
        <v>200</v>
      </c>
      <c r="I13" s="35"/>
      <c r="J13" s="35"/>
      <c r="L13" s="35"/>
      <c r="M13" s="35"/>
      <c r="N13" s="35"/>
      <c r="O13" s="35"/>
      <c r="P13" s="35"/>
    </row>
    <row r="14" spans="1:16" ht="15.6" x14ac:dyDescent="0.3">
      <c r="A14" s="35"/>
      <c r="B14" s="35">
        <v>8</v>
      </c>
      <c r="C14" s="40">
        <f t="shared" si="2"/>
        <v>200</v>
      </c>
      <c r="D14" s="40">
        <f t="shared" si="0"/>
        <v>2.0833333333333335</v>
      </c>
      <c r="E14" s="40"/>
      <c r="F14" s="40">
        <v>0</v>
      </c>
      <c r="G14" s="35"/>
      <c r="H14" s="40">
        <f t="shared" si="1"/>
        <v>200</v>
      </c>
      <c r="I14" s="35"/>
      <c r="J14" s="35"/>
      <c r="L14" s="35"/>
      <c r="M14" s="35"/>
      <c r="N14" s="35"/>
      <c r="O14" s="35"/>
      <c r="P14" s="35"/>
    </row>
    <row r="15" spans="1:16" ht="15.6" x14ac:dyDescent="0.3">
      <c r="A15" s="35"/>
      <c r="B15" s="35">
        <v>9</v>
      </c>
      <c r="C15" s="40">
        <f t="shared" si="2"/>
        <v>200</v>
      </c>
      <c r="D15" s="40">
        <f t="shared" si="0"/>
        <v>2.0833333333333335</v>
      </c>
      <c r="E15" s="40"/>
      <c r="F15" s="40">
        <v>0</v>
      </c>
      <c r="G15" s="35"/>
      <c r="H15" s="40">
        <f t="shared" si="1"/>
        <v>200</v>
      </c>
      <c r="I15" s="35"/>
      <c r="J15" s="35"/>
      <c r="L15" s="35"/>
      <c r="M15" s="35"/>
      <c r="N15" s="35"/>
      <c r="O15" s="35"/>
      <c r="P15" s="35"/>
    </row>
    <row r="16" spans="1:16" ht="15.6" x14ac:dyDescent="0.3">
      <c r="A16" s="35"/>
      <c r="B16" s="35">
        <v>10</v>
      </c>
      <c r="C16" s="40">
        <f>H15+50</f>
        <v>250</v>
      </c>
      <c r="D16" s="40">
        <f t="shared" si="0"/>
        <v>2.6041666666666665</v>
      </c>
      <c r="E16" s="40"/>
      <c r="F16" s="40">
        <v>0</v>
      </c>
      <c r="G16" s="35"/>
      <c r="H16" s="40">
        <f t="shared" si="1"/>
        <v>250</v>
      </c>
      <c r="I16" s="35"/>
      <c r="J16" s="35"/>
      <c r="L16" s="35"/>
      <c r="M16" s="35"/>
      <c r="N16" s="35"/>
      <c r="O16" s="35"/>
      <c r="P16" s="35"/>
    </row>
    <row r="17" spans="1:16" ht="15.6" x14ac:dyDescent="0.3">
      <c r="A17" s="35"/>
      <c r="B17" s="35">
        <v>11</v>
      </c>
      <c r="C17" s="40">
        <f t="shared" si="2"/>
        <v>250</v>
      </c>
      <c r="D17" s="40">
        <f t="shared" si="0"/>
        <v>2.6041666666666665</v>
      </c>
      <c r="E17" s="40"/>
      <c r="F17" s="40">
        <v>0</v>
      </c>
      <c r="G17" s="35"/>
      <c r="H17" s="40">
        <f t="shared" si="1"/>
        <v>250</v>
      </c>
      <c r="I17" s="35"/>
      <c r="J17" s="35"/>
      <c r="L17" s="35"/>
      <c r="M17" s="35"/>
      <c r="N17" s="35"/>
      <c r="O17" s="35"/>
      <c r="P17" s="35"/>
    </row>
    <row r="18" spans="1:16" ht="15.6" x14ac:dyDescent="0.3">
      <c r="A18" s="35"/>
      <c r="B18" s="35">
        <v>12</v>
      </c>
      <c r="C18" s="40">
        <f t="shared" si="2"/>
        <v>250</v>
      </c>
      <c r="D18" s="40">
        <f t="shared" si="0"/>
        <v>2.6041666666666665</v>
      </c>
      <c r="E18" s="40">
        <f>SUM(D7:D18)</f>
        <v>23.437500000000004</v>
      </c>
      <c r="F18" s="40">
        <v>0</v>
      </c>
      <c r="G18" s="40">
        <f>SUM(F7:F18)</f>
        <v>0</v>
      </c>
      <c r="H18" s="40">
        <f t="shared" si="1"/>
        <v>250</v>
      </c>
      <c r="I18" s="35"/>
      <c r="J18" s="35"/>
      <c r="L18" s="35"/>
      <c r="M18" s="35"/>
      <c r="N18" s="35"/>
      <c r="O18" s="35"/>
      <c r="P18" s="35"/>
    </row>
    <row r="19" spans="1:16" ht="15.6" x14ac:dyDescent="0.3">
      <c r="A19" s="35"/>
      <c r="B19" s="35"/>
      <c r="C19" s="40"/>
      <c r="D19" s="40"/>
      <c r="E19" s="40"/>
      <c r="F19" s="40"/>
      <c r="G19" s="35"/>
      <c r="H19" s="35"/>
      <c r="I19" s="35"/>
      <c r="J19" s="35"/>
      <c r="L19" s="35"/>
      <c r="M19" s="35"/>
      <c r="N19" s="35"/>
      <c r="O19" s="35"/>
      <c r="P19" s="35"/>
    </row>
    <row r="20" spans="1:16" ht="15.6" x14ac:dyDescent="0.3">
      <c r="A20" s="35" t="s">
        <v>58</v>
      </c>
      <c r="B20" s="35">
        <v>1</v>
      </c>
      <c r="C20" s="40">
        <f>H18+50</f>
        <v>300</v>
      </c>
      <c r="D20" s="40">
        <f t="shared" si="0"/>
        <v>3.125</v>
      </c>
      <c r="E20" s="40"/>
      <c r="F20" s="40">
        <v>0</v>
      </c>
      <c r="G20" s="35"/>
      <c r="H20" s="40">
        <f t="shared" si="1"/>
        <v>300</v>
      </c>
      <c r="I20" s="35"/>
      <c r="J20" s="35"/>
      <c r="L20" s="35"/>
      <c r="M20" s="35"/>
      <c r="N20" s="35"/>
      <c r="O20" s="35"/>
      <c r="P20" s="35"/>
    </row>
    <row r="21" spans="1:16" ht="15.6" x14ac:dyDescent="0.3">
      <c r="A21" s="35"/>
      <c r="B21" s="35">
        <v>2</v>
      </c>
      <c r="C21" s="40">
        <f>H20</f>
        <v>300</v>
      </c>
      <c r="D21" s="40">
        <f t="shared" si="0"/>
        <v>3.125</v>
      </c>
      <c r="E21" s="40"/>
      <c r="F21" s="40">
        <v>0</v>
      </c>
      <c r="G21" s="35"/>
      <c r="H21" s="40">
        <f t="shared" si="1"/>
        <v>300</v>
      </c>
      <c r="I21" s="35"/>
      <c r="J21" s="35"/>
      <c r="L21" s="35"/>
      <c r="M21" s="35"/>
      <c r="N21" s="35"/>
      <c r="O21" s="35"/>
      <c r="P21" s="35"/>
    </row>
    <row r="22" spans="1:16" ht="15.6" x14ac:dyDescent="0.3">
      <c r="A22" s="35"/>
      <c r="B22" s="35">
        <v>3</v>
      </c>
      <c r="C22" s="40">
        <f t="shared" ref="C22:C31" si="3">H21</f>
        <v>300</v>
      </c>
      <c r="D22" s="40">
        <f t="shared" si="0"/>
        <v>3.125</v>
      </c>
      <c r="E22" s="40"/>
      <c r="F22" s="40">
        <v>0</v>
      </c>
      <c r="G22" s="35"/>
      <c r="H22" s="40">
        <f t="shared" si="1"/>
        <v>300</v>
      </c>
      <c r="I22" s="35"/>
      <c r="J22" s="35"/>
      <c r="L22" s="35"/>
      <c r="M22" s="35"/>
      <c r="N22" s="35"/>
      <c r="O22" s="35"/>
      <c r="P22" s="35"/>
    </row>
    <row r="23" spans="1:16" ht="15.6" x14ac:dyDescent="0.3">
      <c r="A23" s="35"/>
      <c r="B23" s="35">
        <v>4</v>
      </c>
      <c r="C23" s="40">
        <f t="shared" si="3"/>
        <v>300</v>
      </c>
      <c r="D23" s="40">
        <f t="shared" si="0"/>
        <v>3.125</v>
      </c>
      <c r="E23" s="40"/>
      <c r="F23" s="40">
        <v>0</v>
      </c>
      <c r="G23" s="35"/>
      <c r="H23" s="40">
        <f t="shared" si="1"/>
        <v>300</v>
      </c>
      <c r="I23" s="35"/>
      <c r="J23" s="35"/>
    </row>
    <row r="24" spans="1:16" ht="15.6" x14ac:dyDescent="0.3">
      <c r="A24" s="35"/>
      <c r="B24" s="35">
        <v>5</v>
      </c>
      <c r="C24" s="40">
        <f t="shared" si="3"/>
        <v>300</v>
      </c>
      <c r="D24" s="40">
        <f t="shared" si="0"/>
        <v>3.125</v>
      </c>
      <c r="E24" s="40"/>
      <c r="F24" s="40">
        <v>0</v>
      </c>
      <c r="G24" s="35"/>
      <c r="H24" s="40">
        <f t="shared" si="1"/>
        <v>300</v>
      </c>
      <c r="I24" s="35"/>
      <c r="J24" s="35"/>
    </row>
    <row r="25" spans="1:16" ht="15.6" x14ac:dyDescent="0.3">
      <c r="A25" s="35"/>
      <c r="B25" s="35">
        <v>6</v>
      </c>
      <c r="C25" s="40">
        <f t="shared" si="3"/>
        <v>300</v>
      </c>
      <c r="D25" s="40">
        <f t="shared" si="0"/>
        <v>3.125</v>
      </c>
      <c r="E25" s="40"/>
      <c r="F25" s="40">
        <v>0</v>
      </c>
      <c r="G25" s="35"/>
      <c r="H25" s="40">
        <f t="shared" si="1"/>
        <v>300</v>
      </c>
      <c r="I25" s="35"/>
      <c r="J25" s="35"/>
    </row>
    <row r="26" spans="1:16" ht="15.6" x14ac:dyDescent="0.3">
      <c r="A26" s="35"/>
      <c r="B26" s="35">
        <v>7</v>
      </c>
      <c r="C26" s="40">
        <f t="shared" si="3"/>
        <v>300</v>
      </c>
      <c r="D26" s="40">
        <f t="shared" si="0"/>
        <v>3.125</v>
      </c>
      <c r="E26" s="40"/>
      <c r="F26" s="40">
        <v>0</v>
      </c>
      <c r="G26" s="35"/>
      <c r="H26" s="40">
        <f t="shared" si="1"/>
        <v>300</v>
      </c>
      <c r="I26" s="35"/>
      <c r="J26" s="35"/>
    </row>
    <row r="27" spans="1:16" ht="15.6" x14ac:dyDescent="0.3">
      <c r="A27" s="35"/>
      <c r="B27" s="35">
        <v>8</v>
      </c>
      <c r="C27" s="40">
        <f t="shared" si="3"/>
        <v>300</v>
      </c>
      <c r="D27" s="40">
        <f t="shared" si="0"/>
        <v>3.125</v>
      </c>
      <c r="E27" s="40"/>
      <c r="F27" s="40">
        <v>0</v>
      </c>
      <c r="G27" s="35"/>
      <c r="H27" s="40">
        <f t="shared" si="1"/>
        <v>300</v>
      </c>
      <c r="I27" s="35"/>
      <c r="J27" s="35"/>
    </row>
    <row r="28" spans="1:16" ht="15.6" x14ac:dyDescent="0.3">
      <c r="A28" s="35"/>
      <c r="B28" s="35">
        <v>9</v>
      </c>
      <c r="C28" s="40">
        <f t="shared" si="3"/>
        <v>300</v>
      </c>
      <c r="D28" s="40">
        <f t="shared" si="0"/>
        <v>3.125</v>
      </c>
      <c r="E28" s="40"/>
      <c r="F28" s="40">
        <v>0</v>
      </c>
      <c r="G28" s="35"/>
      <c r="H28" s="40">
        <f t="shared" si="1"/>
        <v>300</v>
      </c>
      <c r="I28" s="35"/>
      <c r="J28" s="35"/>
    </row>
    <row r="29" spans="1:16" ht="15.6" x14ac:dyDescent="0.3">
      <c r="A29" s="35"/>
      <c r="B29" s="35">
        <v>10</v>
      </c>
      <c r="C29" s="40">
        <f t="shared" si="3"/>
        <v>300</v>
      </c>
      <c r="D29" s="40">
        <f t="shared" si="0"/>
        <v>3.125</v>
      </c>
      <c r="E29" s="40"/>
      <c r="F29" s="40">
        <v>0</v>
      </c>
      <c r="G29" s="35"/>
      <c r="H29" s="40">
        <f t="shared" si="1"/>
        <v>300</v>
      </c>
      <c r="I29" s="35"/>
      <c r="J29" s="35"/>
    </row>
    <row r="30" spans="1:16" ht="15.6" x14ac:dyDescent="0.3">
      <c r="A30" s="35"/>
      <c r="B30" s="35">
        <v>11</v>
      </c>
      <c r="C30" s="40">
        <f t="shared" si="3"/>
        <v>300</v>
      </c>
      <c r="D30" s="40">
        <f t="shared" si="0"/>
        <v>3.125</v>
      </c>
      <c r="E30" s="40"/>
      <c r="F30" s="40">
        <v>0</v>
      </c>
      <c r="G30" s="35"/>
      <c r="H30" s="40">
        <f t="shared" si="1"/>
        <v>300</v>
      </c>
      <c r="I30" s="35"/>
      <c r="J30" s="35"/>
    </row>
    <row r="31" spans="1:16" ht="15.6" x14ac:dyDescent="0.3">
      <c r="A31" s="35"/>
      <c r="B31" s="35">
        <v>12</v>
      </c>
      <c r="C31" s="40">
        <f t="shared" si="3"/>
        <v>300</v>
      </c>
      <c r="D31" s="40">
        <f t="shared" si="0"/>
        <v>3.125</v>
      </c>
      <c r="E31" s="40">
        <f>SUM(D20:D31)</f>
        <v>37.5</v>
      </c>
      <c r="F31" s="40">
        <v>0</v>
      </c>
      <c r="G31" s="40">
        <f>SUM(F20:F31)</f>
        <v>0</v>
      </c>
      <c r="H31" s="40">
        <f t="shared" si="1"/>
        <v>300</v>
      </c>
      <c r="I31" s="35"/>
      <c r="J31" s="35"/>
    </row>
    <row r="32" spans="1:16" ht="15.6" x14ac:dyDescent="0.3">
      <c r="A32" s="35"/>
      <c r="B32" s="35"/>
      <c r="C32" s="40"/>
      <c r="D32" s="40"/>
      <c r="E32" s="40"/>
      <c r="F32" s="40"/>
      <c r="G32" s="35"/>
      <c r="H32" s="35"/>
      <c r="I32" s="35"/>
      <c r="J32" s="35"/>
    </row>
    <row r="33" spans="1:10" ht="15.6" x14ac:dyDescent="0.3">
      <c r="A33" s="35" t="s">
        <v>59</v>
      </c>
      <c r="B33" s="35">
        <v>1</v>
      </c>
      <c r="C33" s="40">
        <f>H31</f>
        <v>300</v>
      </c>
      <c r="D33" s="40">
        <f t="shared" si="0"/>
        <v>3.125</v>
      </c>
      <c r="E33" s="40"/>
      <c r="F33" s="40">
        <v>0</v>
      </c>
      <c r="G33" s="35"/>
      <c r="H33" s="40">
        <f t="shared" si="1"/>
        <v>300</v>
      </c>
      <c r="I33" s="35"/>
      <c r="J33" s="35"/>
    </row>
    <row r="34" spans="1:10" ht="15.6" x14ac:dyDescent="0.3">
      <c r="A34" s="35"/>
      <c r="B34" s="35">
        <v>2</v>
      </c>
      <c r="C34" s="40">
        <f>H33</f>
        <v>300</v>
      </c>
      <c r="D34" s="40">
        <f t="shared" si="0"/>
        <v>3.125</v>
      </c>
      <c r="E34" s="40"/>
      <c r="F34" s="40">
        <v>0</v>
      </c>
      <c r="G34" s="35"/>
      <c r="H34" s="40">
        <f t="shared" si="1"/>
        <v>300</v>
      </c>
      <c r="I34" s="35"/>
      <c r="J34" s="35"/>
    </row>
    <row r="35" spans="1:10" ht="15.6" x14ac:dyDescent="0.3">
      <c r="A35" s="35"/>
      <c r="B35" s="35">
        <v>3</v>
      </c>
      <c r="C35" s="40">
        <f t="shared" ref="C35:C44" si="4">H34</f>
        <v>300</v>
      </c>
      <c r="D35" s="40">
        <f t="shared" si="0"/>
        <v>3.125</v>
      </c>
      <c r="E35" s="35"/>
      <c r="F35" s="40">
        <v>0</v>
      </c>
      <c r="G35" s="35"/>
      <c r="H35" s="40">
        <f t="shared" si="1"/>
        <v>300</v>
      </c>
      <c r="I35" s="35"/>
      <c r="J35" s="35"/>
    </row>
    <row r="36" spans="1:10" ht="15.6" x14ac:dyDescent="0.3">
      <c r="A36" s="35"/>
      <c r="B36" s="35">
        <v>4</v>
      </c>
      <c r="C36" s="40">
        <f t="shared" si="4"/>
        <v>300</v>
      </c>
      <c r="D36" s="40">
        <f t="shared" si="0"/>
        <v>3.125</v>
      </c>
      <c r="E36" s="35"/>
      <c r="F36" s="40">
        <v>0</v>
      </c>
      <c r="G36" s="35"/>
      <c r="H36" s="40">
        <f t="shared" si="1"/>
        <v>300</v>
      </c>
      <c r="I36" s="35"/>
      <c r="J36" s="35"/>
    </row>
    <row r="37" spans="1:10" ht="15.6" x14ac:dyDescent="0.3">
      <c r="A37" s="35"/>
      <c r="B37" s="35">
        <v>5</v>
      </c>
      <c r="C37" s="40">
        <f t="shared" si="4"/>
        <v>300</v>
      </c>
      <c r="D37" s="40">
        <f t="shared" si="0"/>
        <v>3.125</v>
      </c>
      <c r="E37" s="35"/>
      <c r="F37" s="40">
        <v>0</v>
      </c>
      <c r="G37" s="35"/>
      <c r="H37" s="40">
        <f t="shared" si="1"/>
        <v>300</v>
      </c>
      <c r="I37" s="35"/>
      <c r="J37" s="35"/>
    </row>
    <row r="38" spans="1:10" ht="15.6" x14ac:dyDescent="0.3">
      <c r="A38" s="35"/>
      <c r="B38" s="35">
        <v>6</v>
      </c>
      <c r="C38" s="40">
        <f t="shared" si="4"/>
        <v>300</v>
      </c>
      <c r="D38" s="40">
        <f t="shared" si="0"/>
        <v>3.125</v>
      </c>
      <c r="E38" s="35"/>
      <c r="F38" s="40">
        <v>0</v>
      </c>
      <c r="G38" s="35"/>
      <c r="H38" s="40">
        <f t="shared" si="1"/>
        <v>300</v>
      </c>
      <c r="I38" s="35"/>
      <c r="J38" s="35"/>
    </row>
    <row r="39" spans="1:10" ht="15.6" x14ac:dyDescent="0.3">
      <c r="A39" s="35"/>
      <c r="B39" s="35">
        <v>7</v>
      </c>
      <c r="C39" s="40">
        <f t="shared" si="4"/>
        <v>300</v>
      </c>
      <c r="D39" s="40">
        <f t="shared" si="0"/>
        <v>3.125</v>
      </c>
      <c r="E39" s="35"/>
      <c r="F39" s="40">
        <v>0</v>
      </c>
      <c r="G39" s="35"/>
      <c r="H39" s="40">
        <f t="shared" si="1"/>
        <v>300</v>
      </c>
      <c r="I39" s="35"/>
      <c r="J39" s="35"/>
    </row>
    <row r="40" spans="1:10" ht="15.6" x14ac:dyDescent="0.3">
      <c r="A40" s="35"/>
      <c r="B40" s="35">
        <v>8</v>
      </c>
      <c r="C40" s="40">
        <f t="shared" si="4"/>
        <v>300</v>
      </c>
      <c r="D40" s="40">
        <f t="shared" si="0"/>
        <v>3.125</v>
      </c>
      <c r="E40" s="35"/>
      <c r="F40" s="40">
        <v>0</v>
      </c>
      <c r="G40" s="35"/>
      <c r="H40" s="40">
        <f t="shared" si="1"/>
        <v>300</v>
      </c>
      <c r="I40" s="35"/>
      <c r="J40" s="35"/>
    </row>
    <row r="41" spans="1:10" ht="15.6" x14ac:dyDescent="0.3">
      <c r="A41" s="35"/>
      <c r="B41" s="35">
        <v>9</v>
      </c>
      <c r="C41" s="40">
        <f t="shared" si="4"/>
        <v>300</v>
      </c>
      <c r="D41" s="40">
        <f t="shared" si="0"/>
        <v>3.125</v>
      </c>
      <c r="E41" s="35"/>
      <c r="F41" s="40">
        <v>0</v>
      </c>
      <c r="G41" s="35"/>
      <c r="H41" s="40">
        <f t="shared" si="1"/>
        <v>300</v>
      </c>
      <c r="I41" s="35"/>
      <c r="J41" s="35"/>
    </row>
    <row r="42" spans="1:10" ht="15.6" x14ac:dyDescent="0.3">
      <c r="A42" s="35"/>
      <c r="B42" s="35">
        <v>10</v>
      </c>
      <c r="C42" s="40">
        <f t="shared" si="4"/>
        <v>300</v>
      </c>
      <c r="D42" s="40">
        <f t="shared" si="0"/>
        <v>3.125</v>
      </c>
      <c r="E42" s="35"/>
      <c r="F42" s="40">
        <v>0</v>
      </c>
      <c r="G42" s="35"/>
      <c r="H42" s="40">
        <f t="shared" si="1"/>
        <v>300</v>
      </c>
      <c r="I42" s="35"/>
      <c r="J42" s="35"/>
    </row>
    <row r="43" spans="1:10" ht="15.6" x14ac:dyDescent="0.3">
      <c r="A43" s="35"/>
      <c r="B43" s="35">
        <v>11</v>
      </c>
      <c r="C43" s="40">
        <f t="shared" si="4"/>
        <v>300</v>
      </c>
      <c r="D43" s="40">
        <f t="shared" si="0"/>
        <v>3.125</v>
      </c>
      <c r="E43" s="35"/>
      <c r="F43" s="40">
        <v>0</v>
      </c>
      <c r="G43" s="35"/>
      <c r="H43" s="40">
        <f t="shared" si="1"/>
        <v>300</v>
      </c>
      <c r="I43" s="35"/>
      <c r="J43" s="35"/>
    </row>
    <row r="44" spans="1:10" ht="15.6" x14ac:dyDescent="0.3">
      <c r="A44" s="35"/>
      <c r="B44" s="35">
        <v>12</v>
      </c>
      <c r="C44" s="40">
        <f t="shared" si="4"/>
        <v>300</v>
      </c>
      <c r="D44" s="40">
        <f t="shared" si="0"/>
        <v>3.125</v>
      </c>
      <c r="E44" s="40">
        <f>SUM(D33:D44)</f>
        <v>37.5</v>
      </c>
      <c r="F44" s="40">
        <v>0</v>
      </c>
      <c r="G44" s="40">
        <f>SUM(F33:F44)</f>
        <v>0</v>
      </c>
      <c r="H44" s="40">
        <f t="shared" si="1"/>
        <v>300</v>
      </c>
      <c r="I44" s="35"/>
      <c r="J44" s="35"/>
    </row>
    <row r="45" spans="1:10" ht="15.6" x14ac:dyDescent="0.3">
      <c r="A45" s="35"/>
      <c r="B45" s="35"/>
      <c r="C45" s="40"/>
      <c r="D45" s="40"/>
      <c r="E45" s="35"/>
      <c r="F45" s="35"/>
      <c r="G45" s="35"/>
      <c r="H45" s="35"/>
      <c r="I45" s="35"/>
      <c r="J45" s="35"/>
    </row>
    <row r="46" spans="1:10" ht="15.6" x14ac:dyDescent="0.3">
      <c r="A46" s="35" t="s">
        <v>60</v>
      </c>
      <c r="B46" s="35">
        <v>1</v>
      </c>
      <c r="C46" s="40">
        <f>H44</f>
        <v>300</v>
      </c>
      <c r="D46" s="40">
        <f t="shared" si="0"/>
        <v>3.125</v>
      </c>
      <c r="E46" s="35"/>
      <c r="F46" s="40">
        <f t="shared" ref="F46:F83" si="5">$M$8</f>
        <v>8.3333333333333339</v>
      </c>
      <c r="G46" s="35"/>
      <c r="H46" s="40">
        <f t="shared" si="1"/>
        <v>291.66666666666669</v>
      </c>
      <c r="I46" s="35"/>
      <c r="J46" s="35"/>
    </row>
    <row r="47" spans="1:10" ht="15.6" x14ac:dyDescent="0.3">
      <c r="A47" s="35"/>
      <c r="B47" s="35">
        <v>2</v>
      </c>
      <c r="C47" s="40">
        <f>H46</f>
        <v>291.66666666666669</v>
      </c>
      <c r="D47" s="40">
        <f t="shared" si="0"/>
        <v>3.0381944444444446</v>
      </c>
      <c r="E47" s="35"/>
      <c r="F47" s="40">
        <f t="shared" si="5"/>
        <v>8.3333333333333339</v>
      </c>
      <c r="G47" s="35"/>
      <c r="H47" s="40">
        <f t="shared" si="1"/>
        <v>283.33333333333337</v>
      </c>
      <c r="I47" s="35"/>
      <c r="J47" s="35"/>
    </row>
    <row r="48" spans="1:10" ht="15.6" x14ac:dyDescent="0.3">
      <c r="A48" s="35"/>
      <c r="B48" s="35">
        <v>3</v>
      </c>
      <c r="C48" s="40">
        <f t="shared" ref="C48:C57" si="6">H47</f>
        <v>283.33333333333337</v>
      </c>
      <c r="D48" s="40">
        <f t="shared" si="0"/>
        <v>2.9513888888888893</v>
      </c>
      <c r="E48" s="35"/>
      <c r="F48" s="40">
        <f t="shared" si="5"/>
        <v>8.3333333333333339</v>
      </c>
      <c r="G48" s="35"/>
      <c r="H48" s="40">
        <f t="shared" si="1"/>
        <v>275.00000000000006</v>
      </c>
      <c r="I48" s="35"/>
      <c r="J48" s="35"/>
    </row>
    <row r="49" spans="1:10" ht="15.6" x14ac:dyDescent="0.3">
      <c r="A49" s="35"/>
      <c r="B49" s="35">
        <v>4</v>
      </c>
      <c r="C49" s="40">
        <f t="shared" si="6"/>
        <v>275.00000000000006</v>
      </c>
      <c r="D49" s="40">
        <f t="shared" si="0"/>
        <v>2.8645833333333339</v>
      </c>
      <c r="E49" s="35"/>
      <c r="F49" s="40">
        <f t="shared" si="5"/>
        <v>8.3333333333333339</v>
      </c>
      <c r="G49" s="35"/>
      <c r="H49" s="40">
        <f t="shared" si="1"/>
        <v>266.66666666666674</v>
      </c>
      <c r="I49" s="35"/>
      <c r="J49" s="35"/>
    </row>
    <row r="50" spans="1:10" ht="15.6" x14ac:dyDescent="0.3">
      <c r="A50" s="35"/>
      <c r="B50" s="35">
        <v>5</v>
      </c>
      <c r="C50" s="40">
        <f t="shared" si="6"/>
        <v>266.66666666666674</v>
      </c>
      <c r="D50" s="40">
        <f t="shared" si="0"/>
        <v>2.7777777777777786</v>
      </c>
      <c r="E50" s="35"/>
      <c r="F50" s="40">
        <f t="shared" si="5"/>
        <v>8.3333333333333339</v>
      </c>
      <c r="G50" s="35"/>
      <c r="H50" s="40">
        <f t="shared" si="1"/>
        <v>258.33333333333343</v>
      </c>
      <c r="I50" s="35"/>
      <c r="J50" s="35"/>
    </row>
    <row r="51" spans="1:10" ht="15.6" x14ac:dyDescent="0.3">
      <c r="A51" s="35"/>
      <c r="B51" s="35">
        <v>6</v>
      </c>
      <c r="C51" s="40">
        <f t="shared" si="6"/>
        <v>258.33333333333343</v>
      </c>
      <c r="D51" s="40">
        <f t="shared" si="0"/>
        <v>2.6909722222222232</v>
      </c>
      <c r="E51" s="35"/>
      <c r="F51" s="40">
        <f t="shared" si="5"/>
        <v>8.3333333333333339</v>
      </c>
      <c r="G51" s="35"/>
      <c r="H51" s="40">
        <f t="shared" si="1"/>
        <v>250.00000000000009</v>
      </c>
      <c r="I51" s="35"/>
      <c r="J51" s="35"/>
    </row>
    <row r="52" spans="1:10" ht="15.6" x14ac:dyDescent="0.3">
      <c r="A52" s="35"/>
      <c r="B52" s="35">
        <v>7</v>
      </c>
      <c r="C52" s="40">
        <f t="shared" si="6"/>
        <v>250.00000000000009</v>
      </c>
      <c r="D52" s="40">
        <f t="shared" si="0"/>
        <v>2.6041666666666674</v>
      </c>
      <c r="E52" s="35"/>
      <c r="F52" s="40">
        <f t="shared" si="5"/>
        <v>8.3333333333333339</v>
      </c>
      <c r="G52" s="35"/>
      <c r="H52" s="40">
        <f t="shared" si="1"/>
        <v>241.66666666666674</v>
      </c>
      <c r="I52" s="35"/>
      <c r="J52" s="35"/>
    </row>
    <row r="53" spans="1:10" ht="15.6" x14ac:dyDescent="0.3">
      <c r="A53" s="35"/>
      <c r="B53" s="35">
        <v>8</v>
      </c>
      <c r="C53" s="40">
        <f t="shared" si="6"/>
        <v>241.66666666666674</v>
      </c>
      <c r="D53" s="40">
        <f t="shared" si="0"/>
        <v>2.517361111111112</v>
      </c>
      <c r="E53" s="35"/>
      <c r="F53" s="40">
        <f t="shared" si="5"/>
        <v>8.3333333333333339</v>
      </c>
      <c r="G53" s="35"/>
      <c r="H53" s="40">
        <f t="shared" si="1"/>
        <v>233.3333333333334</v>
      </c>
      <c r="I53" s="35"/>
      <c r="J53" s="35"/>
    </row>
    <row r="54" spans="1:10" ht="15.6" x14ac:dyDescent="0.3">
      <c r="A54" s="35"/>
      <c r="B54" s="35">
        <v>9</v>
      </c>
      <c r="C54" s="40">
        <f t="shared" si="6"/>
        <v>233.3333333333334</v>
      </c>
      <c r="D54" s="40">
        <f t="shared" si="0"/>
        <v>2.4305555555555562</v>
      </c>
      <c r="E54" s="35"/>
      <c r="F54" s="40">
        <f t="shared" si="5"/>
        <v>8.3333333333333339</v>
      </c>
      <c r="G54" s="35"/>
      <c r="H54" s="40">
        <f t="shared" si="1"/>
        <v>225.00000000000006</v>
      </c>
      <c r="I54" s="35"/>
      <c r="J54" s="35"/>
    </row>
    <row r="55" spans="1:10" ht="15.6" x14ac:dyDescent="0.3">
      <c r="A55" s="35"/>
      <c r="B55" s="35">
        <v>10</v>
      </c>
      <c r="C55" s="40">
        <f t="shared" si="6"/>
        <v>225.00000000000006</v>
      </c>
      <c r="D55" s="40">
        <f t="shared" si="0"/>
        <v>2.3437500000000004</v>
      </c>
      <c r="E55" s="35"/>
      <c r="F55" s="40">
        <f t="shared" si="5"/>
        <v>8.3333333333333339</v>
      </c>
      <c r="G55" s="35"/>
      <c r="H55" s="40">
        <f t="shared" si="1"/>
        <v>216.66666666666671</v>
      </c>
      <c r="I55" s="35"/>
      <c r="J55" s="35"/>
    </row>
    <row r="56" spans="1:10" ht="15.6" x14ac:dyDescent="0.3">
      <c r="A56" s="35"/>
      <c r="B56" s="35">
        <v>11</v>
      </c>
      <c r="C56" s="40">
        <f t="shared" si="6"/>
        <v>216.66666666666671</v>
      </c>
      <c r="D56" s="40">
        <f t="shared" si="0"/>
        <v>2.2569444444444451</v>
      </c>
      <c r="E56" s="35"/>
      <c r="F56" s="40">
        <f t="shared" si="5"/>
        <v>8.3333333333333339</v>
      </c>
      <c r="G56" s="35"/>
      <c r="H56" s="40">
        <f t="shared" si="1"/>
        <v>208.33333333333337</v>
      </c>
      <c r="I56" s="35"/>
      <c r="J56" s="35"/>
    </row>
    <row r="57" spans="1:10" ht="15.6" x14ac:dyDescent="0.3">
      <c r="A57" s="35"/>
      <c r="B57" s="35">
        <v>12</v>
      </c>
      <c r="C57" s="40">
        <f t="shared" si="6"/>
        <v>208.33333333333337</v>
      </c>
      <c r="D57" s="40">
        <f t="shared" si="0"/>
        <v>2.1701388888888893</v>
      </c>
      <c r="E57" s="40">
        <f>SUM(D46:D57)</f>
        <v>31.770833333333343</v>
      </c>
      <c r="F57" s="40">
        <f t="shared" si="5"/>
        <v>8.3333333333333339</v>
      </c>
      <c r="G57" s="40">
        <f>SUM(F46:F57)</f>
        <v>99.999999999999986</v>
      </c>
      <c r="H57" s="40">
        <f t="shared" si="1"/>
        <v>200.00000000000003</v>
      </c>
      <c r="I57" s="35"/>
      <c r="J57" s="35"/>
    </row>
    <row r="58" spans="1:10" ht="15.6" x14ac:dyDescent="0.3">
      <c r="A58" s="35"/>
      <c r="B58" s="35"/>
      <c r="C58" s="40"/>
      <c r="D58" s="40"/>
      <c r="E58" s="35"/>
      <c r="F58" s="35"/>
      <c r="G58" s="35"/>
      <c r="H58" s="35"/>
      <c r="I58" s="35"/>
      <c r="J58" s="35"/>
    </row>
    <row r="59" spans="1:10" ht="15.6" x14ac:dyDescent="0.3">
      <c r="A59" s="35" t="s">
        <v>63</v>
      </c>
      <c r="B59" s="35">
        <v>1</v>
      </c>
      <c r="C59" s="40">
        <f>H57</f>
        <v>200.00000000000003</v>
      </c>
      <c r="D59" s="40">
        <f t="shared" si="0"/>
        <v>2.0833333333333335</v>
      </c>
      <c r="E59" s="35"/>
      <c r="F59" s="40">
        <f t="shared" si="5"/>
        <v>8.3333333333333339</v>
      </c>
      <c r="G59" s="35"/>
      <c r="H59" s="40">
        <f t="shared" si="1"/>
        <v>191.66666666666669</v>
      </c>
      <c r="I59" s="35"/>
      <c r="J59" s="35"/>
    </row>
    <row r="60" spans="1:10" ht="15.6" x14ac:dyDescent="0.3">
      <c r="A60" s="35"/>
      <c r="B60" s="35">
        <v>2</v>
      </c>
      <c r="C60" s="40">
        <f>H59</f>
        <v>191.66666666666669</v>
      </c>
      <c r="D60" s="40">
        <f t="shared" si="0"/>
        <v>1.9965277777777779</v>
      </c>
      <c r="E60" s="35"/>
      <c r="F60" s="40">
        <f t="shared" si="5"/>
        <v>8.3333333333333339</v>
      </c>
      <c r="G60" s="35"/>
      <c r="H60" s="40">
        <f t="shared" si="1"/>
        <v>183.33333333333334</v>
      </c>
      <c r="I60" s="35"/>
      <c r="J60" s="35"/>
    </row>
    <row r="61" spans="1:10" ht="15.6" x14ac:dyDescent="0.3">
      <c r="A61" s="35"/>
      <c r="B61" s="35">
        <v>3</v>
      </c>
      <c r="C61" s="40">
        <f t="shared" ref="C61:C70" si="7">H60</f>
        <v>183.33333333333334</v>
      </c>
      <c r="D61" s="40">
        <f t="shared" si="0"/>
        <v>1.9097222222222223</v>
      </c>
      <c r="E61" s="35"/>
      <c r="F61" s="40">
        <f t="shared" si="5"/>
        <v>8.3333333333333339</v>
      </c>
      <c r="G61" s="35"/>
      <c r="H61" s="40">
        <f t="shared" si="1"/>
        <v>175</v>
      </c>
      <c r="I61" s="35"/>
      <c r="J61" s="35"/>
    </row>
    <row r="62" spans="1:10" ht="15.6" x14ac:dyDescent="0.3">
      <c r="A62" s="35"/>
      <c r="B62" s="35">
        <v>4</v>
      </c>
      <c r="C62" s="40">
        <f t="shared" si="7"/>
        <v>175</v>
      </c>
      <c r="D62" s="40">
        <f t="shared" si="0"/>
        <v>1.8229166666666667</v>
      </c>
      <c r="E62" s="35"/>
      <c r="F62" s="40">
        <f t="shared" si="5"/>
        <v>8.3333333333333339</v>
      </c>
      <c r="G62" s="35"/>
      <c r="H62" s="40">
        <f t="shared" si="1"/>
        <v>166.66666666666666</v>
      </c>
      <c r="I62" s="35"/>
      <c r="J62" s="35"/>
    </row>
    <row r="63" spans="1:10" ht="15.6" x14ac:dyDescent="0.3">
      <c r="A63" s="35"/>
      <c r="B63" s="35">
        <v>5</v>
      </c>
      <c r="C63" s="40">
        <f t="shared" si="7"/>
        <v>166.66666666666666</v>
      </c>
      <c r="D63" s="40">
        <f t="shared" si="0"/>
        <v>1.7361111111111109</v>
      </c>
      <c r="E63" s="35"/>
      <c r="F63" s="40">
        <f t="shared" si="5"/>
        <v>8.3333333333333339</v>
      </c>
      <c r="G63" s="35"/>
      <c r="H63" s="40">
        <f t="shared" si="1"/>
        <v>158.33333333333331</v>
      </c>
      <c r="I63" s="35"/>
      <c r="J63" s="35"/>
    </row>
    <row r="64" spans="1:10" ht="15.6" x14ac:dyDescent="0.3">
      <c r="A64" s="35"/>
      <c r="B64" s="35">
        <v>6</v>
      </c>
      <c r="C64" s="40">
        <f t="shared" si="7"/>
        <v>158.33333333333331</v>
      </c>
      <c r="D64" s="40">
        <f t="shared" si="0"/>
        <v>1.6493055555555554</v>
      </c>
      <c r="E64" s="35"/>
      <c r="F64" s="40">
        <f t="shared" si="5"/>
        <v>8.3333333333333339</v>
      </c>
      <c r="G64" s="35"/>
      <c r="H64" s="40">
        <f t="shared" si="1"/>
        <v>149.99999999999997</v>
      </c>
      <c r="I64" s="35"/>
      <c r="J64" s="35"/>
    </row>
    <row r="65" spans="1:10" ht="15.6" x14ac:dyDescent="0.3">
      <c r="A65" s="35"/>
      <c r="B65" s="35">
        <v>7</v>
      </c>
      <c r="C65" s="40">
        <f t="shared" si="7"/>
        <v>149.99999999999997</v>
      </c>
      <c r="D65" s="40">
        <f t="shared" si="0"/>
        <v>1.5624999999999998</v>
      </c>
      <c r="E65" s="35"/>
      <c r="F65" s="40">
        <f t="shared" si="5"/>
        <v>8.3333333333333339</v>
      </c>
      <c r="G65" s="35"/>
      <c r="H65" s="40">
        <f t="shared" si="1"/>
        <v>141.66666666666663</v>
      </c>
      <c r="I65" s="35"/>
      <c r="J65" s="35"/>
    </row>
    <row r="66" spans="1:10" ht="15.6" x14ac:dyDescent="0.3">
      <c r="A66" s="35"/>
      <c r="B66" s="35">
        <v>8</v>
      </c>
      <c r="C66" s="40">
        <f t="shared" si="7"/>
        <v>141.66666666666663</v>
      </c>
      <c r="D66" s="40">
        <f t="shared" si="0"/>
        <v>1.475694444444444</v>
      </c>
      <c r="E66" s="35"/>
      <c r="F66" s="40">
        <f t="shared" si="5"/>
        <v>8.3333333333333339</v>
      </c>
      <c r="G66" s="35"/>
      <c r="H66" s="40">
        <f t="shared" si="1"/>
        <v>133.33333333333329</v>
      </c>
      <c r="I66" s="35"/>
      <c r="J66" s="35"/>
    </row>
    <row r="67" spans="1:10" ht="15.6" x14ac:dyDescent="0.3">
      <c r="A67" s="35"/>
      <c r="B67" s="35">
        <v>9</v>
      </c>
      <c r="C67" s="40">
        <f t="shared" si="7"/>
        <v>133.33333333333329</v>
      </c>
      <c r="D67" s="40">
        <f t="shared" si="0"/>
        <v>1.3888888888888884</v>
      </c>
      <c r="E67" s="35"/>
      <c r="F67" s="40">
        <f t="shared" si="5"/>
        <v>8.3333333333333339</v>
      </c>
      <c r="G67" s="35"/>
      <c r="H67" s="40">
        <f t="shared" si="1"/>
        <v>124.99999999999996</v>
      </c>
      <c r="I67" s="35"/>
      <c r="J67" s="35"/>
    </row>
    <row r="68" spans="1:10" ht="15.6" x14ac:dyDescent="0.3">
      <c r="A68" s="35"/>
      <c r="B68" s="35">
        <v>10</v>
      </c>
      <c r="C68" s="40">
        <f t="shared" si="7"/>
        <v>124.99999999999996</v>
      </c>
      <c r="D68" s="40">
        <f t="shared" si="0"/>
        <v>1.3020833333333328</v>
      </c>
      <c r="E68" s="35"/>
      <c r="F68" s="40">
        <f t="shared" si="5"/>
        <v>8.3333333333333339</v>
      </c>
      <c r="G68" s="35"/>
      <c r="H68" s="40">
        <f t="shared" si="1"/>
        <v>116.66666666666663</v>
      </c>
      <c r="I68" s="35"/>
      <c r="J68" s="35"/>
    </row>
    <row r="69" spans="1:10" ht="15.6" x14ac:dyDescent="0.3">
      <c r="A69" s="35"/>
      <c r="B69" s="35">
        <v>11</v>
      </c>
      <c r="C69" s="40">
        <f t="shared" si="7"/>
        <v>116.66666666666663</v>
      </c>
      <c r="D69" s="40">
        <f t="shared" si="0"/>
        <v>1.2152777777777775</v>
      </c>
      <c r="E69" s="35"/>
      <c r="F69" s="40">
        <f t="shared" si="5"/>
        <v>8.3333333333333339</v>
      </c>
      <c r="G69" s="35"/>
      <c r="H69" s="40">
        <f t="shared" si="1"/>
        <v>108.3333333333333</v>
      </c>
      <c r="I69" s="35"/>
      <c r="J69" s="35"/>
    </row>
    <row r="70" spans="1:10" ht="15.6" x14ac:dyDescent="0.3">
      <c r="A70" s="35"/>
      <c r="B70" s="35">
        <v>12</v>
      </c>
      <c r="C70" s="40">
        <f t="shared" si="7"/>
        <v>108.3333333333333</v>
      </c>
      <c r="D70" s="40">
        <f t="shared" si="0"/>
        <v>1.1284722222222219</v>
      </c>
      <c r="E70" s="40">
        <f>SUM(D59:D70)</f>
        <v>19.270833333333332</v>
      </c>
      <c r="F70" s="40">
        <f t="shared" si="5"/>
        <v>8.3333333333333339</v>
      </c>
      <c r="G70" s="40">
        <f>SUM(F59:F70)</f>
        <v>99.999999999999986</v>
      </c>
      <c r="H70" s="40">
        <f t="shared" si="1"/>
        <v>99.999999999999972</v>
      </c>
      <c r="I70" s="35"/>
      <c r="J70" s="35"/>
    </row>
    <row r="71" spans="1:10" ht="15.6" x14ac:dyDescent="0.3">
      <c r="A71" s="35"/>
      <c r="B71" s="35"/>
      <c r="C71" s="40"/>
      <c r="D71" s="40"/>
      <c r="E71" s="35"/>
      <c r="F71" s="35"/>
      <c r="G71" s="35"/>
      <c r="H71" s="35"/>
      <c r="I71" s="35"/>
      <c r="J71" s="35"/>
    </row>
    <row r="72" spans="1:10" ht="15.6" x14ac:dyDescent="0.3">
      <c r="A72" s="35" t="s">
        <v>83</v>
      </c>
      <c r="B72" s="35">
        <v>1</v>
      </c>
      <c r="C72" s="40">
        <f>H70</f>
        <v>99.999999999999972</v>
      </c>
      <c r="D72" s="40">
        <f t="shared" si="0"/>
        <v>1.0416666666666663</v>
      </c>
      <c r="E72" s="35"/>
      <c r="F72" s="40">
        <f t="shared" si="5"/>
        <v>8.3333333333333339</v>
      </c>
      <c r="G72" s="35"/>
      <c r="H72" s="40">
        <f t="shared" si="1"/>
        <v>91.666666666666643</v>
      </c>
      <c r="I72" s="35"/>
      <c r="J72" s="35"/>
    </row>
    <row r="73" spans="1:10" ht="15.6" x14ac:dyDescent="0.3">
      <c r="A73" s="35"/>
      <c r="B73" s="35">
        <v>2</v>
      </c>
      <c r="C73" s="40">
        <f t="shared" ref="C73:C83" si="8">H72</f>
        <v>91.666666666666643</v>
      </c>
      <c r="D73" s="40">
        <f t="shared" ref="D73:D83" si="9">C73*$E$2/12</f>
        <v>0.95486111111111083</v>
      </c>
      <c r="E73" s="35"/>
      <c r="F73" s="40">
        <f t="shared" si="5"/>
        <v>8.3333333333333339</v>
      </c>
      <c r="G73" s="35"/>
      <c r="H73" s="40">
        <f t="shared" si="1"/>
        <v>83.333333333333314</v>
      </c>
      <c r="I73" s="35"/>
      <c r="J73" s="35"/>
    </row>
    <row r="74" spans="1:10" ht="15.6" x14ac:dyDescent="0.3">
      <c r="A74" s="35"/>
      <c r="B74" s="35">
        <v>3</v>
      </c>
      <c r="C74" s="40">
        <f t="shared" si="8"/>
        <v>83.333333333333314</v>
      </c>
      <c r="D74" s="40">
        <f t="shared" si="9"/>
        <v>0.86805555555555536</v>
      </c>
      <c r="E74" s="35"/>
      <c r="F74" s="40">
        <f t="shared" si="5"/>
        <v>8.3333333333333339</v>
      </c>
      <c r="G74" s="35"/>
      <c r="H74" s="40">
        <f t="shared" ref="H74:H83" si="10">C74-F74</f>
        <v>74.999999999999986</v>
      </c>
      <c r="I74" s="35"/>
      <c r="J74" s="35"/>
    </row>
    <row r="75" spans="1:10" ht="15.6" x14ac:dyDescent="0.3">
      <c r="A75" s="35"/>
      <c r="B75" s="35">
        <v>4</v>
      </c>
      <c r="C75" s="40">
        <f t="shared" si="8"/>
        <v>74.999999999999986</v>
      </c>
      <c r="D75" s="40">
        <f t="shared" si="9"/>
        <v>0.78124999999999989</v>
      </c>
      <c r="E75" s="35"/>
      <c r="F75" s="40">
        <f t="shared" si="5"/>
        <v>8.3333333333333339</v>
      </c>
      <c r="G75" s="35"/>
      <c r="H75" s="40">
        <f t="shared" si="10"/>
        <v>66.666666666666657</v>
      </c>
      <c r="I75" s="35"/>
      <c r="J75" s="35"/>
    </row>
    <row r="76" spans="1:10" ht="15.6" x14ac:dyDescent="0.3">
      <c r="A76" s="35"/>
      <c r="B76" s="35">
        <v>5</v>
      </c>
      <c r="C76" s="40">
        <f t="shared" si="8"/>
        <v>66.666666666666657</v>
      </c>
      <c r="D76" s="40">
        <f t="shared" si="9"/>
        <v>0.69444444444444431</v>
      </c>
      <c r="E76" s="35"/>
      <c r="F76" s="40">
        <f t="shared" si="5"/>
        <v>8.3333333333333339</v>
      </c>
      <c r="G76" s="35"/>
      <c r="H76" s="40">
        <f t="shared" si="10"/>
        <v>58.333333333333321</v>
      </c>
      <c r="I76" s="35"/>
      <c r="J76" s="35"/>
    </row>
    <row r="77" spans="1:10" ht="15.6" x14ac:dyDescent="0.3">
      <c r="A77" s="35"/>
      <c r="B77" s="35">
        <v>6</v>
      </c>
      <c r="C77" s="40">
        <f t="shared" si="8"/>
        <v>58.333333333333321</v>
      </c>
      <c r="D77" s="40">
        <f t="shared" si="9"/>
        <v>0.60763888888888873</v>
      </c>
      <c r="E77" s="35"/>
      <c r="F77" s="40">
        <f t="shared" si="5"/>
        <v>8.3333333333333339</v>
      </c>
      <c r="G77" s="35"/>
      <c r="H77" s="40">
        <f t="shared" si="10"/>
        <v>49.999999999999986</v>
      </c>
      <c r="I77" s="35"/>
      <c r="J77" s="35"/>
    </row>
    <row r="78" spans="1:10" ht="15.6" x14ac:dyDescent="0.3">
      <c r="A78" s="35"/>
      <c r="B78" s="35">
        <v>7</v>
      </c>
      <c r="C78" s="40">
        <f t="shared" si="8"/>
        <v>49.999999999999986</v>
      </c>
      <c r="D78" s="40">
        <f t="shared" si="9"/>
        <v>0.52083333333333315</v>
      </c>
      <c r="E78" s="35"/>
      <c r="F78" s="40">
        <f t="shared" si="5"/>
        <v>8.3333333333333339</v>
      </c>
      <c r="G78" s="35"/>
      <c r="H78" s="40">
        <f t="shared" si="10"/>
        <v>41.66666666666665</v>
      </c>
      <c r="I78" s="35"/>
      <c r="J78" s="35"/>
    </row>
    <row r="79" spans="1:10" ht="15.6" x14ac:dyDescent="0.3">
      <c r="A79" s="35"/>
      <c r="B79" s="35">
        <v>8</v>
      </c>
      <c r="C79" s="40">
        <f t="shared" si="8"/>
        <v>41.66666666666665</v>
      </c>
      <c r="D79" s="40">
        <f t="shared" si="9"/>
        <v>0.43402777777777762</v>
      </c>
      <c r="E79" s="35"/>
      <c r="F79" s="40">
        <f t="shared" si="5"/>
        <v>8.3333333333333339</v>
      </c>
      <c r="G79" s="35"/>
      <c r="H79" s="40">
        <f t="shared" si="10"/>
        <v>33.333333333333314</v>
      </c>
      <c r="I79" s="35"/>
      <c r="J79" s="35"/>
    </row>
    <row r="80" spans="1:10" ht="15.6" x14ac:dyDescent="0.3">
      <c r="A80" s="35"/>
      <c r="B80" s="35">
        <v>9</v>
      </c>
      <c r="C80" s="40">
        <f t="shared" si="8"/>
        <v>33.333333333333314</v>
      </c>
      <c r="D80" s="40">
        <f t="shared" si="9"/>
        <v>0.34722222222222204</v>
      </c>
      <c r="E80" s="35"/>
      <c r="F80" s="40">
        <f t="shared" si="5"/>
        <v>8.3333333333333339</v>
      </c>
      <c r="G80" s="35"/>
      <c r="H80" s="40">
        <f t="shared" si="10"/>
        <v>24.999999999999979</v>
      </c>
      <c r="I80" s="35"/>
      <c r="J80" s="35"/>
    </row>
    <row r="81" spans="1:10" ht="15.6" x14ac:dyDescent="0.3">
      <c r="A81" s="35"/>
      <c r="B81" s="35">
        <v>10</v>
      </c>
      <c r="C81" s="40">
        <f t="shared" si="8"/>
        <v>24.999999999999979</v>
      </c>
      <c r="D81" s="40">
        <f t="shared" si="9"/>
        <v>0.26041666666666646</v>
      </c>
      <c r="E81" s="35"/>
      <c r="F81" s="40">
        <f t="shared" si="5"/>
        <v>8.3333333333333339</v>
      </c>
      <c r="G81" s="35"/>
      <c r="H81" s="40">
        <f t="shared" si="10"/>
        <v>16.666666666666643</v>
      </c>
      <c r="I81" s="35"/>
      <c r="J81" s="35"/>
    </row>
    <row r="82" spans="1:10" ht="15.6" x14ac:dyDescent="0.3">
      <c r="A82" s="35"/>
      <c r="B82" s="35">
        <v>11</v>
      </c>
      <c r="C82" s="40">
        <f t="shared" si="8"/>
        <v>16.666666666666643</v>
      </c>
      <c r="D82" s="40">
        <f t="shared" si="9"/>
        <v>0.17361111111111086</v>
      </c>
      <c r="E82" s="35"/>
      <c r="F82" s="40">
        <f t="shared" si="5"/>
        <v>8.3333333333333339</v>
      </c>
      <c r="G82" s="35"/>
      <c r="H82" s="40">
        <f t="shared" si="10"/>
        <v>8.3333333333333091</v>
      </c>
      <c r="I82" s="35"/>
      <c r="J82" s="35"/>
    </row>
    <row r="83" spans="1:10" ht="15.6" x14ac:dyDescent="0.3">
      <c r="A83" s="35"/>
      <c r="B83" s="35">
        <v>12</v>
      </c>
      <c r="C83" s="40">
        <f t="shared" si="8"/>
        <v>8.3333333333333091</v>
      </c>
      <c r="D83" s="40">
        <f t="shared" si="9"/>
        <v>8.6805555555555303E-2</v>
      </c>
      <c r="E83" s="40">
        <f>SUM(D72:D83)</f>
        <v>6.7708333333333304</v>
      </c>
      <c r="F83" s="40">
        <f t="shared" si="5"/>
        <v>8.3333333333333339</v>
      </c>
      <c r="G83" s="40">
        <f>SUM(F72:F83)</f>
        <v>99.999999999999986</v>
      </c>
      <c r="H83" s="40">
        <f t="shared" si="10"/>
        <v>-2.4868995751603507E-14</v>
      </c>
      <c r="I83" s="35"/>
      <c r="J83" s="35"/>
    </row>
    <row r="84" spans="1:10" ht="15.6" x14ac:dyDescent="0.3">
      <c r="A84" s="35"/>
      <c r="B84" s="35"/>
      <c r="C84" s="40"/>
      <c r="D84" s="40"/>
      <c r="E84" s="35"/>
      <c r="F84" s="35"/>
      <c r="G84" s="35"/>
      <c r="H84" s="35"/>
      <c r="I84" s="35"/>
      <c r="J84" s="35"/>
    </row>
    <row r="85" spans="1:10" x14ac:dyDescent="0.25">
      <c r="C85" s="41"/>
      <c r="D85" s="41"/>
    </row>
    <row r="86" spans="1:10" x14ac:dyDescent="0.25">
      <c r="C86" s="41"/>
      <c r="D86" s="41"/>
    </row>
    <row r="87" spans="1:10" x14ac:dyDescent="0.25">
      <c r="C87" s="41"/>
      <c r="D87" s="41"/>
    </row>
    <row r="88" spans="1:10" x14ac:dyDescent="0.25">
      <c r="C88" s="41"/>
      <c r="D88" s="41"/>
    </row>
    <row r="89" spans="1:10" x14ac:dyDescent="0.25">
      <c r="C89" s="41"/>
      <c r="D89" s="41"/>
    </row>
    <row r="90" spans="1:10" x14ac:dyDescent="0.25">
      <c r="C90" s="41"/>
      <c r="D90" s="41"/>
    </row>
    <row r="91" spans="1:10" x14ac:dyDescent="0.25">
      <c r="C91" s="41"/>
      <c r="D91" s="41"/>
    </row>
    <row r="92" spans="1:10" x14ac:dyDescent="0.25">
      <c r="C92" s="41"/>
      <c r="D92" s="41"/>
    </row>
    <row r="93" spans="1:10" x14ac:dyDescent="0.25">
      <c r="C93" s="41"/>
      <c r="D93" s="41"/>
    </row>
    <row r="94" spans="1:10" x14ac:dyDescent="0.25">
      <c r="C94" s="41"/>
      <c r="D94" s="41"/>
    </row>
    <row r="95" spans="1:10" x14ac:dyDescent="0.25">
      <c r="C95" s="41"/>
      <c r="D95" s="41"/>
    </row>
    <row r="96" spans="1:10" x14ac:dyDescent="0.25">
      <c r="C96" s="41"/>
      <c r="D96" s="41"/>
    </row>
    <row r="97" spans="3:4" x14ac:dyDescent="0.25">
      <c r="C97" s="41"/>
      <c r="D97" s="41"/>
    </row>
    <row r="98" spans="3:4" x14ac:dyDescent="0.25">
      <c r="C98" s="41"/>
      <c r="D98" s="41"/>
    </row>
    <row r="99" spans="3:4" x14ac:dyDescent="0.25">
      <c r="C99" s="41"/>
      <c r="D99" s="41"/>
    </row>
    <row r="100" spans="3:4" x14ac:dyDescent="0.25">
      <c r="C100" s="41"/>
      <c r="D100" s="41"/>
    </row>
    <row r="101" spans="3:4" x14ac:dyDescent="0.25">
      <c r="C101" s="41"/>
      <c r="D101" s="41"/>
    </row>
    <row r="102" spans="3:4" x14ac:dyDescent="0.25">
      <c r="C102" s="41"/>
      <c r="D102" s="41"/>
    </row>
    <row r="103" spans="3:4" x14ac:dyDescent="0.25">
      <c r="C103" s="41"/>
      <c r="D103" s="41"/>
    </row>
    <row r="104" spans="3:4" x14ac:dyDescent="0.25">
      <c r="C104" s="41"/>
      <c r="D104" s="41"/>
    </row>
    <row r="105" spans="3:4" x14ac:dyDescent="0.25">
      <c r="C105" s="41"/>
      <c r="D105" s="41"/>
    </row>
    <row r="106" spans="3:4" x14ac:dyDescent="0.25">
      <c r="C106" s="41"/>
      <c r="D106" s="41"/>
    </row>
    <row r="107" spans="3:4" x14ac:dyDescent="0.25">
      <c r="C107" s="41"/>
      <c r="D107" s="41"/>
    </row>
    <row r="108" spans="3:4" x14ac:dyDescent="0.25">
      <c r="C108" s="41"/>
      <c r="D108" s="41"/>
    </row>
    <row r="109" spans="3:4" x14ac:dyDescent="0.25">
      <c r="C109" s="41"/>
      <c r="D109" s="41"/>
    </row>
    <row r="110" spans="3:4" x14ac:dyDescent="0.25">
      <c r="C110" s="41"/>
      <c r="D110" s="41"/>
    </row>
    <row r="111" spans="3:4" x14ac:dyDescent="0.25">
      <c r="C111" s="41"/>
      <c r="D111" s="41"/>
    </row>
    <row r="112" spans="3:4" x14ac:dyDescent="0.25">
      <c r="C112" s="41"/>
      <c r="D112" s="41"/>
    </row>
    <row r="113" spans="3:4" x14ac:dyDescent="0.25">
      <c r="C113" s="41"/>
      <c r="D113" s="41"/>
    </row>
    <row r="114" spans="3:4" x14ac:dyDescent="0.25">
      <c r="C114" s="41"/>
      <c r="D114" s="41"/>
    </row>
    <row r="115" spans="3:4" x14ac:dyDescent="0.25">
      <c r="C115" s="41"/>
      <c r="D115" s="41"/>
    </row>
    <row r="116" spans="3:4" x14ac:dyDescent="0.25">
      <c r="C116" s="41"/>
      <c r="D116" s="41"/>
    </row>
    <row r="117" spans="3:4" x14ac:dyDescent="0.25">
      <c r="C117" s="41"/>
      <c r="D117" s="41"/>
    </row>
    <row r="118" spans="3:4" x14ac:dyDescent="0.25">
      <c r="C118" s="41"/>
      <c r="D118" s="41"/>
    </row>
    <row r="119" spans="3:4" x14ac:dyDescent="0.25">
      <c r="C119" s="41"/>
      <c r="D119" s="41"/>
    </row>
    <row r="120" spans="3:4" x14ac:dyDescent="0.25">
      <c r="C120" s="41"/>
      <c r="D120" s="41"/>
    </row>
    <row r="121" spans="3:4" x14ac:dyDescent="0.25">
      <c r="C121" s="41"/>
      <c r="D121" s="41"/>
    </row>
    <row r="122" spans="3:4" x14ac:dyDescent="0.25">
      <c r="C122" s="41"/>
      <c r="D122" s="41"/>
    </row>
    <row r="123" spans="3:4" x14ac:dyDescent="0.25">
      <c r="C123" s="41"/>
      <c r="D123" s="41"/>
    </row>
    <row r="124" spans="3:4" x14ac:dyDescent="0.25">
      <c r="C124" s="41"/>
      <c r="D124" s="41"/>
    </row>
    <row r="125" spans="3:4" x14ac:dyDescent="0.25">
      <c r="C125" s="41"/>
      <c r="D125" s="41"/>
    </row>
    <row r="126" spans="3:4" x14ac:dyDescent="0.25">
      <c r="C126" s="41"/>
      <c r="D126" s="41"/>
    </row>
    <row r="127" spans="3:4" x14ac:dyDescent="0.25">
      <c r="C127" s="41"/>
      <c r="D127" s="41"/>
    </row>
    <row r="128" spans="3:4" x14ac:dyDescent="0.25">
      <c r="C128" s="41"/>
      <c r="D128" s="41"/>
    </row>
    <row r="129" spans="3:4" x14ac:dyDescent="0.25">
      <c r="C129" s="41"/>
      <c r="D129" s="41"/>
    </row>
    <row r="130" spans="3:4" x14ac:dyDescent="0.25">
      <c r="C130" s="41"/>
      <c r="D130" s="41"/>
    </row>
    <row r="131" spans="3:4" x14ac:dyDescent="0.25">
      <c r="C131" s="41"/>
      <c r="D131" s="41"/>
    </row>
    <row r="132" spans="3:4" x14ac:dyDescent="0.25">
      <c r="C132" s="41"/>
      <c r="D132" s="41"/>
    </row>
    <row r="133" spans="3:4" x14ac:dyDescent="0.25">
      <c r="C133" s="41"/>
      <c r="D133" s="41"/>
    </row>
    <row r="134" spans="3:4" x14ac:dyDescent="0.25">
      <c r="C134" s="41"/>
      <c r="D134" s="41"/>
    </row>
    <row r="135" spans="3:4" x14ac:dyDescent="0.25">
      <c r="C135" s="41"/>
      <c r="D135" s="41"/>
    </row>
    <row r="136" spans="3:4" x14ac:dyDescent="0.25">
      <c r="C136" s="41"/>
      <c r="D136" s="41"/>
    </row>
    <row r="137" spans="3:4" x14ac:dyDescent="0.25">
      <c r="C137" s="41"/>
      <c r="D137" s="41"/>
    </row>
    <row r="138" spans="3:4" x14ac:dyDescent="0.25">
      <c r="C138" s="41"/>
      <c r="D138" s="41"/>
    </row>
    <row r="139" spans="3:4" x14ac:dyDescent="0.25">
      <c r="C139" s="41"/>
      <c r="D139" s="41"/>
    </row>
    <row r="140" spans="3:4" x14ac:dyDescent="0.25">
      <c r="C140" s="41"/>
      <c r="D140" s="41"/>
    </row>
    <row r="141" spans="3:4" x14ac:dyDescent="0.25">
      <c r="C141" s="41"/>
      <c r="D141" s="41"/>
    </row>
    <row r="142" spans="3:4" x14ac:dyDescent="0.25">
      <c r="C142" s="41"/>
      <c r="D142" s="41"/>
    </row>
    <row r="143" spans="3:4" x14ac:dyDescent="0.25">
      <c r="C143" s="41"/>
      <c r="D143" s="41"/>
    </row>
    <row r="144" spans="3:4" x14ac:dyDescent="0.25">
      <c r="C144" s="41"/>
      <c r="D144" s="41"/>
    </row>
    <row r="145" spans="3:4" x14ac:dyDescent="0.25">
      <c r="C145" s="41"/>
      <c r="D145" s="41"/>
    </row>
    <row r="146" spans="3:4" x14ac:dyDescent="0.25">
      <c r="C146" s="41"/>
      <c r="D146" s="41"/>
    </row>
    <row r="147" spans="3:4" x14ac:dyDescent="0.25">
      <c r="C147" s="41"/>
      <c r="D147" s="41"/>
    </row>
    <row r="148" spans="3:4" x14ac:dyDescent="0.25">
      <c r="C148" s="41"/>
      <c r="D148" s="41"/>
    </row>
    <row r="149" spans="3:4" x14ac:dyDescent="0.25">
      <c r="C149" s="41"/>
      <c r="D149" s="41"/>
    </row>
    <row r="150" spans="3:4" x14ac:dyDescent="0.25">
      <c r="C150" s="41"/>
      <c r="D150" s="41"/>
    </row>
    <row r="151" spans="3:4" x14ac:dyDescent="0.25">
      <c r="C151" s="41"/>
      <c r="D151" s="41"/>
    </row>
    <row r="152" spans="3:4" x14ac:dyDescent="0.25">
      <c r="C152" s="41"/>
      <c r="D152" s="41"/>
    </row>
    <row r="153" spans="3:4" x14ac:dyDescent="0.25">
      <c r="C153" s="41"/>
      <c r="D153" s="41"/>
    </row>
    <row r="154" spans="3:4" x14ac:dyDescent="0.25">
      <c r="C154" s="41"/>
      <c r="D154" s="41"/>
    </row>
    <row r="155" spans="3:4" x14ac:dyDescent="0.25">
      <c r="C155" s="41"/>
      <c r="D155" s="41"/>
    </row>
    <row r="156" spans="3:4" x14ac:dyDescent="0.25">
      <c r="C156" s="41"/>
      <c r="D156" s="41"/>
    </row>
    <row r="157" spans="3:4" x14ac:dyDescent="0.25">
      <c r="C157" s="41"/>
      <c r="D157" s="41"/>
    </row>
    <row r="158" spans="3:4" x14ac:dyDescent="0.25">
      <c r="C158" s="41"/>
      <c r="D158" s="41"/>
    </row>
    <row r="159" spans="3:4" x14ac:dyDescent="0.25">
      <c r="C159" s="41"/>
      <c r="D159" s="41"/>
    </row>
    <row r="160" spans="3:4" x14ac:dyDescent="0.25">
      <c r="C160" s="41"/>
      <c r="D160" s="41"/>
    </row>
    <row r="161" spans="3:4" x14ac:dyDescent="0.25">
      <c r="C161" s="41"/>
      <c r="D161" s="41"/>
    </row>
    <row r="162" spans="3:4" x14ac:dyDescent="0.25">
      <c r="C162" s="41"/>
      <c r="D162" s="41"/>
    </row>
    <row r="163" spans="3:4" x14ac:dyDescent="0.25">
      <c r="C163" s="41"/>
      <c r="D163" s="41"/>
    </row>
    <row r="164" spans="3:4" x14ac:dyDescent="0.25">
      <c r="C164" s="41"/>
      <c r="D164" s="41"/>
    </row>
    <row r="165" spans="3:4" x14ac:dyDescent="0.25">
      <c r="C165" s="41"/>
      <c r="D165" s="41"/>
    </row>
    <row r="166" spans="3:4" x14ac:dyDescent="0.25">
      <c r="C166" s="41"/>
      <c r="D166" s="41"/>
    </row>
    <row r="167" spans="3:4" x14ac:dyDescent="0.25">
      <c r="C167" s="41"/>
      <c r="D167" s="41"/>
    </row>
    <row r="168" spans="3:4" x14ac:dyDescent="0.25">
      <c r="C168" s="41"/>
      <c r="D168" s="41"/>
    </row>
    <row r="169" spans="3:4" x14ac:dyDescent="0.25">
      <c r="C169" s="41"/>
      <c r="D169" s="41"/>
    </row>
    <row r="170" spans="3:4" x14ac:dyDescent="0.25">
      <c r="C170" s="41"/>
      <c r="D170" s="41"/>
    </row>
    <row r="171" spans="3:4" x14ac:dyDescent="0.25">
      <c r="C171" s="41"/>
      <c r="D171" s="41"/>
    </row>
    <row r="172" spans="3:4" x14ac:dyDescent="0.25">
      <c r="C172" s="41"/>
      <c r="D172" s="41"/>
    </row>
    <row r="173" spans="3:4" x14ac:dyDescent="0.25">
      <c r="C173" s="41"/>
      <c r="D173" s="41"/>
    </row>
    <row r="174" spans="3:4" x14ac:dyDescent="0.25">
      <c r="C174" s="41"/>
      <c r="D174" s="41"/>
    </row>
    <row r="175" spans="3:4" x14ac:dyDescent="0.25">
      <c r="C175" s="41"/>
      <c r="D175" s="41"/>
    </row>
    <row r="176" spans="3:4" x14ac:dyDescent="0.25">
      <c r="C176" s="41"/>
      <c r="D176" s="41"/>
    </row>
    <row r="177" spans="3:4" x14ac:dyDescent="0.25">
      <c r="C177" s="41"/>
      <c r="D177" s="41"/>
    </row>
    <row r="178" spans="3:4" x14ac:dyDescent="0.25">
      <c r="C178" s="41"/>
      <c r="D178" s="41"/>
    </row>
    <row r="179" spans="3:4" x14ac:dyDescent="0.25">
      <c r="C179" s="41"/>
      <c r="D179" s="41"/>
    </row>
    <row r="180" spans="3:4" x14ac:dyDescent="0.25">
      <c r="C180" s="41"/>
      <c r="D180" s="41"/>
    </row>
    <row r="181" spans="3:4" x14ac:dyDescent="0.25">
      <c r="C181" s="41"/>
      <c r="D181" s="41"/>
    </row>
    <row r="182" spans="3:4" x14ac:dyDescent="0.25">
      <c r="C182" s="41"/>
      <c r="D182" s="41"/>
    </row>
    <row r="183" spans="3:4" x14ac:dyDescent="0.25">
      <c r="C183" s="41"/>
      <c r="D183" s="41"/>
    </row>
    <row r="184" spans="3:4" x14ac:dyDescent="0.25">
      <c r="C184" s="41"/>
      <c r="D184" s="41"/>
    </row>
    <row r="185" spans="3:4" x14ac:dyDescent="0.25">
      <c r="C185" s="41"/>
      <c r="D185" s="41"/>
    </row>
    <row r="186" spans="3:4" x14ac:dyDescent="0.25">
      <c r="C186" s="41"/>
      <c r="D186" s="41"/>
    </row>
    <row r="187" spans="3:4" x14ac:dyDescent="0.25">
      <c r="C187" s="41"/>
      <c r="D187" s="41"/>
    </row>
    <row r="188" spans="3:4" x14ac:dyDescent="0.25">
      <c r="C188" s="41"/>
      <c r="D188" s="41"/>
    </row>
    <row r="189" spans="3:4" x14ac:dyDescent="0.25">
      <c r="C189" s="41"/>
      <c r="D189" s="41"/>
    </row>
    <row r="190" spans="3:4" x14ac:dyDescent="0.25">
      <c r="C190" s="41"/>
      <c r="D190" s="41"/>
    </row>
    <row r="191" spans="3:4" x14ac:dyDescent="0.25">
      <c r="C191" s="41"/>
      <c r="D191" s="41"/>
    </row>
    <row r="192" spans="3:4" x14ac:dyDescent="0.25">
      <c r="C192" s="41"/>
      <c r="D192" s="41"/>
    </row>
    <row r="193" spans="3:4" x14ac:dyDescent="0.25">
      <c r="C193" s="41"/>
      <c r="D193" s="41"/>
    </row>
    <row r="194" spans="3:4" x14ac:dyDescent="0.25">
      <c r="C194" s="41"/>
      <c r="D194" s="41"/>
    </row>
    <row r="195" spans="3:4" x14ac:dyDescent="0.25">
      <c r="C195" s="41"/>
      <c r="D195" s="41"/>
    </row>
    <row r="196" spans="3:4" x14ac:dyDescent="0.25">
      <c r="C196" s="41"/>
      <c r="D196" s="41"/>
    </row>
    <row r="197" spans="3:4" x14ac:dyDescent="0.25">
      <c r="C197" s="41"/>
      <c r="D197" s="41"/>
    </row>
    <row r="198" spans="3:4" x14ac:dyDescent="0.25">
      <c r="C198" s="41"/>
      <c r="D198" s="41"/>
    </row>
    <row r="199" spans="3:4" x14ac:dyDescent="0.25">
      <c r="C199" s="41"/>
      <c r="D199" s="41"/>
    </row>
    <row r="200" spans="3:4" x14ac:dyDescent="0.25">
      <c r="C200" s="41"/>
      <c r="D200" s="41"/>
    </row>
    <row r="201" spans="3:4" x14ac:dyDescent="0.25">
      <c r="C201" s="41"/>
      <c r="D201" s="41"/>
    </row>
    <row r="202" spans="3:4" x14ac:dyDescent="0.25">
      <c r="C202" s="41"/>
      <c r="D202" s="41"/>
    </row>
    <row r="203" spans="3:4" x14ac:dyDescent="0.25">
      <c r="C203" s="41"/>
      <c r="D203" s="41"/>
    </row>
    <row r="204" spans="3:4" x14ac:dyDescent="0.25">
      <c r="C204" s="41"/>
      <c r="D204" s="41"/>
    </row>
    <row r="205" spans="3:4" x14ac:dyDescent="0.25">
      <c r="C205" s="41"/>
      <c r="D205" s="41"/>
    </row>
    <row r="206" spans="3:4" x14ac:dyDescent="0.25">
      <c r="C206" s="41"/>
      <c r="D206" s="41"/>
    </row>
    <row r="207" spans="3:4" x14ac:dyDescent="0.25">
      <c r="C207" s="41"/>
      <c r="D207" s="41"/>
    </row>
    <row r="208" spans="3:4" x14ac:dyDescent="0.25">
      <c r="C208" s="41"/>
      <c r="D208" s="41"/>
    </row>
    <row r="209" spans="3:4" x14ac:dyDescent="0.25">
      <c r="C209" s="41"/>
      <c r="D209" s="41"/>
    </row>
    <row r="210" spans="3:4" x14ac:dyDescent="0.25">
      <c r="C210" s="41"/>
      <c r="D210" s="41"/>
    </row>
    <row r="211" spans="3:4" x14ac:dyDescent="0.25">
      <c r="C211" s="41"/>
      <c r="D211" s="41"/>
    </row>
    <row r="212" spans="3:4" x14ac:dyDescent="0.25">
      <c r="C212" s="41"/>
      <c r="D212" s="41"/>
    </row>
    <row r="213" spans="3:4" x14ac:dyDescent="0.25">
      <c r="C213" s="41"/>
      <c r="D213" s="41"/>
    </row>
    <row r="214" spans="3:4" x14ac:dyDescent="0.25">
      <c r="C214" s="41"/>
      <c r="D214" s="41"/>
    </row>
    <row r="215" spans="3:4" x14ac:dyDescent="0.25">
      <c r="C215" s="41"/>
      <c r="D215" s="41"/>
    </row>
    <row r="216" spans="3:4" x14ac:dyDescent="0.25">
      <c r="C216" s="41"/>
      <c r="D216" s="41"/>
    </row>
    <row r="217" spans="3:4" x14ac:dyDescent="0.25">
      <c r="C217" s="41"/>
      <c r="D217" s="41"/>
    </row>
    <row r="218" spans="3:4" x14ac:dyDescent="0.25">
      <c r="C218" s="41"/>
      <c r="D218" s="41"/>
    </row>
    <row r="219" spans="3:4" x14ac:dyDescent="0.25">
      <c r="C219" s="41"/>
      <c r="D219" s="41"/>
    </row>
    <row r="220" spans="3:4" x14ac:dyDescent="0.25">
      <c r="C220" s="41"/>
      <c r="D220" s="41"/>
    </row>
    <row r="221" spans="3:4" x14ac:dyDescent="0.25">
      <c r="C221" s="41"/>
      <c r="D221" s="41"/>
    </row>
    <row r="222" spans="3:4" x14ac:dyDescent="0.25">
      <c r="C222" s="41"/>
      <c r="D222" s="41"/>
    </row>
    <row r="223" spans="3:4" x14ac:dyDescent="0.25">
      <c r="C223" s="41"/>
      <c r="D223" s="41"/>
    </row>
    <row r="224" spans="3:4" x14ac:dyDescent="0.25">
      <c r="C224" s="41"/>
      <c r="D224" s="41"/>
    </row>
    <row r="225" spans="3:4" x14ac:dyDescent="0.25">
      <c r="C225" s="41"/>
      <c r="D225" s="41"/>
    </row>
    <row r="226" spans="3:4" x14ac:dyDescent="0.25">
      <c r="C226" s="41"/>
      <c r="D226" s="41"/>
    </row>
    <row r="227" spans="3:4" x14ac:dyDescent="0.25">
      <c r="C227" s="41"/>
      <c r="D227" s="41"/>
    </row>
    <row r="228" spans="3:4" x14ac:dyDescent="0.25">
      <c r="C228" s="41"/>
      <c r="D228" s="41"/>
    </row>
    <row r="229" spans="3:4" x14ac:dyDescent="0.25">
      <c r="C229" s="41"/>
      <c r="D229" s="41"/>
    </row>
    <row r="230" spans="3:4" x14ac:dyDescent="0.25">
      <c r="C230" s="41"/>
      <c r="D230" s="41"/>
    </row>
    <row r="231" spans="3:4" x14ac:dyDescent="0.25">
      <c r="C231" s="41"/>
      <c r="D231" s="41"/>
    </row>
    <row r="232" spans="3:4" x14ac:dyDescent="0.25">
      <c r="C232" s="41"/>
      <c r="D232" s="41"/>
    </row>
    <row r="233" spans="3:4" x14ac:dyDescent="0.25">
      <c r="C233" s="41"/>
      <c r="D233" s="41"/>
    </row>
    <row r="234" spans="3:4" x14ac:dyDescent="0.25">
      <c r="C234" s="41"/>
      <c r="D234" s="41"/>
    </row>
    <row r="235" spans="3:4" x14ac:dyDescent="0.25">
      <c r="C235" s="41"/>
      <c r="D235" s="41"/>
    </row>
    <row r="236" spans="3:4" x14ac:dyDescent="0.25">
      <c r="C236" s="41"/>
      <c r="D236" s="41"/>
    </row>
    <row r="237" spans="3:4" x14ac:dyDescent="0.25">
      <c r="C237" s="41"/>
      <c r="D237" s="41"/>
    </row>
    <row r="238" spans="3:4" x14ac:dyDescent="0.25">
      <c r="C238" s="41"/>
      <c r="D238" s="41"/>
    </row>
    <row r="239" spans="3:4" x14ac:dyDescent="0.25">
      <c r="C239" s="41"/>
      <c r="D239" s="41"/>
    </row>
    <row r="240" spans="3:4" x14ac:dyDescent="0.25">
      <c r="C240" s="41"/>
      <c r="D240" s="41"/>
    </row>
    <row r="241" spans="3:4" x14ac:dyDescent="0.25">
      <c r="C241" s="41"/>
      <c r="D241" s="41"/>
    </row>
    <row r="242" spans="3:4" x14ac:dyDescent="0.25">
      <c r="C242" s="41"/>
      <c r="D242" s="41"/>
    </row>
    <row r="243" spans="3:4" x14ac:dyDescent="0.25">
      <c r="C243" s="41"/>
      <c r="D243" s="41"/>
    </row>
    <row r="244" spans="3:4" x14ac:dyDescent="0.25">
      <c r="C244" s="41"/>
      <c r="D244" s="41"/>
    </row>
    <row r="245" spans="3:4" x14ac:dyDescent="0.25">
      <c r="C245" s="41"/>
      <c r="D245" s="41"/>
    </row>
    <row r="246" spans="3:4" x14ac:dyDescent="0.25">
      <c r="C246" s="41"/>
      <c r="D246" s="41"/>
    </row>
    <row r="247" spans="3:4" x14ac:dyDescent="0.25">
      <c r="C247" s="41"/>
      <c r="D247" s="41"/>
    </row>
    <row r="248" spans="3:4" x14ac:dyDescent="0.25">
      <c r="C248" s="41"/>
      <c r="D248" s="41"/>
    </row>
    <row r="249" spans="3:4" x14ac:dyDescent="0.25">
      <c r="C249" s="41"/>
      <c r="D249" s="41"/>
    </row>
    <row r="250" spans="3:4" x14ac:dyDescent="0.25">
      <c r="C250" s="41"/>
      <c r="D250" s="41"/>
    </row>
    <row r="251" spans="3:4" x14ac:dyDescent="0.25">
      <c r="C251" s="41"/>
      <c r="D251" s="41"/>
    </row>
    <row r="252" spans="3:4" x14ac:dyDescent="0.25">
      <c r="C252" s="41"/>
      <c r="D252" s="41"/>
    </row>
    <row r="253" spans="3:4" x14ac:dyDescent="0.25">
      <c r="C253" s="41"/>
      <c r="D253" s="41"/>
    </row>
    <row r="254" spans="3:4" x14ac:dyDescent="0.25">
      <c r="C254" s="41"/>
      <c r="D254" s="41"/>
    </row>
    <row r="255" spans="3:4" x14ac:dyDescent="0.25">
      <c r="C255" s="41"/>
      <c r="D255" s="41"/>
    </row>
    <row r="256" spans="3:4" x14ac:dyDescent="0.25">
      <c r="C256" s="41"/>
      <c r="D256" s="41"/>
    </row>
    <row r="257" spans="3:4" x14ac:dyDescent="0.25">
      <c r="C257" s="41"/>
      <c r="D257" s="41"/>
    </row>
    <row r="258" spans="3:4" x14ac:dyDescent="0.25">
      <c r="C258" s="41"/>
      <c r="D258" s="41"/>
    </row>
    <row r="259" spans="3:4" x14ac:dyDescent="0.25">
      <c r="C259" s="41"/>
      <c r="D259" s="41"/>
    </row>
    <row r="260" spans="3:4" x14ac:dyDescent="0.25">
      <c r="C260" s="41"/>
      <c r="D260" s="41"/>
    </row>
    <row r="261" spans="3:4" x14ac:dyDescent="0.25">
      <c r="C261" s="41"/>
      <c r="D261" s="41"/>
    </row>
    <row r="262" spans="3:4" x14ac:dyDescent="0.25">
      <c r="C262" s="41"/>
      <c r="D262" s="41"/>
    </row>
    <row r="263" spans="3:4" x14ac:dyDescent="0.25">
      <c r="C263" s="41"/>
      <c r="D263" s="41"/>
    </row>
    <row r="264" spans="3:4" x14ac:dyDescent="0.25">
      <c r="C264" s="41"/>
      <c r="D264" s="41"/>
    </row>
    <row r="265" spans="3:4" x14ac:dyDescent="0.25">
      <c r="C265" s="41"/>
      <c r="D265" s="41"/>
    </row>
    <row r="266" spans="3:4" x14ac:dyDescent="0.25">
      <c r="C266" s="41"/>
      <c r="D266" s="41"/>
    </row>
    <row r="267" spans="3:4" x14ac:dyDescent="0.25">
      <c r="C267" s="41"/>
      <c r="D267" s="41"/>
    </row>
    <row r="268" spans="3:4" x14ac:dyDescent="0.25">
      <c r="C268" s="41"/>
      <c r="D268" s="41"/>
    </row>
    <row r="269" spans="3:4" x14ac:dyDescent="0.25">
      <c r="C269" s="41"/>
      <c r="D269" s="41"/>
    </row>
    <row r="270" spans="3:4" x14ac:dyDescent="0.25">
      <c r="C270" s="41"/>
      <c r="D270" s="41"/>
    </row>
    <row r="271" spans="3:4" x14ac:dyDescent="0.25">
      <c r="C271" s="41"/>
      <c r="D271" s="41"/>
    </row>
    <row r="272" spans="3:4" x14ac:dyDescent="0.25">
      <c r="C272" s="41"/>
      <c r="D272" s="41"/>
    </row>
    <row r="273" spans="3:4" x14ac:dyDescent="0.25">
      <c r="C273" s="41"/>
      <c r="D273" s="41"/>
    </row>
    <row r="274" spans="3:4" x14ac:dyDescent="0.25">
      <c r="C274" s="41"/>
      <c r="D274" s="41"/>
    </row>
    <row r="275" spans="3:4" x14ac:dyDescent="0.25">
      <c r="C275" s="41"/>
      <c r="D275" s="41"/>
    </row>
    <row r="276" spans="3:4" x14ac:dyDescent="0.25">
      <c r="C276" s="41"/>
      <c r="D276" s="41"/>
    </row>
    <row r="277" spans="3:4" x14ac:dyDescent="0.25">
      <c r="C277" s="41"/>
      <c r="D277" s="41"/>
    </row>
    <row r="278" spans="3:4" x14ac:dyDescent="0.25">
      <c r="C278" s="41"/>
      <c r="D278" s="41"/>
    </row>
    <row r="279" spans="3:4" x14ac:dyDescent="0.25">
      <c r="C279" s="41"/>
      <c r="D279" s="41"/>
    </row>
    <row r="280" spans="3:4" x14ac:dyDescent="0.25">
      <c r="C280" s="41"/>
      <c r="D280" s="41"/>
    </row>
    <row r="281" spans="3:4" x14ac:dyDescent="0.25">
      <c r="C281" s="41"/>
      <c r="D281" s="41"/>
    </row>
    <row r="282" spans="3:4" x14ac:dyDescent="0.25">
      <c r="C282" s="41"/>
      <c r="D282" s="41"/>
    </row>
    <row r="283" spans="3:4" x14ac:dyDescent="0.25">
      <c r="C283" s="41"/>
      <c r="D283" s="41"/>
    </row>
    <row r="284" spans="3:4" x14ac:dyDescent="0.25">
      <c r="C284" s="41"/>
      <c r="D284" s="41"/>
    </row>
    <row r="285" spans="3:4" x14ac:dyDescent="0.25">
      <c r="C285" s="41"/>
      <c r="D285" s="41"/>
    </row>
    <row r="286" spans="3:4" x14ac:dyDescent="0.25">
      <c r="C286" s="41"/>
      <c r="D286" s="41"/>
    </row>
    <row r="287" spans="3:4" x14ac:dyDescent="0.25">
      <c r="C287" s="41"/>
      <c r="D287" s="41"/>
    </row>
    <row r="288" spans="3:4" x14ac:dyDescent="0.25">
      <c r="C288" s="41"/>
      <c r="D288" s="41"/>
    </row>
    <row r="289" spans="3:4" x14ac:dyDescent="0.25">
      <c r="C289" s="41"/>
      <c r="D289" s="41"/>
    </row>
    <row r="290" spans="3:4" x14ac:dyDescent="0.25">
      <c r="C290" s="41"/>
      <c r="D290" s="41"/>
    </row>
    <row r="291" spans="3:4" x14ac:dyDescent="0.25">
      <c r="C291" s="41"/>
      <c r="D291" s="41"/>
    </row>
    <row r="292" spans="3:4" x14ac:dyDescent="0.25">
      <c r="C292" s="41"/>
      <c r="D292" s="41"/>
    </row>
    <row r="293" spans="3:4" x14ac:dyDescent="0.25">
      <c r="C293" s="41"/>
      <c r="D293" s="41"/>
    </row>
    <row r="294" spans="3:4" x14ac:dyDescent="0.25">
      <c r="C294" s="41"/>
      <c r="D294" s="41"/>
    </row>
    <row r="295" spans="3:4" x14ac:dyDescent="0.25">
      <c r="C295" s="41"/>
      <c r="D295" s="41"/>
    </row>
    <row r="296" spans="3:4" x14ac:dyDescent="0.25">
      <c r="C296" s="41"/>
      <c r="D296" s="41"/>
    </row>
    <row r="297" spans="3:4" x14ac:dyDescent="0.25">
      <c r="C297" s="41"/>
      <c r="D297" s="41"/>
    </row>
    <row r="298" spans="3:4" x14ac:dyDescent="0.25">
      <c r="C298" s="41"/>
      <c r="D298" s="41"/>
    </row>
    <row r="299" spans="3:4" x14ac:dyDescent="0.25">
      <c r="C299" s="41"/>
      <c r="D299" s="41"/>
    </row>
    <row r="300" spans="3:4" x14ac:dyDescent="0.25">
      <c r="C300" s="41"/>
      <c r="D300" s="41"/>
    </row>
    <row r="301" spans="3:4" x14ac:dyDescent="0.25">
      <c r="C301" s="41"/>
      <c r="D301" s="41"/>
    </row>
    <row r="302" spans="3:4" x14ac:dyDescent="0.25">
      <c r="C302" s="41"/>
      <c r="D302" s="41"/>
    </row>
    <row r="303" spans="3:4" x14ac:dyDescent="0.25">
      <c r="C303" s="41"/>
      <c r="D303" s="41"/>
    </row>
    <row r="304" spans="3:4" x14ac:dyDescent="0.25">
      <c r="C304" s="41"/>
      <c r="D304" s="41"/>
    </row>
    <row r="305" spans="3:4" x14ac:dyDescent="0.25">
      <c r="C305" s="41"/>
      <c r="D305" s="41"/>
    </row>
    <row r="306" spans="3:4" x14ac:dyDescent="0.25">
      <c r="C306" s="41"/>
      <c r="D306" s="41"/>
    </row>
    <row r="307" spans="3:4" x14ac:dyDescent="0.25">
      <c r="C307" s="41"/>
      <c r="D307" s="41"/>
    </row>
    <row r="308" spans="3:4" x14ac:dyDescent="0.25">
      <c r="C308" s="41"/>
      <c r="D308" s="41"/>
    </row>
    <row r="309" spans="3:4" x14ac:dyDescent="0.25">
      <c r="C309" s="41"/>
      <c r="D309" s="41"/>
    </row>
    <row r="310" spans="3:4" x14ac:dyDescent="0.25">
      <c r="C310" s="41"/>
      <c r="D310" s="41"/>
    </row>
    <row r="311" spans="3:4" x14ac:dyDescent="0.25">
      <c r="C311" s="41"/>
      <c r="D311" s="41"/>
    </row>
    <row r="312" spans="3:4" x14ac:dyDescent="0.25">
      <c r="C312" s="41"/>
      <c r="D312" s="41"/>
    </row>
    <row r="313" spans="3:4" x14ac:dyDescent="0.25">
      <c r="C313" s="42"/>
      <c r="D313" s="41"/>
    </row>
    <row r="314" spans="3:4" x14ac:dyDescent="0.25">
      <c r="C314" s="42"/>
      <c r="D314" s="41"/>
    </row>
    <row r="315" spans="3:4" x14ac:dyDescent="0.25">
      <c r="C315" s="42"/>
      <c r="D315" s="41"/>
    </row>
    <row r="316" spans="3:4" x14ac:dyDescent="0.25">
      <c r="C316" s="42"/>
      <c r="D316" s="41"/>
    </row>
    <row r="317" spans="3:4" x14ac:dyDescent="0.25">
      <c r="C317" s="42"/>
      <c r="D317" s="41"/>
    </row>
    <row r="318" spans="3:4" x14ac:dyDescent="0.25">
      <c r="C318" s="42"/>
      <c r="D318" s="41"/>
    </row>
    <row r="319" spans="3:4" x14ac:dyDescent="0.25">
      <c r="C319" s="42"/>
      <c r="D319" s="41"/>
    </row>
    <row r="320" spans="3:4" x14ac:dyDescent="0.25">
      <c r="C320" s="42"/>
      <c r="D320" s="41"/>
    </row>
    <row r="321" spans="3:4" x14ac:dyDescent="0.25">
      <c r="C321" s="42"/>
      <c r="D321" s="41"/>
    </row>
    <row r="322" spans="3:4" x14ac:dyDescent="0.25">
      <c r="C322" s="42"/>
      <c r="D322" s="41"/>
    </row>
    <row r="323" spans="3:4" x14ac:dyDescent="0.25">
      <c r="C323" s="42"/>
      <c r="D323" s="41"/>
    </row>
    <row r="324" spans="3:4" x14ac:dyDescent="0.25">
      <c r="C324" s="42"/>
      <c r="D324" s="41"/>
    </row>
    <row r="325" spans="3:4" x14ac:dyDescent="0.25">
      <c r="C325" s="42"/>
      <c r="D325" s="41"/>
    </row>
    <row r="326" spans="3:4" x14ac:dyDescent="0.25">
      <c r="C326" s="42"/>
      <c r="D326" s="41"/>
    </row>
    <row r="327" spans="3:4" x14ac:dyDescent="0.25">
      <c r="C327" s="42"/>
      <c r="D327" s="41"/>
    </row>
    <row r="328" spans="3:4" x14ac:dyDescent="0.25">
      <c r="C328" s="42"/>
      <c r="D328" s="41"/>
    </row>
    <row r="329" spans="3:4" x14ac:dyDescent="0.25">
      <c r="C329" s="42"/>
      <c r="D329" s="41"/>
    </row>
    <row r="330" spans="3:4" x14ac:dyDescent="0.25">
      <c r="C330" s="42"/>
      <c r="D330" s="41"/>
    </row>
    <row r="331" spans="3:4" x14ac:dyDescent="0.25">
      <c r="C331" s="42"/>
      <c r="D331" s="41"/>
    </row>
    <row r="332" spans="3:4" x14ac:dyDescent="0.25">
      <c r="C332" s="42"/>
      <c r="D332" s="41"/>
    </row>
    <row r="333" spans="3:4" x14ac:dyDescent="0.25">
      <c r="C333" s="42"/>
      <c r="D333" s="41"/>
    </row>
    <row r="334" spans="3:4" x14ac:dyDescent="0.25">
      <c r="C334" s="42"/>
      <c r="D334" s="41"/>
    </row>
    <row r="335" spans="3:4" x14ac:dyDescent="0.25">
      <c r="C335" s="42"/>
      <c r="D335" s="41"/>
    </row>
    <row r="336" spans="3:4" x14ac:dyDescent="0.25">
      <c r="C336" s="42"/>
      <c r="D336" s="41"/>
    </row>
    <row r="337" spans="3:4" x14ac:dyDescent="0.25">
      <c r="C337" s="42"/>
      <c r="D337" s="41"/>
    </row>
    <row r="338" spans="3:4" x14ac:dyDescent="0.25">
      <c r="C338" s="42"/>
      <c r="D338" s="41"/>
    </row>
    <row r="339" spans="3:4" x14ac:dyDescent="0.25">
      <c r="C339" s="42"/>
      <c r="D339" s="41"/>
    </row>
    <row r="340" spans="3:4" x14ac:dyDescent="0.25">
      <c r="C340" s="42"/>
      <c r="D340" s="41"/>
    </row>
    <row r="341" spans="3:4" x14ac:dyDescent="0.25">
      <c r="C341" s="42"/>
      <c r="D341" s="41"/>
    </row>
    <row r="342" spans="3:4" x14ac:dyDescent="0.25">
      <c r="C342" s="42"/>
      <c r="D342" s="41"/>
    </row>
    <row r="343" spans="3:4" x14ac:dyDescent="0.25">
      <c r="C343" s="42"/>
      <c r="D343" s="41"/>
    </row>
    <row r="344" spans="3:4" x14ac:dyDescent="0.25">
      <c r="C344" s="42"/>
      <c r="D344" s="41"/>
    </row>
    <row r="345" spans="3:4" x14ac:dyDescent="0.25">
      <c r="C345" s="42"/>
      <c r="D345" s="41"/>
    </row>
    <row r="346" spans="3:4" x14ac:dyDescent="0.25">
      <c r="C346" s="42"/>
      <c r="D346" s="41"/>
    </row>
    <row r="347" spans="3:4" x14ac:dyDescent="0.25">
      <c r="C347" s="42"/>
      <c r="D347" s="41"/>
    </row>
    <row r="348" spans="3:4" x14ac:dyDescent="0.25">
      <c r="C348" s="42"/>
      <c r="D348" s="41"/>
    </row>
    <row r="349" spans="3:4" x14ac:dyDescent="0.25">
      <c r="C349" s="42"/>
      <c r="D349" s="41"/>
    </row>
    <row r="350" spans="3:4" x14ac:dyDescent="0.25">
      <c r="C350" s="42"/>
      <c r="D350" s="41"/>
    </row>
    <row r="351" spans="3:4" x14ac:dyDescent="0.25">
      <c r="C351" s="42"/>
      <c r="D351" s="41"/>
    </row>
    <row r="352" spans="3:4" x14ac:dyDescent="0.25">
      <c r="C352" s="42"/>
      <c r="D352" s="41"/>
    </row>
    <row r="353" spans="3:4" x14ac:dyDescent="0.25">
      <c r="C353" s="42"/>
      <c r="D353" s="41"/>
    </row>
    <row r="354" spans="3:4" x14ac:dyDescent="0.25">
      <c r="C354" s="42"/>
      <c r="D354" s="41"/>
    </row>
    <row r="355" spans="3:4" x14ac:dyDescent="0.25">
      <c r="C355" s="42"/>
      <c r="D355" s="41"/>
    </row>
    <row r="356" spans="3:4" x14ac:dyDescent="0.25">
      <c r="C356" s="42"/>
      <c r="D356" s="41"/>
    </row>
    <row r="357" spans="3:4" x14ac:dyDescent="0.25">
      <c r="C357" s="42"/>
      <c r="D357" s="41"/>
    </row>
    <row r="358" spans="3:4" x14ac:dyDescent="0.25">
      <c r="C358" s="42"/>
      <c r="D358" s="41"/>
    </row>
    <row r="359" spans="3:4" x14ac:dyDescent="0.25">
      <c r="C359" s="42"/>
      <c r="D359" s="41"/>
    </row>
    <row r="360" spans="3:4" x14ac:dyDescent="0.25">
      <c r="C360" s="42"/>
      <c r="D360" s="41"/>
    </row>
    <row r="361" spans="3:4" x14ac:dyDescent="0.25">
      <c r="C361" s="42"/>
      <c r="D361" s="41"/>
    </row>
    <row r="362" spans="3:4" x14ac:dyDescent="0.25">
      <c r="C362" s="42"/>
      <c r="D362" s="41"/>
    </row>
    <row r="363" spans="3:4" x14ac:dyDescent="0.25">
      <c r="C363" s="42"/>
      <c r="D363" s="41"/>
    </row>
    <row r="364" spans="3:4" x14ac:dyDescent="0.25">
      <c r="C364" s="42"/>
      <c r="D364" s="41"/>
    </row>
    <row r="365" spans="3:4" x14ac:dyDescent="0.25">
      <c r="C365" s="42"/>
      <c r="D365" s="41"/>
    </row>
    <row r="366" spans="3:4" x14ac:dyDescent="0.25">
      <c r="C366" s="42"/>
      <c r="D366" s="41"/>
    </row>
    <row r="367" spans="3:4" x14ac:dyDescent="0.25">
      <c r="C367" s="42"/>
      <c r="D367" s="41"/>
    </row>
    <row r="368" spans="3:4" x14ac:dyDescent="0.25">
      <c r="C368" s="42"/>
      <c r="D368" s="41"/>
    </row>
    <row r="369" spans="3:4" x14ac:dyDescent="0.25">
      <c r="C369" s="42"/>
      <c r="D369" s="41"/>
    </row>
    <row r="370" spans="3:4" x14ac:dyDescent="0.25">
      <c r="C370" s="42"/>
      <c r="D370" s="41"/>
    </row>
    <row r="371" spans="3:4" x14ac:dyDescent="0.25">
      <c r="C371" s="42"/>
      <c r="D371" s="41"/>
    </row>
    <row r="372" spans="3:4" x14ac:dyDescent="0.25">
      <c r="C372" s="42"/>
      <c r="D372" s="41"/>
    </row>
    <row r="373" spans="3:4" x14ac:dyDescent="0.25">
      <c r="C373" s="42"/>
      <c r="D373" s="41"/>
    </row>
    <row r="374" spans="3:4" x14ac:dyDescent="0.25">
      <c r="C374" s="42"/>
      <c r="D374" s="41"/>
    </row>
    <row r="375" spans="3:4" x14ac:dyDescent="0.25">
      <c r="C375" s="42"/>
      <c r="D375" s="41"/>
    </row>
    <row r="376" spans="3:4" x14ac:dyDescent="0.25">
      <c r="C376" s="42"/>
      <c r="D376" s="41"/>
    </row>
    <row r="377" spans="3:4" x14ac:dyDescent="0.25">
      <c r="C377" s="42"/>
      <c r="D377" s="41"/>
    </row>
    <row r="378" spans="3:4" x14ac:dyDescent="0.25">
      <c r="C378" s="42"/>
      <c r="D378" s="41"/>
    </row>
    <row r="379" spans="3:4" x14ac:dyDescent="0.25">
      <c r="C379" s="42"/>
      <c r="D379" s="41"/>
    </row>
    <row r="380" spans="3:4" x14ac:dyDescent="0.25">
      <c r="C380" s="42"/>
      <c r="D380" s="41"/>
    </row>
    <row r="381" spans="3:4" x14ac:dyDescent="0.25">
      <c r="C381" s="42"/>
      <c r="D381" s="41"/>
    </row>
    <row r="382" spans="3:4" x14ac:dyDescent="0.25">
      <c r="C382" s="42"/>
      <c r="D382" s="41"/>
    </row>
    <row r="383" spans="3:4" x14ac:dyDescent="0.25">
      <c r="C383" s="42"/>
      <c r="D383" s="41"/>
    </row>
    <row r="384" spans="3:4" x14ac:dyDescent="0.25">
      <c r="C384" s="42"/>
      <c r="D384" s="41"/>
    </row>
    <row r="385" spans="3:4" x14ac:dyDescent="0.25">
      <c r="C385" s="42"/>
      <c r="D385" s="41"/>
    </row>
    <row r="386" spans="3:4" x14ac:dyDescent="0.25">
      <c r="C386" s="42"/>
      <c r="D386" s="41"/>
    </row>
    <row r="387" spans="3:4" x14ac:dyDescent="0.25">
      <c r="C387" s="42"/>
      <c r="D387" s="41"/>
    </row>
    <row r="388" spans="3:4" x14ac:dyDescent="0.25">
      <c r="C388" s="42"/>
      <c r="D388" s="41"/>
    </row>
    <row r="389" spans="3:4" x14ac:dyDescent="0.25">
      <c r="C389" s="42"/>
      <c r="D389" s="41"/>
    </row>
    <row r="390" spans="3:4" x14ac:dyDescent="0.25">
      <c r="C390" s="42"/>
      <c r="D390" s="41"/>
    </row>
    <row r="391" spans="3:4" x14ac:dyDescent="0.25">
      <c r="C391" s="42"/>
      <c r="D391" s="41"/>
    </row>
    <row r="392" spans="3:4" x14ac:dyDescent="0.25">
      <c r="C392" s="42"/>
      <c r="D392" s="41"/>
    </row>
    <row r="393" spans="3:4" x14ac:dyDescent="0.25">
      <c r="C393" s="42"/>
      <c r="D393" s="41"/>
    </row>
    <row r="394" spans="3:4" x14ac:dyDescent="0.25">
      <c r="C394" s="42"/>
      <c r="D394" s="41"/>
    </row>
    <row r="395" spans="3:4" x14ac:dyDescent="0.25">
      <c r="C395" s="42"/>
      <c r="D395" s="41"/>
    </row>
    <row r="396" spans="3:4" x14ac:dyDescent="0.25">
      <c r="C396" s="42"/>
      <c r="D396" s="41"/>
    </row>
    <row r="397" spans="3:4" x14ac:dyDescent="0.25">
      <c r="C397" s="42"/>
      <c r="D397" s="41"/>
    </row>
    <row r="398" spans="3:4" x14ac:dyDescent="0.25">
      <c r="C398" s="42"/>
      <c r="D398" s="41"/>
    </row>
    <row r="399" spans="3:4" x14ac:dyDescent="0.25">
      <c r="C399" s="42"/>
      <c r="D399" s="41"/>
    </row>
    <row r="400" spans="3:4" x14ac:dyDescent="0.25">
      <c r="C400" s="42"/>
      <c r="D400" s="41"/>
    </row>
    <row r="401" spans="3:4" x14ac:dyDescent="0.25">
      <c r="C401" s="42"/>
      <c r="D401" s="41"/>
    </row>
    <row r="402" spans="3:4" x14ac:dyDescent="0.25">
      <c r="C402" s="42"/>
      <c r="D402" s="41"/>
    </row>
    <row r="403" spans="3:4" x14ac:dyDescent="0.25">
      <c r="C403" s="42"/>
      <c r="D403" s="41"/>
    </row>
    <row r="404" spans="3:4" x14ac:dyDescent="0.25">
      <c r="C404" s="42"/>
      <c r="D404" s="41"/>
    </row>
    <row r="405" spans="3:4" x14ac:dyDescent="0.25">
      <c r="C405" s="42"/>
      <c r="D405" s="41"/>
    </row>
    <row r="406" spans="3:4" x14ac:dyDescent="0.25">
      <c r="C406" s="42"/>
      <c r="D406" s="41"/>
    </row>
    <row r="407" spans="3:4" x14ac:dyDescent="0.25">
      <c r="C407" s="42"/>
      <c r="D407" s="41"/>
    </row>
    <row r="408" spans="3:4" x14ac:dyDescent="0.25">
      <c r="C408" s="42"/>
      <c r="D408" s="41"/>
    </row>
    <row r="409" spans="3:4" x14ac:dyDescent="0.25">
      <c r="C409" s="42"/>
      <c r="D409" s="41"/>
    </row>
    <row r="410" spans="3:4" x14ac:dyDescent="0.25">
      <c r="C410" s="42"/>
      <c r="D410" s="41"/>
    </row>
    <row r="411" spans="3:4" x14ac:dyDescent="0.25">
      <c r="C411" s="42"/>
      <c r="D411" s="41"/>
    </row>
    <row r="412" spans="3:4" x14ac:dyDescent="0.25">
      <c r="C412" s="42"/>
      <c r="D412" s="41"/>
    </row>
    <row r="413" spans="3:4" x14ac:dyDescent="0.25">
      <c r="C413" s="42"/>
      <c r="D413" s="41"/>
    </row>
    <row r="414" spans="3:4" x14ac:dyDescent="0.25">
      <c r="C414" s="42"/>
      <c r="D414" s="41"/>
    </row>
    <row r="415" spans="3:4" x14ac:dyDescent="0.25">
      <c r="C415" s="42"/>
      <c r="D415" s="41"/>
    </row>
    <row r="416" spans="3:4" x14ac:dyDescent="0.25">
      <c r="C416" s="42"/>
      <c r="D416" s="41"/>
    </row>
    <row r="417" spans="3:4" x14ac:dyDescent="0.25">
      <c r="C417" s="42"/>
      <c r="D417" s="41"/>
    </row>
    <row r="418" spans="3:4" x14ac:dyDescent="0.25">
      <c r="C418" s="42"/>
      <c r="D418" s="41"/>
    </row>
    <row r="419" spans="3:4" x14ac:dyDescent="0.25">
      <c r="C419" s="42"/>
      <c r="D419" s="41"/>
    </row>
    <row r="420" spans="3:4" x14ac:dyDescent="0.25">
      <c r="C420" s="42"/>
      <c r="D420" s="41"/>
    </row>
    <row r="421" spans="3:4" x14ac:dyDescent="0.25">
      <c r="C421" s="42"/>
      <c r="D421" s="41"/>
    </row>
    <row r="422" spans="3:4" x14ac:dyDescent="0.25">
      <c r="C422" s="42"/>
      <c r="D422" s="41"/>
    </row>
    <row r="423" spans="3:4" x14ac:dyDescent="0.25">
      <c r="C423" s="42"/>
      <c r="D423" s="41"/>
    </row>
    <row r="424" spans="3:4" x14ac:dyDescent="0.25">
      <c r="C424" s="42"/>
      <c r="D424" s="41"/>
    </row>
    <row r="425" spans="3:4" x14ac:dyDescent="0.25">
      <c r="C425" s="42"/>
      <c r="D425" s="41"/>
    </row>
    <row r="426" spans="3:4" x14ac:dyDescent="0.25">
      <c r="C426" s="42"/>
      <c r="D426" s="41"/>
    </row>
    <row r="427" spans="3:4" x14ac:dyDescent="0.25">
      <c r="C427" s="42"/>
      <c r="D427" s="41"/>
    </row>
    <row r="428" spans="3:4" x14ac:dyDescent="0.25">
      <c r="C428" s="42"/>
      <c r="D428" s="41"/>
    </row>
    <row r="429" spans="3:4" x14ac:dyDescent="0.25">
      <c r="C429" s="42"/>
      <c r="D429" s="41"/>
    </row>
    <row r="430" spans="3:4" x14ac:dyDescent="0.25">
      <c r="C430" s="42"/>
      <c r="D430" s="41"/>
    </row>
    <row r="431" spans="3:4" x14ac:dyDescent="0.25">
      <c r="C431" s="42"/>
      <c r="D431" s="41"/>
    </row>
    <row r="432" spans="3:4" x14ac:dyDescent="0.25">
      <c r="C432" s="42"/>
      <c r="D432" s="41"/>
    </row>
    <row r="433" spans="3:4" x14ac:dyDescent="0.25">
      <c r="C433" s="42"/>
      <c r="D433" s="41"/>
    </row>
    <row r="434" spans="3:4" x14ac:dyDescent="0.25">
      <c r="C434" s="42"/>
      <c r="D434" s="41"/>
    </row>
    <row r="435" spans="3:4" x14ac:dyDescent="0.25">
      <c r="C435" s="42"/>
      <c r="D435" s="41"/>
    </row>
    <row r="436" spans="3:4" x14ac:dyDescent="0.25">
      <c r="C436" s="42"/>
      <c r="D436" s="41"/>
    </row>
    <row r="437" spans="3:4" x14ac:dyDescent="0.25">
      <c r="C437" s="42"/>
      <c r="D437" s="41"/>
    </row>
    <row r="438" spans="3:4" x14ac:dyDescent="0.25">
      <c r="C438" s="42"/>
      <c r="D438" s="41"/>
    </row>
    <row r="439" spans="3:4" x14ac:dyDescent="0.25">
      <c r="C439" s="42"/>
      <c r="D439" s="41"/>
    </row>
    <row r="440" spans="3:4" x14ac:dyDescent="0.25">
      <c r="C440" s="42"/>
      <c r="D440" s="41"/>
    </row>
    <row r="441" spans="3:4" x14ac:dyDescent="0.25">
      <c r="C441" s="42"/>
      <c r="D441" s="41"/>
    </row>
    <row r="442" spans="3:4" x14ac:dyDescent="0.25">
      <c r="C442" s="42"/>
      <c r="D442" s="41"/>
    </row>
    <row r="443" spans="3:4" x14ac:dyDescent="0.25">
      <c r="C443" s="42"/>
      <c r="D443" s="41"/>
    </row>
    <row r="444" spans="3:4" x14ac:dyDescent="0.25">
      <c r="C444" s="42"/>
      <c r="D444" s="41"/>
    </row>
    <row r="445" spans="3:4" x14ac:dyDescent="0.25">
      <c r="C445" s="42"/>
      <c r="D445" s="41"/>
    </row>
    <row r="446" spans="3:4" x14ac:dyDescent="0.25">
      <c r="C446" s="42"/>
      <c r="D446" s="41"/>
    </row>
    <row r="447" spans="3:4" x14ac:dyDescent="0.25">
      <c r="C447" s="42"/>
      <c r="D447" s="41"/>
    </row>
    <row r="448" spans="3:4" x14ac:dyDescent="0.25">
      <c r="C448" s="42"/>
      <c r="D448" s="41"/>
    </row>
    <row r="449" spans="3:4" x14ac:dyDescent="0.25">
      <c r="C449" s="42"/>
      <c r="D449" s="41"/>
    </row>
    <row r="450" spans="3:4" x14ac:dyDescent="0.25">
      <c r="C450" s="42"/>
      <c r="D450" s="41"/>
    </row>
    <row r="451" spans="3:4" x14ac:dyDescent="0.25">
      <c r="C451" s="42"/>
      <c r="D451" s="41"/>
    </row>
    <row r="452" spans="3:4" x14ac:dyDescent="0.25">
      <c r="C452" s="42"/>
      <c r="D452" s="41"/>
    </row>
    <row r="453" spans="3:4" x14ac:dyDescent="0.25">
      <c r="C453" s="42"/>
      <c r="D453" s="41"/>
    </row>
    <row r="454" spans="3:4" x14ac:dyDescent="0.25">
      <c r="C454" s="42"/>
      <c r="D454" s="41"/>
    </row>
    <row r="455" spans="3:4" x14ac:dyDescent="0.25">
      <c r="C455" s="42"/>
      <c r="D455" s="41"/>
    </row>
    <row r="456" spans="3:4" x14ac:dyDescent="0.25">
      <c r="C456" s="42"/>
      <c r="D456" s="41"/>
    </row>
    <row r="457" spans="3:4" x14ac:dyDescent="0.25">
      <c r="C457" s="42"/>
      <c r="D457" s="41"/>
    </row>
    <row r="458" spans="3:4" x14ac:dyDescent="0.25">
      <c r="C458" s="42"/>
      <c r="D458" s="41"/>
    </row>
    <row r="459" spans="3:4" x14ac:dyDescent="0.25">
      <c r="C459" s="42"/>
      <c r="D459" s="41"/>
    </row>
    <row r="460" spans="3:4" x14ac:dyDescent="0.25">
      <c r="C460" s="42"/>
      <c r="D460" s="41"/>
    </row>
    <row r="461" spans="3:4" x14ac:dyDescent="0.25">
      <c r="C461" s="42"/>
      <c r="D461" s="41"/>
    </row>
    <row r="462" spans="3:4" x14ac:dyDescent="0.25">
      <c r="C462" s="42"/>
      <c r="D462" s="41"/>
    </row>
    <row r="463" spans="3:4" x14ac:dyDescent="0.25">
      <c r="C463" s="42"/>
      <c r="D463" s="41"/>
    </row>
    <row r="464" spans="3:4" x14ac:dyDescent="0.25">
      <c r="C464" s="42"/>
      <c r="D464" s="41"/>
    </row>
    <row r="465" spans="3:4" x14ac:dyDescent="0.25">
      <c r="C465" s="42"/>
      <c r="D465" s="41"/>
    </row>
    <row r="466" spans="3:4" x14ac:dyDescent="0.25">
      <c r="C466" s="42"/>
      <c r="D466" s="41"/>
    </row>
    <row r="467" spans="3:4" x14ac:dyDescent="0.25">
      <c r="C467" s="42"/>
      <c r="D467" s="41"/>
    </row>
    <row r="468" spans="3:4" x14ac:dyDescent="0.25">
      <c r="C468" s="42"/>
      <c r="D468" s="41"/>
    </row>
    <row r="469" spans="3:4" x14ac:dyDescent="0.25">
      <c r="C469" s="42"/>
      <c r="D469" s="41"/>
    </row>
    <row r="470" spans="3:4" x14ac:dyDescent="0.25">
      <c r="C470" s="42"/>
      <c r="D470" s="41"/>
    </row>
    <row r="471" spans="3:4" x14ac:dyDescent="0.25">
      <c r="C471" s="42"/>
      <c r="D471" s="41"/>
    </row>
    <row r="472" spans="3:4" x14ac:dyDescent="0.25">
      <c r="C472" s="42"/>
      <c r="D472" s="41"/>
    </row>
    <row r="473" spans="3:4" x14ac:dyDescent="0.25">
      <c r="C473" s="42"/>
      <c r="D473" s="41"/>
    </row>
    <row r="474" spans="3:4" x14ac:dyDescent="0.25">
      <c r="C474" s="42"/>
      <c r="D474" s="41"/>
    </row>
    <row r="475" spans="3:4" x14ac:dyDescent="0.25">
      <c r="C475" s="42"/>
      <c r="D475" s="41"/>
    </row>
    <row r="476" spans="3:4" x14ac:dyDescent="0.25">
      <c r="C476" s="42"/>
      <c r="D476" s="41"/>
    </row>
    <row r="477" spans="3:4" x14ac:dyDescent="0.25">
      <c r="C477" s="42"/>
      <c r="D477" s="41"/>
    </row>
    <row r="478" spans="3:4" x14ac:dyDescent="0.25">
      <c r="C478" s="42"/>
      <c r="D478" s="41"/>
    </row>
    <row r="479" spans="3:4" x14ac:dyDescent="0.25">
      <c r="C479" s="42"/>
      <c r="D479" s="41"/>
    </row>
    <row r="480" spans="3:4" x14ac:dyDescent="0.25">
      <c r="C480" s="42"/>
      <c r="D480" s="41"/>
    </row>
    <row r="481" spans="3:4" x14ac:dyDescent="0.25">
      <c r="C481" s="42"/>
      <c r="D481" s="41"/>
    </row>
    <row r="482" spans="3:4" x14ac:dyDescent="0.25">
      <c r="C482" s="42"/>
      <c r="D482" s="41"/>
    </row>
    <row r="483" spans="3:4" x14ac:dyDescent="0.25">
      <c r="C483" s="42"/>
      <c r="D483" s="41"/>
    </row>
    <row r="484" spans="3:4" x14ac:dyDescent="0.25">
      <c r="C484" s="42"/>
      <c r="D484" s="41"/>
    </row>
    <row r="485" spans="3:4" x14ac:dyDescent="0.25">
      <c r="C485" s="42"/>
      <c r="D485" s="41"/>
    </row>
    <row r="486" spans="3:4" x14ac:dyDescent="0.25">
      <c r="C486" s="42"/>
      <c r="D486" s="41"/>
    </row>
    <row r="487" spans="3:4" x14ac:dyDescent="0.25">
      <c r="C487" s="42"/>
      <c r="D487" s="41"/>
    </row>
    <row r="488" spans="3:4" x14ac:dyDescent="0.25">
      <c r="C488" s="42"/>
      <c r="D488" s="41"/>
    </row>
    <row r="489" spans="3:4" x14ac:dyDescent="0.25">
      <c r="C489" s="42"/>
      <c r="D489" s="41"/>
    </row>
    <row r="490" spans="3:4" x14ac:dyDescent="0.25">
      <c r="C490" s="42"/>
      <c r="D490" s="41"/>
    </row>
    <row r="491" spans="3:4" x14ac:dyDescent="0.25">
      <c r="C491" s="42"/>
      <c r="D491" s="41"/>
    </row>
    <row r="492" spans="3:4" x14ac:dyDescent="0.25">
      <c r="C492" s="42"/>
      <c r="D492" s="41"/>
    </row>
    <row r="493" spans="3:4" x14ac:dyDescent="0.25">
      <c r="C493" s="42"/>
      <c r="D493" s="41"/>
    </row>
    <row r="494" spans="3:4" x14ac:dyDescent="0.25">
      <c r="C494" s="42"/>
      <c r="D494" s="41"/>
    </row>
    <row r="495" spans="3:4" x14ac:dyDescent="0.25">
      <c r="C495" s="42"/>
      <c r="D495" s="41"/>
    </row>
    <row r="496" spans="3:4" x14ac:dyDescent="0.25">
      <c r="C496" s="42"/>
      <c r="D496" s="41"/>
    </row>
    <row r="497" spans="3:4" x14ac:dyDescent="0.25">
      <c r="C497" s="42"/>
      <c r="D497" s="41"/>
    </row>
    <row r="498" spans="3:4" x14ac:dyDescent="0.25">
      <c r="C498" s="42"/>
      <c r="D498" s="41"/>
    </row>
    <row r="499" spans="3:4" x14ac:dyDescent="0.25">
      <c r="C499" s="42"/>
      <c r="D499" s="41"/>
    </row>
    <row r="500" spans="3:4" x14ac:dyDescent="0.25">
      <c r="C500" s="42"/>
      <c r="D500" s="41"/>
    </row>
    <row r="501" spans="3:4" x14ac:dyDescent="0.25">
      <c r="C501" s="42"/>
      <c r="D501" s="41"/>
    </row>
    <row r="502" spans="3:4" x14ac:dyDescent="0.25">
      <c r="C502" s="42"/>
      <c r="D502" s="41"/>
    </row>
    <row r="503" spans="3:4" x14ac:dyDescent="0.25">
      <c r="C503" s="42"/>
      <c r="D503" s="41"/>
    </row>
    <row r="504" spans="3:4" x14ac:dyDescent="0.25">
      <c r="C504" s="42"/>
      <c r="D504" s="41"/>
    </row>
    <row r="505" spans="3:4" x14ac:dyDescent="0.25">
      <c r="C505" s="42"/>
      <c r="D505" s="41"/>
    </row>
    <row r="506" spans="3:4" x14ac:dyDescent="0.25">
      <c r="C506" s="42"/>
      <c r="D506" s="41"/>
    </row>
    <row r="507" spans="3:4" x14ac:dyDescent="0.25">
      <c r="C507" s="42"/>
      <c r="D507" s="41"/>
    </row>
    <row r="508" spans="3:4" x14ac:dyDescent="0.25">
      <c r="C508" s="42"/>
      <c r="D508" s="41"/>
    </row>
    <row r="509" spans="3:4" x14ac:dyDescent="0.25">
      <c r="C509" s="42"/>
      <c r="D509" s="41"/>
    </row>
    <row r="510" spans="3:4" x14ac:dyDescent="0.25">
      <c r="C510" s="42"/>
      <c r="D510" s="41"/>
    </row>
    <row r="511" spans="3:4" x14ac:dyDescent="0.25">
      <c r="C511" s="42"/>
      <c r="D511" s="41"/>
    </row>
    <row r="512" spans="3:4" x14ac:dyDescent="0.25">
      <c r="C512" s="42"/>
      <c r="D512" s="41"/>
    </row>
    <row r="513" spans="3:4" x14ac:dyDescent="0.25">
      <c r="C513" s="42"/>
      <c r="D513" s="41"/>
    </row>
    <row r="514" spans="3:4" x14ac:dyDescent="0.25">
      <c r="C514" s="42"/>
      <c r="D514" s="41"/>
    </row>
    <row r="515" spans="3:4" x14ac:dyDescent="0.25">
      <c r="C515" s="42"/>
      <c r="D515" s="41"/>
    </row>
    <row r="516" spans="3:4" x14ac:dyDescent="0.25">
      <c r="C516" s="42"/>
      <c r="D516" s="41"/>
    </row>
    <row r="517" spans="3:4" x14ac:dyDescent="0.25">
      <c r="C517" s="42"/>
      <c r="D517" s="41"/>
    </row>
    <row r="518" spans="3:4" x14ac:dyDescent="0.25">
      <c r="C518" s="42"/>
      <c r="D518" s="41"/>
    </row>
    <row r="519" spans="3:4" x14ac:dyDescent="0.25">
      <c r="C519" s="42"/>
      <c r="D519" s="41"/>
    </row>
    <row r="520" spans="3:4" x14ac:dyDescent="0.25">
      <c r="C520" s="42"/>
      <c r="D520" s="41"/>
    </row>
    <row r="521" spans="3:4" x14ac:dyDescent="0.25">
      <c r="C521" s="42"/>
      <c r="D521" s="41"/>
    </row>
    <row r="522" spans="3:4" x14ac:dyDescent="0.25">
      <c r="C522" s="42"/>
      <c r="D522" s="41"/>
    </row>
    <row r="523" spans="3:4" x14ac:dyDescent="0.25">
      <c r="C523" s="42"/>
      <c r="D523" s="41"/>
    </row>
    <row r="524" spans="3:4" x14ac:dyDescent="0.25">
      <c r="C524" s="42"/>
      <c r="D524" s="41"/>
    </row>
    <row r="525" spans="3:4" x14ac:dyDescent="0.25">
      <c r="C525" s="42"/>
      <c r="D525" s="41"/>
    </row>
    <row r="526" spans="3:4" x14ac:dyDescent="0.25">
      <c r="C526" s="42"/>
      <c r="D526" s="41"/>
    </row>
    <row r="527" spans="3:4" x14ac:dyDescent="0.25">
      <c r="C527" s="42"/>
      <c r="D527" s="41"/>
    </row>
    <row r="528" spans="3:4" x14ac:dyDescent="0.25">
      <c r="C528" s="42"/>
      <c r="D528" s="41"/>
    </row>
    <row r="529" spans="3:4" x14ac:dyDescent="0.25">
      <c r="C529" s="42"/>
      <c r="D529" s="41"/>
    </row>
    <row r="530" spans="3:4" x14ac:dyDescent="0.25">
      <c r="C530" s="42"/>
      <c r="D530" s="41"/>
    </row>
    <row r="531" spans="3:4" x14ac:dyDescent="0.25">
      <c r="C531" s="42"/>
      <c r="D531" s="41"/>
    </row>
    <row r="532" spans="3:4" x14ac:dyDescent="0.25">
      <c r="C532" s="42"/>
      <c r="D532" s="41"/>
    </row>
    <row r="533" spans="3:4" x14ac:dyDescent="0.25">
      <c r="C533" s="42"/>
      <c r="D533" s="41"/>
    </row>
    <row r="534" spans="3:4" x14ac:dyDescent="0.25">
      <c r="C534" s="42"/>
      <c r="D534" s="41"/>
    </row>
    <row r="535" spans="3:4" x14ac:dyDescent="0.25">
      <c r="C535" s="42"/>
      <c r="D535" s="41"/>
    </row>
    <row r="536" spans="3:4" x14ac:dyDescent="0.25">
      <c r="C536" s="42"/>
      <c r="D536" s="41"/>
    </row>
    <row r="537" spans="3:4" x14ac:dyDescent="0.25">
      <c r="C537" s="42"/>
      <c r="D537" s="41"/>
    </row>
    <row r="538" spans="3:4" x14ac:dyDescent="0.25">
      <c r="C538" s="42"/>
      <c r="D538" s="41"/>
    </row>
    <row r="539" spans="3:4" x14ac:dyDescent="0.25">
      <c r="C539" s="42"/>
      <c r="D539" s="41"/>
    </row>
    <row r="540" spans="3:4" x14ac:dyDescent="0.25">
      <c r="C540" s="42"/>
      <c r="D540" s="41"/>
    </row>
    <row r="541" spans="3:4" x14ac:dyDescent="0.25">
      <c r="C541" s="42"/>
      <c r="D541" s="41"/>
    </row>
    <row r="542" spans="3:4" x14ac:dyDescent="0.25">
      <c r="C542" s="42"/>
      <c r="D542" s="41"/>
    </row>
    <row r="543" spans="3:4" x14ac:dyDescent="0.25">
      <c r="C543" s="42"/>
      <c r="D543" s="41"/>
    </row>
    <row r="544" spans="3:4" x14ac:dyDescent="0.25">
      <c r="C544" s="42"/>
      <c r="D544" s="41"/>
    </row>
    <row r="545" spans="3:4" x14ac:dyDescent="0.25">
      <c r="C545" s="42"/>
      <c r="D545" s="41"/>
    </row>
    <row r="546" spans="3:4" x14ac:dyDescent="0.25">
      <c r="C546" s="42"/>
      <c r="D546" s="41"/>
    </row>
    <row r="547" spans="3:4" x14ac:dyDescent="0.25">
      <c r="C547" s="42"/>
      <c r="D547" s="41"/>
    </row>
    <row r="548" spans="3:4" x14ac:dyDescent="0.25">
      <c r="C548" s="42"/>
      <c r="D548" s="41"/>
    </row>
    <row r="549" spans="3:4" x14ac:dyDescent="0.25">
      <c r="C549" s="42"/>
      <c r="D549" s="41"/>
    </row>
    <row r="550" spans="3:4" x14ac:dyDescent="0.25">
      <c r="C550" s="42"/>
      <c r="D550" s="41"/>
    </row>
    <row r="551" spans="3:4" x14ac:dyDescent="0.25">
      <c r="C551" s="42"/>
      <c r="D551" s="41"/>
    </row>
    <row r="552" spans="3:4" x14ac:dyDescent="0.25">
      <c r="C552" s="42"/>
      <c r="D552" s="41"/>
    </row>
    <row r="553" spans="3:4" x14ac:dyDescent="0.25">
      <c r="C553" s="42"/>
      <c r="D553" s="41"/>
    </row>
    <row r="554" spans="3:4" x14ac:dyDescent="0.25">
      <c r="C554" s="42"/>
      <c r="D554" s="41"/>
    </row>
    <row r="555" spans="3:4" x14ac:dyDescent="0.25">
      <c r="C555" s="42"/>
      <c r="D555" s="41"/>
    </row>
    <row r="556" spans="3:4" x14ac:dyDescent="0.25">
      <c r="C556" s="42"/>
      <c r="D556" s="41"/>
    </row>
    <row r="557" spans="3:4" x14ac:dyDescent="0.25">
      <c r="C557" s="42"/>
      <c r="D557" s="41"/>
    </row>
    <row r="558" spans="3:4" x14ac:dyDescent="0.25">
      <c r="C558" s="42"/>
      <c r="D558" s="41"/>
    </row>
    <row r="559" spans="3:4" x14ac:dyDescent="0.25">
      <c r="C559" s="42"/>
      <c r="D559" s="41"/>
    </row>
    <row r="560" spans="3:4" x14ac:dyDescent="0.25">
      <c r="C560" s="42"/>
      <c r="D560" s="41"/>
    </row>
    <row r="561" spans="3:4" x14ac:dyDescent="0.25">
      <c r="C561" s="42"/>
      <c r="D561" s="41"/>
    </row>
    <row r="562" spans="3:4" x14ac:dyDescent="0.25">
      <c r="C562" s="42"/>
      <c r="D562" s="41"/>
    </row>
    <row r="563" spans="3:4" x14ac:dyDescent="0.25">
      <c r="C563" s="42"/>
      <c r="D563" s="41"/>
    </row>
    <row r="564" spans="3:4" x14ac:dyDescent="0.25">
      <c r="C564" s="42"/>
      <c r="D564" s="41"/>
    </row>
    <row r="565" spans="3:4" x14ac:dyDescent="0.25">
      <c r="C565" s="42"/>
      <c r="D565" s="41"/>
    </row>
    <row r="566" spans="3:4" x14ac:dyDescent="0.25">
      <c r="C566" s="42"/>
      <c r="D566" s="41"/>
    </row>
    <row r="567" spans="3:4" x14ac:dyDescent="0.25">
      <c r="C567" s="42"/>
      <c r="D567" s="41"/>
    </row>
    <row r="568" spans="3:4" x14ac:dyDescent="0.25">
      <c r="C568" s="42"/>
      <c r="D568" s="41"/>
    </row>
    <row r="569" spans="3:4" x14ac:dyDescent="0.25">
      <c r="C569" s="42"/>
      <c r="D569" s="41"/>
    </row>
    <row r="570" spans="3:4" x14ac:dyDescent="0.25">
      <c r="C570" s="42"/>
      <c r="D570" s="41"/>
    </row>
    <row r="571" spans="3:4" x14ac:dyDescent="0.25">
      <c r="C571" s="42"/>
      <c r="D571" s="41"/>
    </row>
    <row r="572" spans="3:4" x14ac:dyDescent="0.25">
      <c r="C572" s="42"/>
      <c r="D572" s="41"/>
    </row>
    <row r="573" spans="3:4" x14ac:dyDescent="0.25">
      <c r="C573" s="42"/>
      <c r="D573" s="41"/>
    </row>
    <row r="574" spans="3:4" x14ac:dyDescent="0.25">
      <c r="C574" s="42"/>
      <c r="D574" s="41"/>
    </row>
    <row r="575" spans="3:4" x14ac:dyDescent="0.25">
      <c r="C575" s="42"/>
      <c r="D575" s="41"/>
    </row>
    <row r="576" spans="3:4" x14ac:dyDescent="0.25">
      <c r="C576" s="42"/>
      <c r="D576" s="41"/>
    </row>
    <row r="577" spans="3:4" x14ac:dyDescent="0.25">
      <c r="C577" s="42"/>
      <c r="D577" s="41"/>
    </row>
    <row r="578" spans="3:4" x14ac:dyDescent="0.25">
      <c r="C578" s="42"/>
      <c r="D578" s="41"/>
    </row>
    <row r="579" spans="3:4" x14ac:dyDescent="0.25">
      <c r="C579" s="42"/>
      <c r="D579" s="41"/>
    </row>
    <row r="580" spans="3:4" x14ac:dyDescent="0.25">
      <c r="C580" s="42"/>
      <c r="D580" s="41"/>
    </row>
    <row r="581" spans="3:4" x14ac:dyDescent="0.25">
      <c r="C581" s="42"/>
      <c r="D581" s="41"/>
    </row>
    <row r="582" spans="3:4" x14ac:dyDescent="0.25">
      <c r="C582" s="42"/>
      <c r="D582" s="41"/>
    </row>
    <row r="583" spans="3:4" x14ac:dyDescent="0.25">
      <c r="C583" s="42"/>
      <c r="D583" s="41"/>
    </row>
    <row r="584" spans="3:4" x14ac:dyDescent="0.25">
      <c r="C584" s="42"/>
      <c r="D584" s="41"/>
    </row>
    <row r="585" spans="3:4" x14ac:dyDescent="0.25">
      <c r="C585" s="42"/>
      <c r="D585" s="41"/>
    </row>
    <row r="586" spans="3:4" x14ac:dyDescent="0.25">
      <c r="C586" s="42"/>
      <c r="D586" s="41"/>
    </row>
    <row r="587" spans="3:4" x14ac:dyDescent="0.25">
      <c r="C587" s="42"/>
      <c r="D587" s="41"/>
    </row>
    <row r="588" spans="3:4" x14ac:dyDescent="0.25">
      <c r="C588" s="42"/>
      <c r="D588" s="41"/>
    </row>
    <row r="589" spans="3:4" x14ac:dyDescent="0.25">
      <c r="C589" s="42"/>
      <c r="D589" s="41"/>
    </row>
    <row r="590" spans="3:4" x14ac:dyDescent="0.25">
      <c r="C590" s="42"/>
      <c r="D590" s="41"/>
    </row>
    <row r="591" spans="3:4" x14ac:dyDescent="0.25">
      <c r="C591" s="42"/>
      <c r="D591" s="41"/>
    </row>
    <row r="592" spans="3:4" x14ac:dyDescent="0.25">
      <c r="C592" s="42"/>
      <c r="D592" s="41"/>
    </row>
    <row r="593" spans="3:4" x14ac:dyDescent="0.25">
      <c r="C593" s="42"/>
      <c r="D593" s="41"/>
    </row>
    <row r="594" spans="3:4" x14ac:dyDescent="0.25">
      <c r="C594" s="42"/>
      <c r="D594" s="41"/>
    </row>
    <row r="595" spans="3:4" x14ac:dyDescent="0.25">
      <c r="C595" s="42"/>
      <c r="D595" s="41"/>
    </row>
    <row r="596" spans="3:4" x14ac:dyDescent="0.25">
      <c r="C596" s="42"/>
      <c r="D596" s="41"/>
    </row>
    <row r="597" spans="3:4" x14ac:dyDescent="0.25">
      <c r="C597" s="42"/>
      <c r="D597" s="41"/>
    </row>
    <row r="598" spans="3:4" x14ac:dyDescent="0.25">
      <c r="C598" s="42"/>
      <c r="D598" s="41"/>
    </row>
    <row r="599" spans="3:4" x14ac:dyDescent="0.25">
      <c r="C599" s="42"/>
      <c r="D599" s="41"/>
    </row>
    <row r="600" spans="3:4" x14ac:dyDescent="0.25">
      <c r="C600" s="42"/>
      <c r="D600" s="41"/>
    </row>
    <row r="601" spans="3:4" x14ac:dyDescent="0.25">
      <c r="C601" s="42"/>
      <c r="D601" s="41"/>
    </row>
    <row r="602" spans="3:4" x14ac:dyDescent="0.25">
      <c r="C602" s="42"/>
      <c r="D602" s="41"/>
    </row>
    <row r="603" spans="3:4" x14ac:dyDescent="0.25">
      <c r="C603" s="42"/>
      <c r="D603" s="41"/>
    </row>
    <row r="604" spans="3:4" x14ac:dyDescent="0.25">
      <c r="C604" s="42"/>
      <c r="D604" s="41"/>
    </row>
    <row r="605" spans="3:4" x14ac:dyDescent="0.25">
      <c r="C605" s="42"/>
      <c r="D605" s="41"/>
    </row>
    <row r="606" spans="3:4" x14ac:dyDescent="0.25">
      <c r="C606" s="42"/>
      <c r="D606" s="41"/>
    </row>
    <row r="607" spans="3:4" x14ac:dyDescent="0.25">
      <c r="C607" s="42"/>
      <c r="D607" s="41"/>
    </row>
    <row r="608" spans="3:4" x14ac:dyDescent="0.25">
      <c r="C608" s="42"/>
      <c r="D608" s="41"/>
    </row>
    <row r="609" spans="3:4" x14ac:dyDescent="0.25">
      <c r="C609" s="42"/>
      <c r="D609" s="41"/>
    </row>
    <row r="610" spans="3:4" x14ac:dyDescent="0.25">
      <c r="C610" s="42"/>
      <c r="D610" s="41"/>
    </row>
    <row r="611" spans="3:4" x14ac:dyDescent="0.25">
      <c r="C611" s="42"/>
      <c r="D611" s="41"/>
    </row>
    <row r="612" spans="3:4" x14ac:dyDescent="0.25">
      <c r="C612" s="42"/>
      <c r="D612" s="41"/>
    </row>
    <row r="613" spans="3:4" x14ac:dyDescent="0.25">
      <c r="C613" s="42"/>
      <c r="D613" s="41"/>
    </row>
    <row r="614" spans="3:4" x14ac:dyDescent="0.25">
      <c r="C614" s="42"/>
      <c r="D614" s="41"/>
    </row>
    <row r="615" spans="3:4" x14ac:dyDescent="0.25">
      <c r="C615" s="42"/>
      <c r="D615" s="41"/>
    </row>
    <row r="616" spans="3:4" x14ac:dyDescent="0.25">
      <c r="C616" s="42"/>
      <c r="D616" s="41"/>
    </row>
    <row r="617" spans="3:4" x14ac:dyDescent="0.25">
      <c r="C617" s="42"/>
      <c r="D617" s="41"/>
    </row>
    <row r="618" spans="3:4" x14ac:dyDescent="0.25">
      <c r="C618" s="42"/>
      <c r="D618" s="41"/>
    </row>
    <row r="619" spans="3:4" x14ac:dyDescent="0.25">
      <c r="C619" s="42"/>
      <c r="D619" s="41"/>
    </row>
    <row r="620" spans="3:4" x14ac:dyDescent="0.25">
      <c r="C620" s="42"/>
      <c r="D620" s="41"/>
    </row>
    <row r="621" spans="3:4" x14ac:dyDescent="0.25">
      <c r="C621" s="42"/>
      <c r="D621" s="41"/>
    </row>
    <row r="622" spans="3:4" x14ac:dyDescent="0.25">
      <c r="C622" s="42"/>
      <c r="D622" s="41"/>
    </row>
    <row r="623" spans="3:4" x14ac:dyDescent="0.25">
      <c r="C623" s="42"/>
      <c r="D623" s="41"/>
    </row>
    <row r="624" spans="3:4" x14ac:dyDescent="0.25">
      <c r="C624" s="42"/>
      <c r="D624" s="41"/>
    </row>
    <row r="625" spans="3:4" x14ac:dyDescent="0.25">
      <c r="C625" s="42"/>
      <c r="D625" s="41"/>
    </row>
    <row r="626" spans="3:4" x14ac:dyDescent="0.25">
      <c r="C626" s="42"/>
      <c r="D626" s="41"/>
    </row>
    <row r="627" spans="3:4" x14ac:dyDescent="0.25">
      <c r="C627" s="42"/>
      <c r="D627" s="41"/>
    </row>
    <row r="628" spans="3:4" x14ac:dyDescent="0.25">
      <c r="C628" s="42"/>
      <c r="D628" s="41"/>
    </row>
    <row r="629" spans="3:4" x14ac:dyDescent="0.25">
      <c r="C629" s="42"/>
      <c r="D629" s="41"/>
    </row>
    <row r="630" spans="3:4" x14ac:dyDescent="0.25">
      <c r="C630" s="42"/>
      <c r="D630" s="41"/>
    </row>
    <row r="631" spans="3:4" x14ac:dyDescent="0.25">
      <c r="C631" s="42"/>
      <c r="D631" s="41"/>
    </row>
    <row r="632" spans="3:4" x14ac:dyDescent="0.25">
      <c r="C632" s="42"/>
      <c r="D632" s="41"/>
    </row>
    <row r="633" spans="3:4" x14ac:dyDescent="0.25">
      <c r="C633" s="42"/>
      <c r="D633" s="41"/>
    </row>
    <row r="634" spans="3:4" x14ac:dyDescent="0.25">
      <c r="C634" s="42"/>
      <c r="D634" s="41"/>
    </row>
    <row r="635" spans="3:4" x14ac:dyDescent="0.25">
      <c r="C635" s="42"/>
      <c r="D635" s="41"/>
    </row>
    <row r="636" spans="3:4" x14ac:dyDescent="0.25">
      <c r="C636" s="42"/>
      <c r="D636" s="41"/>
    </row>
    <row r="637" spans="3:4" x14ac:dyDescent="0.25">
      <c r="C637" s="42"/>
      <c r="D637" s="41"/>
    </row>
    <row r="638" spans="3:4" x14ac:dyDescent="0.25">
      <c r="C638" s="42"/>
      <c r="D638" s="41"/>
    </row>
    <row r="639" spans="3:4" x14ac:dyDescent="0.25">
      <c r="C639" s="42"/>
      <c r="D639" s="41"/>
    </row>
    <row r="640" spans="3:4" x14ac:dyDescent="0.25">
      <c r="C640" s="42"/>
      <c r="D640" s="41"/>
    </row>
    <row r="641" spans="3:4" x14ac:dyDescent="0.25">
      <c r="C641" s="42"/>
      <c r="D641" s="41"/>
    </row>
    <row r="642" spans="3:4" x14ac:dyDescent="0.25">
      <c r="C642" s="42"/>
      <c r="D642" s="41"/>
    </row>
    <row r="643" spans="3:4" x14ac:dyDescent="0.25">
      <c r="C643" s="42"/>
      <c r="D643" s="41"/>
    </row>
    <row r="644" spans="3:4" x14ac:dyDescent="0.25">
      <c r="C644" s="42"/>
      <c r="D644" s="41"/>
    </row>
    <row r="645" spans="3:4" x14ac:dyDescent="0.25">
      <c r="C645" s="42"/>
      <c r="D645" s="41"/>
    </row>
    <row r="646" spans="3:4" x14ac:dyDescent="0.25">
      <c r="C646" s="42"/>
      <c r="D646" s="41"/>
    </row>
    <row r="647" spans="3:4" x14ac:dyDescent="0.25">
      <c r="C647" s="42"/>
      <c r="D647" s="41"/>
    </row>
    <row r="648" spans="3:4" x14ac:dyDescent="0.25">
      <c r="C648" s="42"/>
      <c r="D648" s="41"/>
    </row>
    <row r="649" spans="3:4" x14ac:dyDescent="0.25">
      <c r="C649" s="42"/>
      <c r="D649" s="41"/>
    </row>
    <row r="650" spans="3:4" x14ac:dyDescent="0.25">
      <c r="C650" s="42"/>
      <c r="D650" s="41"/>
    </row>
    <row r="651" spans="3:4" x14ac:dyDescent="0.25">
      <c r="C651" s="42"/>
      <c r="D651" s="41"/>
    </row>
    <row r="652" spans="3:4" x14ac:dyDescent="0.25">
      <c r="C652" s="42"/>
      <c r="D652" s="41"/>
    </row>
    <row r="653" spans="3:4" x14ac:dyDescent="0.25">
      <c r="C653" s="42"/>
      <c r="D653" s="41"/>
    </row>
    <row r="654" spans="3:4" x14ac:dyDescent="0.25">
      <c r="C654" s="42"/>
      <c r="D654" s="41"/>
    </row>
    <row r="655" spans="3:4" x14ac:dyDescent="0.25">
      <c r="C655" s="42"/>
      <c r="D655" s="41"/>
    </row>
    <row r="656" spans="3:4" x14ac:dyDescent="0.25">
      <c r="C656" s="42"/>
      <c r="D656" s="41"/>
    </row>
    <row r="657" spans="3:4" x14ac:dyDescent="0.25">
      <c r="C657" s="42"/>
      <c r="D657" s="41"/>
    </row>
    <row r="658" spans="3:4" x14ac:dyDescent="0.25">
      <c r="C658" s="42"/>
      <c r="D658" s="41"/>
    </row>
    <row r="659" spans="3:4" x14ac:dyDescent="0.25">
      <c r="C659" s="42"/>
      <c r="D659" s="41"/>
    </row>
    <row r="660" spans="3:4" x14ac:dyDescent="0.25">
      <c r="C660" s="42"/>
      <c r="D660" s="41"/>
    </row>
    <row r="661" spans="3:4" x14ac:dyDescent="0.25">
      <c r="C661" s="42"/>
      <c r="D661" s="41"/>
    </row>
    <row r="662" spans="3:4" x14ac:dyDescent="0.25">
      <c r="C662" s="42"/>
      <c r="D662" s="41"/>
    </row>
    <row r="663" spans="3:4" x14ac:dyDescent="0.25">
      <c r="C663" s="42"/>
      <c r="D663" s="41"/>
    </row>
    <row r="664" spans="3:4" x14ac:dyDescent="0.25">
      <c r="C664" s="42"/>
      <c r="D664" s="41"/>
    </row>
    <row r="665" spans="3:4" x14ac:dyDescent="0.25">
      <c r="C665" s="42"/>
      <c r="D665" s="41"/>
    </row>
    <row r="666" spans="3:4" x14ac:dyDescent="0.25">
      <c r="C666" s="42"/>
      <c r="D666" s="41"/>
    </row>
    <row r="667" spans="3:4" x14ac:dyDescent="0.25">
      <c r="C667" s="42"/>
      <c r="D667" s="41"/>
    </row>
    <row r="668" spans="3:4" x14ac:dyDescent="0.25">
      <c r="C668" s="42"/>
      <c r="D668" s="41"/>
    </row>
    <row r="669" spans="3:4" x14ac:dyDescent="0.25">
      <c r="C669" s="42"/>
      <c r="D669" s="41"/>
    </row>
    <row r="670" spans="3:4" x14ac:dyDescent="0.25">
      <c r="C670" s="42"/>
      <c r="D670" s="41"/>
    </row>
    <row r="671" spans="3:4" x14ac:dyDescent="0.25">
      <c r="C671" s="42"/>
      <c r="D671" s="41"/>
    </row>
    <row r="672" spans="3:4" x14ac:dyDescent="0.25">
      <c r="C672" s="42"/>
      <c r="D672" s="41"/>
    </row>
    <row r="673" spans="3:4" x14ac:dyDescent="0.25">
      <c r="C673" s="42"/>
      <c r="D673" s="41"/>
    </row>
    <row r="674" spans="3:4" x14ac:dyDescent="0.25">
      <c r="C674" s="42"/>
      <c r="D674" s="41"/>
    </row>
    <row r="675" spans="3:4" x14ac:dyDescent="0.25">
      <c r="C675" s="42"/>
      <c r="D675" s="41"/>
    </row>
    <row r="676" spans="3:4" x14ac:dyDescent="0.25">
      <c r="C676" s="42"/>
      <c r="D676" s="41"/>
    </row>
    <row r="677" spans="3:4" x14ac:dyDescent="0.25">
      <c r="C677" s="42"/>
      <c r="D677" s="41"/>
    </row>
    <row r="678" spans="3:4" x14ac:dyDescent="0.25">
      <c r="C678" s="42"/>
      <c r="D678" s="41"/>
    </row>
    <row r="679" spans="3:4" x14ac:dyDescent="0.25">
      <c r="C679" s="42"/>
      <c r="D679" s="41"/>
    </row>
    <row r="680" spans="3:4" x14ac:dyDescent="0.25">
      <c r="C680" s="42"/>
      <c r="D680" s="41"/>
    </row>
    <row r="681" spans="3:4" x14ac:dyDescent="0.25">
      <c r="C681" s="42"/>
      <c r="D681" s="41"/>
    </row>
    <row r="682" spans="3:4" x14ac:dyDescent="0.25">
      <c r="C682" s="42"/>
      <c r="D682" s="41"/>
    </row>
    <row r="683" spans="3:4" x14ac:dyDescent="0.25">
      <c r="C683" s="42"/>
      <c r="D683" s="41"/>
    </row>
    <row r="684" spans="3:4" x14ac:dyDescent="0.25">
      <c r="C684" s="42"/>
      <c r="D684" s="41"/>
    </row>
    <row r="685" spans="3:4" x14ac:dyDescent="0.25">
      <c r="C685" s="42"/>
      <c r="D685" s="41"/>
    </row>
    <row r="686" spans="3:4" x14ac:dyDescent="0.25">
      <c r="C686" s="42"/>
      <c r="D686" s="41"/>
    </row>
    <row r="687" spans="3:4" x14ac:dyDescent="0.25">
      <c r="C687" s="42"/>
      <c r="D687" s="41"/>
    </row>
    <row r="688" spans="3:4" x14ac:dyDescent="0.25">
      <c r="C688" s="42"/>
      <c r="D688" s="41"/>
    </row>
    <row r="689" spans="3:4" x14ac:dyDescent="0.25">
      <c r="C689" s="42"/>
      <c r="D689" s="41"/>
    </row>
    <row r="690" spans="3:4" x14ac:dyDescent="0.25">
      <c r="C690" s="42"/>
      <c r="D690" s="41"/>
    </row>
    <row r="691" spans="3:4" x14ac:dyDescent="0.25">
      <c r="C691" s="42"/>
      <c r="D691" s="41"/>
    </row>
    <row r="692" spans="3:4" x14ac:dyDescent="0.25">
      <c r="C692" s="42"/>
      <c r="D692" s="41"/>
    </row>
    <row r="693" spans="3:4" x14ac:dyDescent="0.25">
      <c r="C693" s="42"/>
      <c r="D693" s="41"/>
    </row>
    <row r="694" spans="3:4" x14ac:dyDescent="0.25">
      <c r="C694" s="42"/>
      <c r="D694" s="41"/>
    </row>
    <row r="695" spans="3:4" x14ac:dyDescent="0.25">
      <c r="C695" s="42"/>
      <c r="D695" s="41"/>
    </row>
    <row r="696" spans="3:4" x14ac:dyDescent="0.25">
      <c r="C696" s="42"/>
      <c r="D696" s="41"/>
    </row>
    <row r="697" spans="3:4" x14ac:dyDescent="0.25">
      <c r="C697" s="42"/>
      <c r="D697" s="41"/>
    </row>
    <row r="698" spans="3:4" x14ac:dyDescent="0.25">
      <c r="C698" s="42"/>
      <c r="D698" s="41"/>
    </row>
    <row r="699" spans="3:4" x14ac:dyDescent="0.25">
      <c r="C699" s="42"/>
      <c r="D699" s="41"/>
    </row>
    <row r="700" spans="3:4" x14ac:dyDescent="0.25">
      <c r="C700" s="42"/>
      <c r="D700" s="41"/>
    </row>
    <row r="701" spans="3:4" x14ac:dyDescent="0.25">
      <c r="C701" s="42"/>
      <c r="D701" s="41"/>
    </row>
    <row r="702" spans="3:4" x14ac:dyDescent="0.25">
      <c r="C702" s="42"/>
      <c r="D702" s="41"/>
    </row>
    <row r="703" spans="3:4" x14ac:dyDescent="0.25">
      <c r="C703" s="42"/>
      <c r="D703" s="41"/>
    </row>
    <row r="704" spans="3:4" x14ac:dyDescent="0.25">
      <c r="C704" s="42"/>
      <c r="D704" s="41"/>
    </row>
    <row r="705" spans="3:4" x14ac:dyDescent="0.25">
      <c r="C705" s="42"/>
      <c r="D705" s="41"/>
    </row>
    <row r="706" spans="3:4" x14ac:dyDescent="0.25">
      <c r="C706" s="42"/>
      <c r="D706" s="41"/>
    </row>
    <row r="707" spans="3:4" x14ac:dyDescent="0.25">
      <c r="C707" s="42"/>
      <c r="D707" s="41"/>
    </row>
    <row r="708" spans="3:4" x14ac:dyDescent="0.25">
      <c r="C708" s="42"/>
      <c r="D708" s="41"/>
    </row>
    <row r="709" spans="3:4" x14ac:dyDescent="0.25">
      <c r="C709" s="42"/>
      <c r="D709" s="41"/>
    </row>
    <row r="710" spans="3:4" x14ac:dyDescent="0.25">
      <c r="C710" s="42"/>
      <c r="D710" s="41"/>
    </row>
    <row r="711" spans="3:4" x14ac:dyDescent="0.25">
      <c r="C711" s="42"/>
      <c r="D711" s="41"/>
    </row>
    <row r="712" spans="3:4" x14ac:dyDescent="0.25">
      <c r="C712" s="42"/>
      <c r="D712" s="41"/>
    </row>
    <row r="713" spans="3:4" x14ac:dyDescent="0.25">
      <c r="C713" s="42"/>
      <c r="D713" s="41"/>
    </row>
    <row r="714" spans="3:4" x14ac:dyDescent="0.25">
      <c r="C714" s="42"/>
      <c r="D714" s="41"/>
    </row>
    <row r="715" spans="3:4" x14ac:dyDescent="0.25">
      <c r="C715" s="42"/>
      <c r="D715" s="41"/>
    </row>
    <row r="716" spans="3:4" x14ac:dyDescent="0.25">
      <c r="C716" s="42"/>
      <c r="D716" s="41"/>
    </row>
    <row r="717" spans="3:4" x14ac:dyDescent="0.25">
      <c r="C717" s="42"/>
      <c r="D717" s="41"/>
    </row>
    <row r="718" spans="3:4" x14ac:dyDescent="0.25">
      <c r="C718" s="42"/>
      <c r="D718" s="41"/>
    </row>
    <row r="719" spans="3:4" x14ac:dyDescent="0.25">
      <c r="C719" s="42"/>
      <c r="D719" s="41"/>
    </row>
    <row r="720" spans="3:4" x14ac:dyDescent="0.25">
      <c r="C720" s="42"/>
      <c r="D720" s="41"/>
    </row>
    <row r="721" spans="3:4" x14ac:dyDescent="0.25">
      <c r="C721" s="42"/>
      <c r="D721" s="41"/>
    </row>
    <row r="722" spans="3:4" x14ac:dyDescent="0.25">
      <c r="C722" s="42"/>
      <c r="D722" s="41"/>
    </row>
    <row r="723" spans="3:4" x14ac:dyDescent="0.25">
      <c r="C723" s="42"/>
      <c r="D723" s="41"/>
    </row>
    <row r="724" spans="3:4" x14ac:dyDescent="0.25">
      <c r="C724" s="42"/>
      <c r="D724" s="41"/>
    </row>
    <row r="725" spans="3:4" x14ac:dyDescent="0.25">
      <c r="C725" s="42"/>
      <c r="D725" s="41"/>
    </row>
    <row r="726" spans="3:4" x14ac:dyDescent="0.25">
      <c r="C726" s="42"/>
      <c r="D726" s="41"/>
    </row>
    <row r="727" spans="3:4" x14ac:dyDescent="0.25">
      <c r="C727" s="42"/>
      <c r="D727" s="41"/>
    </row>
    <row r="728" spans="3:4" x14ac:dyDescent="0.25">
      <c r="C728" s="42"/>
      <c r="D728" s="41"/>
    </row>
    <row r="729" spans="3:4" x14ac:dyDescent="0.25">
      <c r="C729" s="42"/>
      <c r="D729" s="41"/>
    </row>
    <row r="730" spans="3:4" x14ac:dyDescent="0.25">
      <c r="C730" s="42"/>
      <c r="D730" s="41"/>
    </row>
    <row r="731" spans="3:4" x14ac:dyDescent="0.25">
      <c r="C731" s="42"/>
      <c r="D731" s="41"/>
    </row>
    <row r="732" spans="3:4" x14ac:dyDescent="0.25">
      <c r="C732" s="42"/>
      <c r="D732" s="41"/>
    </row>
    <row r="733" spans="3:4" x14ac:dyDescent="0.25">
      <c r="C733" s="42"/>
      <c r="D733" s="41"/>
    </row>
    <row r="734" spans="3:4" x14ac:dyDescent="0.25">
      <c r="C734" s="42"/>
      <c r="D734" s="41"/>
    </row>
    <row r="735" spans="3:4" x14ac:dyDescent="0.25">
      <c r="C735" s="42"/>
      <c r="D735" s="41"/>
    </row>
    <row r="736" spans="3:4" x14ac:dyDescent="0.25">
      <c r="C736" s="42"/>
      <c r="D736" s="41"/>
    </row>
    <row r="737" spans="3:4" x14ac:dyDescent="0.25">
      <c r="C737" s="42"/>
      <c r="D737" s="41"/>
    </row>
    <row r="738" spans="3:4" x14ac:dyDescent="0.25">
      <c r="C738" s="42"/>
      <c r="D738" s="41"/>
    </row>
    <row r="739" spans="3:4" x14ac:dyDescent="0.25">
      <c r="C739" s="42"/>
      <c r="D739" s="41"/>
    </row>
    <row r="740" spans="3:4" x14ac:dyDescent="0.25">
      <c r="C740" s="42"/>
      <c r="D740" s="41"/>
    </row>
    <row r="741" spans="3:4" x14ac:dyDescent="0.25">
      <c r="C741" s="42"/>
      <c r="D741" s="41"/>
    </row>
    <row r="742" spans="3:4" x14ac:dyDescent="0.25">
      <c r="C742" s="42"/>
      <c r="D742" s="41"/>
    </row>
    <row r="743" spans="3:4" x14ac:dyDescent="0.25">
      <c r="C743" s="42"/>
      <c r="D743" s="41"/>
    </row>
    <row r="744" spans="3:4" x14ac:dyDescent="0.25">
      <c r="C744" s="42"/>
      <c r="D744" s="41"/>
    </row>
    <row r="745" spans="3:4" x14ac:dyDescent="0.25">
      <c r="C745" s="42"/>
      <c r="D745" s="41"/>
    </row>
    <row r="746" spans="3:4" x14ac:dyDescent="0.25">
      <c r="C746" s="42"/>
      <c r="D746" s="41"/>
    </row>
    <row r="747" spans="3:4" x14ac:dyDescent="0.25">
      <c r="C747" s="42"/>
      <c r="D747" s="41"/>
    </row>
    <row r="748" spans="3:4" x14ac:dyDescent="0.25">
      <c r="C748" s="42"/>
      <c r="D748" s="41"/>
    </row>
    <row r="749" spans="3:4" x14ac:dyDescent="0.25">
      <c r="C749" s="42"/>
      <c r="D749" s="41"/>
    </row>
    <row r="750" spans="3:4" x14ac:dyDescent="0.25">
      <c r="C750" s="42"/>
      <c r="D750" s="41"/>
    </row>
    <row r="751" spans="3:4" x14ac:dyDescent="0.25">
      <c r="C751" s="42"/>
      <c r="D751" s="41"/>
    </row>
    <row r="752" spans="3:4" x14ac:dyDescent="0.25">
      <c r="C752" s="42"/>
      <c r="D752" s="41"/>
    </row>
    <row r="753" spans="3:4" x14ac:dyDescent="0.25">
      <c r="C753" s="42"/>
      <c r="D753" s="41"/>
    </row>
    <row r="754" spans="3:4" x14ac:dyDescent="0.25">
      <c r="C754" s="42"/>
      <c r="D754" s="41"/>
    </row>
    <row r="755" spans="3:4" x14ac:dyDescent="0.25">
      <c r="C755" s="42"/>
      <c r="D755" s="41"/>
    </row>
    <row r="756" spans="3:4" x14ac:dyDescent="0.25">
      <c r="C756" s="42"/>
      <c r="D756" s="41"/>
    </row>
    <row r="757" spans="3:4" x14ac:dyDescent="0.25">
      <c r="C757" s="42"/>
      <c r="D757" s="41"/>
    </row>
    <row r="758" spans="3:4" x14ac:dyDescent="0.25">
      <c r="C758" s="42"/>
      <c r="D758" s="41"/>
    </row>
    <row r="759" spans="3:4" x14ac:dyDescent="0.25">
      <c r="C759" s="42"/>
      <c r="D759" s="41"/>
    </row>
    <row r="760" spans="3:4" x14ac:dyDescent="0.25">
      <c r="C760" s="42"/>
      <c r="D760" s="41"/>
    </row>
    <row r="761" spans="3:4" x14ac:dyDescent="0.25">
      <c r="C761" s="42"/>
      <c r="D761" s="41"/>
    </row>
    <row r="762" spans="3:4" x14ac:dyDescent="0.25">
      <c r="C762" s="42"/>
      <c r="D762" s="41"/>
    </row>
    <row r="763" spans="3:4" x14ac:dyDescent="0.25">
      <c r="C763" s="42"/>
      <c r="D763" s="41"/>
    </row>
    <row r="764" spans="3:4" x14ac:dyDescent="0.25">
      <c r="C764" s="42"/>
      <c r="D764" s="41"/>
    </row>
    <row r="765" spans="3:4" x14ac:dyDescent="0.25">
      <c r="C765" s="42"/>
      <c r="D765" s="41"/>
    </row>
    <row r="766" spans="3:4" x14ac:dyDescent="0.25">
      <c r="C766" s="42"/>
      <c r="D766" s="41"/>
    </row>
    <row r="767" spans="3:4" x14ac:dyDescent="0.25">
      <c r="C767" s="42"/>
      <c r="D767" s="41"/>
    </row>
    <row r="768" spans="3:4" x14ac:dyDescent="0.25">
      <c r="C768" s="42"/>
      <c r="D768" s="41"/>
    </row>
    <row r="769" spans="3:4" x14ac:dyDescent="0.25">
      <c r="C769" s="42"/>
      <c r="D769" s="41"/>
    </row>
    <row r="770" spans="3:4" x14ac:dyDescent="0.25">
      <c r="C770" s="42"/>
      <c r="D770" s="41"/>
    </row>
    <row r="771" spans="3:4" x14ac:dyDescent="0.25">
      <c r="C771" s="42"/>
      <c r="D771" s="41"/>
    </row>
    <row r="772" spans="3:4" x14ac:dyDescent="0.25">
      <c r="C772" s="42"/>
      <c r="D772" s="41"/>
    </row>
    <row r="773" spans="3:4" x14ac:dyDescent="0.25">
      <c r="C773" s="42"/>
      <c r="D773" s="41"/>
    </row>
    <row r="774" spans="3:4" x14ac:dyDescent="0.25">
      <c r="C774" s="42"/>
      <c r="D774" s="41"/>
    </row>
    <row r="775" spans="3:4" x14ac:dyDescent="0.25">
      <c r="C775" s="42"/>
      <c r="D775" s="41"/>
    </row>
    <row r="776" spans="3:4" x14ac:dyDescent="0.25">
      <c r="C776" s="42"/>
      <c r="D776" s="41"/>
    </row>
    <row r="777" spans="3:4" x14ac:dyDescent="0.25">
      <c r="C777" s="42"/>
      <c r="D777" s="41"/>
    </row>
    <row r="778" spans="3:4" x14ac:dyDescent="0.25">
      <c r="C778" s="42"/>
      <c r="D778" s="41"/>
    </row>
    <row r="779" spans="3:4" x14ac:dyDescent="0.25">
      <c r="C779" s="42"/>
      <c r="D779" s="41"/>
    </row>
    <row r="780" spans="3:4" x14ac:dyDescent="0.25">
      <c r="C780" s="42"/>
      <c r="D780" s="41"/>
    </row>
    <row r="781" spans="3:4" x14ac:dyDescent="0.25">
      <c r="C781" s="42"/>
      <c r="D781" s="41"/>
    </row>
    <row r="782" spans="3:4" x14ac:dyDescent="0.25">
      <c r="C782" s="42"/>
      <c r="D782" s="41"/>
    </row>
    <row r="783" spans="3:4" x14ac:dyDescent="0.25">
      <c r="C783" s="42"/>
      <c r="D783" s="41"/>
    </row>
    <row r="784" spans="3:4" x14ac:dyDescent="0.25">
      <c r="C784" s="42"/>
      <c r="D784" s="41"/>
    </row>
    <row r="785" spans="3:4" x14ac:dyDescent="0.25">
      <c r="C785" s="42"/>
      <c r="D785" s="41"/>
    </row>
    <row r="786" spans="3:4" x14ac:dyDescent="0.25">
      <c r="C786" s="42"/>
      <c r="D786" s="41"/>
    </row>
    <row r="787" spans="3:4" x14ac:dyDescent="0.25">
      <c r="C787" s="42"/>
      <c r="D787" s="41"/>
    </row>
    <row r="788" spans="3:4" x14ac:dyDescent="0.25">
      <c r="C788" s="42"/>
      <c r="D788" s="41"/>
    </row>
    <row r="789" spans="3:4" x14ac:dyDescent="0.25">
      <c r="C789" s="42"/>
      <c r="D789" s="41"/>
    </row>
    <row r="790" spans="3:4" x14ac:dyDescent="0.25">
      <c r="C790" s="42"/>
      <c r="D790" s="41"/>
    </row>
    <row r="791" spans="3:4" x14ac:dyDescent="0.25">
      <c r="C791" s="42"/>
      <c r="D791" s="41"/>
    </row>
    <row r="792" spans="3:4" x14ac:dyDescent="0.25">
      <c r="C792" s="42"/>
      <c r="D792" s="41"/>
    </row>
    <row r="793" spans="3:4" x14ac:dyDescent="0.25">
      <c r="C793" s="42"/>
      <c r="D793" s="41"/>
    </row>
    <row r="794" spans="3:4" x14ac:dyDescent="0.25">
      <c r="C794" s="42"/>
      <c r="D794" s="41"/>
    </row>
    <row r="795" spans="3:4" x14ac:dyDescent="0.25">
      <c r="C795" s="42"/>
      <c r="D795" s="41"/>
    </row>
    <row r="796" spans="3:4" x14ac:dyDescent="0.25">
      <c r="C796" s="42"/>
      <c r="D796" s="41"/>
    </row>
    <row r="797" spans="3:4" x14ac:dyDescent="0.25">
      <c r="C797" s="42"/>
      <c r="D797" s="41"/>
    </row>
    <row r="798" spans="3:4" x14ac:dyDescent="0.25">
      <c r="C798" s="42"/>
      <c r="D798" s="41"/>
    </row>
    <row r="799" spans="3:4" x14ac:dyDescent="0.25">
      <c r="C799" s="42"/>
      <c r="D799" s="41"/>
    </row>
    <row r="800" spans="3:4" x14ac:dyDescent="0.25">
      <c r="C800" s="42"/>
      <c r="D800" s="41"/>
    </row>
    <row r="801" spans="3:4" x14ac:dyDescent="0.25">
      <c r="C801" s="42"/>
      <c r="D801" s="41"/>
    </row>
    <row r="802" spans="3:4" x14ac:dyDescent="0.25">
      <c r="C802" s="42"/>
      <c r="D802" s="41"/>
    </row>
    <row r="803" spans="3:4" x14ac:dyDescent="0.25">
      <c r="C803" s="42"/>
      <c r="D803" s="41"/>
    </row>
    <row r="804" spans="3:4" x14ac:dyDescent="0.25">
      <c r="C804" s="42"/>
      <c r="D804" s="41"/>
    </row>
    <row r="805" spans="3:4" x14ac:dyDescent="0.25">
      <c r="C805" s="42"/>
      <c r="D805" s="41"/>
    </row>
    <row r="806" spans="3:4" x14ac:dyDescent="0.25">
      <c r="C806" s="42"/>
      <c r="D806" s="41"/>
    </row>
    <row r="807" spans="3:4" x14ac:dyDescent="0.25">
      <c r="C807" s="42"/>
      <c r="D807" s="41"/>
    </row>
    <row r="808" spans="3:4" x14ac:dyDescent="0.25">
      <c r="C808" s="42"/>
      <c r="D808" s="41"/>
    </row>
    <row r="809" spans="3:4" x14ac:dyDescent="0.25">
      <c r="C809" s="42"/>
      <c r="D809" s="41"/>
    </row>
    <row r="810" spans="3:4" x14ac:dyDescent="0.25">
      <c r="C810" s="42"/>
      <c r="D810" s="41"/>
    </row>
    <row r="811" spans="3:4" x14ac:dyDescent="0.25">
      <c r="C811" s="42"/>
      <c r="D811" s="41"/>
    </row>
    <row r="812" spans="3:4" x14ac:dyDescent="0.25">
      <c r="C812" s="42"/>
      <c r="D812" s="41"/>
    </row>
    <row r="813" spans="3:4" x14ac:dyDescent="0.25">
      <c r="C813" s="42"/>
      <c r="D813" s="41"/>
    </row>
    <row r="814" spans="3:4" x14ac:dyDescent="0.25">
      <c r="C814" s="42"/>
      <c r="D814" s="41"/>
    </row>
    <row r="815" spans="3:4" x14ac:dyDescent="0.25">
      <c r="C815" s="42"/>
      <c r="D815" s="41"/>
    </row>
    <row r="816" spans="3:4" x14ac:dyDescent="0.25">
      <c r="C816" s="42"/>
      <c r="D816" s="41"/>
    </row>
    <row r="817" spans="3:4" x14ac:dyDescent="0.25">
      <c r="C817" s="42"/>
      <c r="D817" s="41"/>
    </row>
    <row r="818" spans="3:4" x14ac:dyDescent="0.25">
      <c r="C818" s="42"/>
      <c r="D818" s="41"/>
    </row>
    <row r="819" spans="3:4" x14ac:dyDescent="0.25">
      <c r="C819" s="42"/>
      <c r="D819" s="41"/>
    </row>
    <row r="820" spans="3:4" x14ac:dyDescent="0.25">
      <c r="C820" s="42"/>
      <c r="D820" s="41"/>
    </row>
    <row r="821" spans="3:4" x14ac:dyDescent="0.25">
      <c r="C821" s="42"/>
      <c r="D821" s="41"/>
    </row>
    <row r="822" spans="3:4" x14ac:dyDescent="0.25">
      <c r="C822" s="42"/>
      <c r="D822" s="41"/>
    </row>
    <row r="823" spans="3:4" x14ac:dyDescent="0.25">
      <c r="C823" s="42"/>
      <c r="D823" s="41"/>
    </row>
    <row r="824" spans="3:4" x14ac:dyDescent="0.25">
      <c r="C824" s="42"/>
      <c r="D824" s="41"/>
    </row>
    <row r="825" spans="3:4" x14ac:dyDescent="0.25">
      <c r="C825" s="42"/>
      <c r="D825" s="41"/>
    </row>
    <row r="826" spans="3:4" x14ac:dyDescent="0.25">
      <c r="C826" s="42"/>
      <c r="D826" s="41"/>
    </row>
    <row r="827" spans="3:4" x14ac:dyDescent="0.25">
      <c r="C827" s="42"/>
      <c r="D827" s="41"/>
    </row>
    <row r="828" spans="3:4" x14ac:dyDescent="0.25">
      <c r="C828" s="42"/>
      <c r="D828" s="41"/>
    </row>
    <row r="829" spans="3:4" x14ac:dyDescent="0.25">
      <c r="C829" s="42"/>
      <c r="D829" s="41"/>
    </row>
    <row r="830" spans="3:4" x14ac:dyDescent="0.25">
      <c r="C830" s="42"/>
      <c r="D830" s="41"/>
    </row>
    <row r="831" spans="3:4" x14ac:dyDescent="0.25">
      <c r="C831" s="42"/>
      <c r="D831" s="41"/>
    </row>
    <row r="832" spans="3:4" x14ac:dyDescent="0.25">
      <c r="C832" s="42"/>
      <c r="D832" s="41"/>
    </row>
    <row r="833" spans="3:4" x14ac:dyDescent="0.25">
      <c r="C833" s="42"/>
      <c r="D833" s="41"/>
    </row>
    <row r="834" spans="3:4" x14ac:dyDescent="0.25">
      <c r="C834" s="42"/>
      <c r="D834" s="41"/>
    </row>
    <row r="835" spans="3:4" x14ac:dyDescent="0.25">
      <c r="C835" s="42"/>
      <c r="D835" s="41"/>
    </row>
    <row r="836" spans="3:4" x14ac:dyDescent="0.25">
      <c r="C836" s="42"/>
      <c r="D836" s="41"/>
    </row>
    <row r="837" spans="3:4" x14ac:dyDescent="0.25">
      <c r="C837" s="42"/>
      <c r="D837" s="41"/>
    </row>
    <row r="838" spans="3:4" x14ac:dyDescent="0.25">
      <c r="C838" s="42"/>
      <c r="D838" s="41"/>
    </row>
    <row r="839" spans="3:4" x14ac:dyDescent="0.25">
      <c r="C839" s="42"/>
      <c r="D839" s="41"/>
    </row>
    <row r="840" spans="3:4" x14ac:dyDescent="0.25">
      <c r="C840" s="42"/>
      <c r="D840" s="41"/>
    </row>
    <row r="841" spans="3:4" x14ac:dyDescent="0.25">
      <c r="C841" s="42"/>
      <c r="D841" s="41"/>
    </row>
    <row r="842" spans="3:4" x14ac:dyDescent="0.25">
      <c r="C842" s="42"/>
      <c r="D842" s="41"/>
    </row>
    <row r="843" spans="3:4" x14ac:dyDescent="0.25">
      <c r="C843" s="42"/>
      <c r="D843" s="41"/>
    </row>
    <row r="844" spans="3:4" x14ac:dyDescent="0.25">
      <c r="C844" s="42"/>
      <c r="D844" s="41"/>
    </row>
    <row r="845" spans="3:4" x14ac:dyDescent="0.25">
      <c r="C845" s="42"/>
      <c r="D845" s="41"/>
    </row>
    <row r="846" spans="3:4" x14ac:dyDescent="0.25">
      <c r="C846" s="42"/>
      <c r="D846" s="41"/>
    </row>
    <row r="847" spans="3:4" x14ac:dyDescent="0.25">
      <c r="C847" s="42"/>
      <c r="D847" s="41"/>
    </row>
    <row r="848" spans="3:4" x14ac:dyDescent="0.25">
      <c r="C848" s="42"/>
      <c r="D848" s="41"/>
    </row>
    <row r="849" spans="3:4" x14ac:dyDescent="0.25">
      <c r="C849" s="42"/>
      <c r="D849" s="41"/>
    </row>
    <row r="850" spans="3:4" x14ac:dyDescent="0.25">
      <c r="C850" s="42"/>
      <c r="D850" s="41"/>
    </row>
    <row r="851" spans="3:4" x14ac:dyDescent="0.25">
      <c r="C851" s="42"/>
      <c r="D851" s="41"/>
    </row>
    <row r="852" spans="3:4" x14ac:dyDescent="0.25">
      <c r="C852" s="42"/>
      <c r="D852" s="41"/>
    </row>
    <row r="853" spans="3:4" x14ac:dyDescent="0.25">
      <c r="C853" s="42"/>
      <c r="D853" s="41"/>
    </row>
    <row r="854" spans="3:4" x14ac:dyDescent="0.25">
      <c r="C854" s="42"/>
      <c r="D854" s="41"/>
    </row>
    <row r="855" spans="3:4" x14ac:dyDescent="0.25">
      <c r="C855" s="42"/>
      <c r="D855" s="41"/>
    </row>
    <row r="856" spans="3:4" x14ac:dyDescent="0.25">
      <c r="C856" s="42"/>
      <c r="D856" s="41"/>
    </row>
    <row r="857" spans="3:4" x14ac:dyDescent="0.25">
      <c r="C857" s="42"/>
      <c r="D857" s="41"/>
    </row>
    <row r="858" spans="3:4" x14ac:dyDescent="0.25">
      <c r="C858" s="42"/>
      <c r="D858" s="41"/>
    </row>
    <row r="859" spans="3:4" x14ac:dyDescent="0.25">
      <c r="C859" s="42"/>
      <c r="D859" s="41"/>
    </row>
    <row r="860" spans="3:4" x14ac:dyDescent="0.25">
      <c r="C860" s="42"/>
      <c r="D860" s="41"/>
    </row>
    <row r="861" spans="3:4" x14ac:dyDescent="0.25">
      <c r="C861" s="42"/>
      <c r="D861" s="41"/>
    </row>
    <row r="862" spans="3:4" x14ac:dyDescent="0.25">
      <c r="C862" s="42"/>
      <c r="D862" s="41"/>
    </row>
    <row r="863" spans="3:4" x14ac:dyDescent="0.25">
      <c r="C863" s="42"/>
      <c r="D863" s="41"/>
    </row>
    <row r="864" spans="3:4" x14ac:dyDescent="0.25">
      <c r="C864" s="42"/>
      <c r="D864" s="41"/>
    </row>
    <row r="865" spans="3:4" x14ac:dyDescent="0.25">
      <c r="C865" s="42"/>
      <c r="D865" s="41"/>
    </row>
    <row r="866" spans="3:4" x14ac:dyDescent="0.25">
      <c r="C866" s="42"/>
      <c r="D866" s="41"/>
    </row>
    <row r="867" spans="3:4" x14ac:dyDescent="0.25">
      <c r="C867" s="42"/>
      <c r="D867" s="41"/>
    </row>
    <row r="868" spans="3:4" x14ac:dyDescent="0.25">
      <c r="C868" s="42"/>
      <c r="D868" s="41"/>
    </row>
    <row r="869" spans="3:4" x14ac:dyDescent="0.25">
      <c r="C869" s="42"/>
      <c r="D869" s="41"/>
    </row>
    <row r="870" spans="3:4" x14ac:dyDescent="0.25">
      <c r="C870" s="42"/>
      <c r="D870" s="41"/>
    </row>
    <row r="871" spans="3:4" x14ac:dyDescent="0.25">
      <c r="C871" s="42"/>
      <c r="D871" s="41"/>
    </row>
    <row r="872" spans="3:4" x14ac:dyDescent="0.25">
      <c r="C872" s="42"/>
      <c r="D872" s="41"/>
    </row>
    <row r="873" spans="3:4" x14ac:dyDescent="0.25">
      <c r="C873" s="42"/>
      <c r="D873" s="41"/>
    </row>
    <row r="874" spans="3:4" x14ac:dyDescent="0.25">
      <c r="C874" s="42"/>
      <c r="D874" s="41"/>
    </row>
    <row r="875" spans="3:4" x14ac:dyDescent="0.25">
      <c r="C875" s="42"/>
      <c r="D875" s="41"/>
    </row>
    <row r="876" spans="3:4" x14ac:dyDescent="0.25">
      <c r="C876" s="42"/>
      <c r="D876" s="41"/>
    </row>
    <row r="877" spans="3:4" x14ac:dyDescent="0.25">
      <c r="C877" s="42"/>
      <c r="D877" s="41"/>
    </row>
    <row r="878" spans="3:4" x14ac:dyDescent="0.25">
      <c r="C878" s="42"/>
      <c r="D878" s="41"/>
    </row>
    <row r="879" spans="3:4" x14ac:dyDescent="0.25">
      <c r="C879" s="42"/>
      <c r="D879" s="41"/>
    </row>
    <row r="880" spans="3:4" x14ac:dyDescent="0.25">
      <c r="C880" s="42"/>
      <c r="D880" s="41"/>
    </row>
    <row r="881" spans="3:4" x14ac:dyDescent="0.25">
      <c r="C881" s="42"/>
      <c r="D881" s="41"/>
    </row>
    <row r="882" spans="3:4" x14ac:dyDescent="0.25">
      <c r="C882" s="42"/>
      <c r="D882" s="41"/>
    </row>
    <row r="883" spans="3:4" x14ac:dyDescent="0.25">
      <c r="C883" s="42"/>
      <c r="D883" s="41"/>
    </row>
    <row r="884" spans="3:4" x14ac:dyDescent="0.25">
      <c r="C884" s="42"/>
      <c r="D884" s="41"/>
    </row>
    <row r="885" spans="3:4" x14ac:dyDescent="0.25">
      <c r="C885" s="42"/>
      <c r="D885" s="41"/>
    </row>
    <row r="886" spans="3:4" x14ac:dyDescent="0.25">
      <c r="C886" s="42"/>
      <c r="D886" s="41"/>
    </row>
    <row r="887" spans="3:4" x14ac:dyDescent="0.25">
      <c r="C887" s="42"/>
      <c r="D887" s="41"/>
    </row>
    <row r="888" spans="3:4" x14ac:dyDescent="0.25">
      <c r="C888" s="42"/>
      <c r="D888" s="41"/>
    </row>
    <row r="889" spans="3:4" x14ac:dyDescent="0.25">
      <c r="C889" s="42"/>
      <c r="D889" s="41"/>
    </row>
    <row r="890" spans="3:4" x14ac:dyDescent="0.25">
      <c r="C890" s="42"/>
      <c r="D890" s="41"/>
    </row>
    <row r="891" spans="3:4" x14ac:dyDescent="0.25">
      <c r="C891" s="42"/>
      <c r="D891" s="41"/>
    </row>
    <row r="892" spans="3:4" x14ac:dyDescent="0.25">
      <c r="C892" s="42"/>
      <c r="D892" s="41"/>
    </row>
    <row r="893" spans="3:4" x14ac:dyDescent="0.25">
      <c r="C893" s="42"/>
      <c r="D893" s="41"/>
    </row>
    <row r="894" spans="3:4" x14ac:dyDescent="0.25">
      <c r="C894" s="42"/>
      <c r="D894" s="41"/>
    </row>
    <row r="895" spans="3:4" x14ac:dyDescent="0.25">
      <c r="C895" s="42"/>
      <c r="D895" s="41"/>
    </row>
    <row r="896" spans="3:4" x14ac:dyDescent="0.25">
      <c r="C896" s="42"/>
      <c r="D896" s="41"/>
    </row>
    <row r="897" spans="3:4" x14ac:dyDescent="0.25">
      <c r="C897" s="42"/>
      <c r="D897" s="41"/>
    </row>
    <row r="898" spans="3:4" x14ac:dyDescent="0.25">
      <c r="C898" s="42"/>
      <c r="D898" s="41"/>
    </row>
    <row r="899" spans="3:4" x14ac:dyDescent="0.25">
      <c r="C899" s="42"/>
      <c r="D899" s="41"/>
    </row>
    <row r="900" spans="3:4" x14ac:dyDescent="0.25">
      <c r="C900" s="42"/>
      <c r="D900" s="41"/>
    </row>
    <row r="901" spans="3:4" x14ac:dyDescent="0.25">
      <c r="C901" s="42"/>
      <c r="D901" s="41"/>
    </row>
    <row r="902" spans="3:4" x14ac:dyDescent="0.25">
      <c r="C902" s="42"/>
      <c r="D902" s="41"/>
    </row>
    <row r="903" spans="3:4" x14ac:dyDescent="0.25">
      <c r="C903" s="42"/>
      <c r="D903" s="41"/>
    </row>
    <row r="904" spans="3:4" x14ac:dyDescent="0.25">
      <c r="C904" s="42"/>
      <c r="D904" s="41"/>
    </row>
    <row r="905" spans="3:4" x14ac:dyDescent="0.25">
      <c r="C905" s="42"/>
      <c r="D905" s="41"/>
    </row>
    <row r="906" spans="3:4" x14ac:dyDescent="0.25">
      <c r="C906" s="42"/>
      <c r="D906" s="41"/>
    </row>
    <row r="907" spans="3:4" x14ac:dyDescent="0.25">
      <c r="C907" s="42"/>
      <c r="D907" s="41"/>
    </row>
    <row r="908" spans="3:4" x14ac:dyDescent="0.25">
      <c r="C908" s="42"/>
      <c r="D908" s="41"/>
    </row>
    <row r="909" spans="3:4" x14ac:dyDescent="0.25">
      <c r="C909" s="42"/>
      <c r="D909" s="41"/>
    </row>
    <row r="910" spans="3:4" x14ac:dyDescent="0.25">
      <c r="C910" s="42"/>
      <c r="D910" s="41"/>
    </row>
    <row r="911" spans="3:4" x14ac:dyDescent="0.25">
      <c r="C911" s="42"/>
      <c r="D911" s="41"/>
    </row>
    <row r="912" spans="3:4" x14ac:dyDescent="0.25">
      <c r="C912" s="42"/>
      <c r="D912" s="41"/>
    </row>
    <row r="913" spans="3:4" x14ac:dyDescent="0.25">
      <c r="C913" s="42"/>
      <c r="D913" s="41"/>
    </row>
    <row r="914" spans="3:4" x14ac:dyDescent="0.25">
      <c r="C914" s="42"/>
      <c r="D914" s="41"/>
    </row>
    <row r="915" spans="3:4" x14ac:dyDescent="0.25">
      <c r="C915" s="42"/>
      <c r="D915" s="41"/>
    </row>
    <row r="916" spans="3:4" x14ac:dyDescent="0.25">
      <c r="C916" s="42"/>
      <c r="D916" s="41"/>
    </row>
    <row r="917" spans="3:4" x14ac:dyDescent="0.25">
      <c r="C917" s="42"/>
      <c r="D917" s="41"/>
    </row>
    <row r="918" spans="3:4" x14ac:dyDescent="0.25">
      <c r="C918" s="42"/>
      <c r="D918" s="41"/>
    </row>
    <row r="919" spans="3:4" x14ac:dyDescent="0.25">
      <c r="C919" s="42"/>
      <c r="D919" s="41"/>
    </row>
    <row r="920" spans="3:4" x14ac:dyDescent="0.25">
      <c r="C920" s="42"/>
      <c r="D920" s="41"/>
    </row>
    <row r="921" spans="3:4" x14ac:dyDescent="0.25">
      <c r="C921" s="42"/>
      <c r="D921" s="41"/>
    </row>
    <row r="922" spans="3:4" x14ac:dyDescent="0.25">
      <c r="C922" s="42"/>
      <c r="D922" s="41"/>
    </row>
    <row r="923" spans="3:4" x14ac:dyDescent="0.25">
      <c r="C923" s="42"/>
      <c r="D923" s="41"/>
    </row>
    <row r="924" spans="3:4" x14ac:dyDescent="0.25">
      <c r="C924" s="42"/>
      <c r="D924" s="41"/>
    </row>
    <row r="925" spans="3:4" x14ac:dyDescent="0.25">
      <c r="C925" s="42"/>
      <c r="D925" s="41"/>
    </row>
    <row r="926" spans="3:4" x14ac:dyDescent="0.25">
      <c r="C926" s="42"/>
      <c r="D926" s="41"/>
    </row>
    <row r="927" spans="3:4" x14ac:dyDescent="0.25">
      <c r="C927" s="42"/>
      <c r="D927" s="41"/>
    </row>
    <row r="928" spans="3:4" x14ac:dyDescent="0.25">
      <c r="C928" s="42"/>
      <c r="D928" s="41"/>
    </row>
    <row r="929" spans="3:4" x14ac:dyDescent="0.25">
      <c r="C929" s="42"/>
      <c r="D929" s="41"/>
    </row>
    <row r="930" spans="3:4" x14ac:dyDescent="0.25">
      <c r="C930" s="42"/>
      <c r="D930" s="41"/>
    </row>
    <row r="931" spans="3:4" x14ac:dyDescent="0.25">
      <c r="C931" s="42"/>
      <c r="D931" s="41"/>
    </row>
    <row r="932" spans="3:4" x14ac:dyDescent="0.25">
      <c r="C932" s="42"/>
      <c r="D932" s="41"/>
    </row>
    <row r="933" spans="3:4" x14ac:dyDescent="0.25">
      <c r="C933" s="42"/>
      <c r="D933" s="41"/>
    </row>
    <row r="934" spans="3:4" x14ac:dyDescent="0.25">
      <c r="C934" s="42"/>
      <c r="D934" s="41"/>
    </row>
    <row r="935" spans="3:4" x14ac:dyDescent="0.25">
      <c r="C935" s="42"/>
      <c r="D935" s="41"/>
    </row>
    <row r="936" spans="3:4" x14ac:dyDescent="0.25">
      <c r="C936" s="42"/>
      <c r="D936" s="41"/>
    </row>
    <row r="937" spans="3:4" x14ac:dyDescent="0.25">
      <c r="C937" s="42"/>
      <c r="D937" s="41"/>
    </row>
    <row r="938" spans="3:4" x14ac:dyDescent="0.25">
      <c r="C938" s="42"/>
      <c r="D938" s="41"/>
    </row>
    <row r="939" spans="3:4" x14ac:dyDescent="0.25">
      <c r="C939" s="42"/>
      <c r="D939" s="41"/>
    </row>
    <row r="940" spans="3:4" x14ac:dyDescent="0.25">
      <c r="C940" s="42"/>
      <c r="D940" s="41"/>
    </row>
    <row r="941" spans="3:4" x14ac:dyDescent="0.25">
      <c r="C941" s="42"/>
      <c r="D941" s="41"/>
    </row>
    <row r="942" spans="3:4" x14ac:dyDescent="0.25">
      <c r="C942" s="42"/>
      <c r="D942" s="41"/>
    </row>
    <row r="943" spans="3:4" x14ac:dyDescent="0.25">
      <c r="C943" s="42"/>
      <c r="D943" s="41"/>
    </row>
    <row r="944" spans="3:4" x14ac:dyDescent="0.25">
      <c r="C944" s="42"/>
      <c r="D944" s="41"/>
    </row>
    <row r="945" spans="3:4" x14ac:dyDescent="0.25">
      <c r="C945" s="42"/>
      <c r="D945" s="41"/>
    </row>
    <row r="946" spans="3:4" x14ac:dyDescent="0.25">
      <c r="D946" s="41"/>
    </row>
    <row r="947" spans="3:4" x14ac:dyDescent="0.25">
      <c r="D947" s="41"/>
    </row>
    <row r="948" spans="3:4" x14ac:dyDescent="0.25">
      <c r="D948" s="41"/>
    </row>
    <row r="949" spans="3:4" x14ac:dyDescent="0.25">
      <c r="D949" s="41"/>
    </row>
    <row r="950" spans="3:4" x14ac:dyDescent="0.25">
      <c r="D950" s="41"/>
    </row>
    <row r="951" spans="3:4" x14ac:dyDescent="0.25">
      <c r="D951" s="41"/>
    </row>
    <row r="952" spans="3:4" x14ac:dyDescent="0.25">
      <c r="D952" s="41"/>
    </row>
    <row r="953" spans="3:4" x14ac:dyDescent="0.25">
      <c r="D953" s="41"/>
    </row>
    <row r="954" spans="3:4" x14ac:dyDescent="0.25">
      <c r="D954" s="41"/>
    </row>
    <row r="955" spans="3:4" x14ac:dyDescent="0.25">
      <c r="D955" s="41"/>
    </row>
    <row r="956" spans="3:4" x14ac:dyDescent="0.25">
      <c r="D956" s="41"/>
    </row>
    <row r="957" spans="3:4" x14ac:dyDescent="0.25">
      <c r="D957" s="41"/>
    </row>
    <row r="958" spans="3:4" x14ac:dyDescent="0.25">
      <c r="D958" s="41"/>
    </row>
    <row r="959" spans="3:4" x14ac:dyDescent="0.25">
      <c r="D959" s="41"/>
    </row>
    <row r="960" spans="3:4" x14ac:dyDescent="0.25">
      <c r="D960" s="41"/>
    </row>
    <row r="961" spans="4:4" x14ac:dyDescent="0.25">
      <c r="D961" s="41"/>
    </row>
    <row r="962" spans="4:4" x14ac:dyDescent="0.25">
      <c r="D962" s="41"/>
    </row>
    <row r="963" spans="4:4" x14ac:dyDescent="0.25">
      <c r="D963" s="41"/>
    </row>
    <row r="964" spans="4:4" x14ac:dyDescent="0.25">
      <c r="D964" s="41"/>
    </row>
    <row r="965" spans="4:4" x14ac:dyDescent="0.25">
      <c r="D965" s="41"/>
    </row>
    <row r="966" spans="4:4" x14ac:dyDescent="0.25">
      <c r="D966" s="41"/>
    </row>
    <row r="967" spans="4:4" x14ac:dyDescent="0.25">
      <c r="D967" s="41"/>
    </row>
    <row r="968" spans="4:4" x14ac:dyDescent="0.25">
      <c r="D968" s="41"/>
    </row>
    <row r="969" spans="4:4" x14ac:dyDescent="0.25">
      <c r="D969" s="41"/>
    </row>
    <row r="970" spans="4:4" x14ac:dyDescent="0.25">
      <c r="D970" s="41"/>
    </row>
    <row r="971" spans="4:4" x14ac:dyDescent="0.25">
      <c r="D971" s="41"/>
    </row>
    <row r="972" spans="4:4" x14ac:dyDescent="0.25">
      <c r="D972" s="41"/>
    </row>
    <row r="973" spans="4:4" x14ac:dyDescent="0.25">
      <c r="D973" s="41"/>
    </row>
    <row r="974" spans="4:4" x14ac:dyDescent="0.25">
      <c r="D974" s="41"/>
    </row>
    <row r="975" spans="4:4" x14ac:dyDescent="0.25">
      <c r="D975" s="41"/>
    </row>
    <row r="976" spans="4:4" x14ac:dyDescent="0.25">
      <c r="D976" s="41"/>
    </row>
    <row r="977" spans="4:4" x14ac:dyDescent="0.25">
      <c r="D977" s="41"/>
    </row>
    <row r="978" spans="4:4" x14ac:dyDescent="0.25">
      <c r="D978" s="41"/>
    </row>
    <row r="979" spans="4:4" x14ac:dyDescent="0.25">
      <c r="D979" s="41"/>
    </row>
    <row r="980" spans="4:4" x14ac:dyDescent="0.25">
      <c r="D980" s="41"/>
    </row>
    <row r="981" spans="4:4" x14ac:dyDescent="0.25">
      <c r="D981" s="41"/>
    </row>
    <row r="982" spans="4:4" x14ac:dyDescent="0.25">
      <c r="D982" s="41"/>
    </row>
    <row r="983" spans="4:4" x14ac:dyDescent="0.25">
      <c r="D983" s="41"/>
    </row>
    <row r="984" spans="4:4" x14ac:dyDescent="0.25">
      <c r="D984" s="41"/>
    </row>
    <row r="985" spans="4:4" x14ac:dyDescent="0.25">
      <c r="D985" s="41"/>
    </row>
    <row r="986" spans="4:4" x14ac:dyDescent="0.25">
      <c r="D986" s="41"/>
    </row>
    <row r="987" spans="4:4" x14ac:dyDescent="0.25">
      <c r="D987" s="41"/>
    </row>
    <row r="988" spans="4:4" x14ac:dyDescent="0.25">
      <c r="D988" s="41"/>
    </row>
    <row r="989" spans="4:4" x14ac:dyDescent="0.25">
      <c r="D989" s="41"/>
    </row>
    <row r="990" spans="4:4" x14ac:dyDescent="0.25">
      <c r="D990" s="41"/>
    </row>
    <row r="991" spans="4:4" x14ac:dyDescent="0.25">
      <c r="D991" s="41"/>
    </row>
    <row r="992" spans="4:4" x14ac:dyDescent="0.25">
      <c r="D992" s="41"/>
    </row>
    <row r="993" spans="4:4" x14ac:dyDescent="0.25">
      <c r="D993" s="41"/>
    </row>
    <row r="994" spans="4:4" x14ac:dyDescent="0.25">
      <c r="D994" s="41"/>
    </row>
    <row r="995" spans="4:4" x14ac:dyDescent="0.25">
      <c r="D995" s="41"/>
    </row>
    <row r="996" spans="4:4" x14ac:dyDescent="0.25">
      <c r="D996" s="41"/>
    </row>
    <row r="997" spans="4:4" x14ac:dyDescent="0.25">
      <c r="D997" s="41"/>
    </row>
    <row r="998" spans="4:4" x14ac:dyDescent="0.25">
      <c r="D998" s="41"/>
    </row>
    <row r="999" spans="4:4" x14ac:dyDescent="0.25">
      <c r="D999" s="41"/>
    </row>
    <row r="1000" spans="4:4" x14ac:dyDescent="0.25">
      <c r="D1000" s="41"/>
    </row>
    <row r="1001" spans="4:4" x14ac:dyDescent="0.25">
      <c r="D1001" s="41"/>
    </row>
    <row r="1002" spans="4:4" x14ac:dyDescent="0.25">
      <c r="D1002" s="41"/>
    </row>
    <row r="1003" spans="4:4" x14ac:dyDescent="0.25">
      <c r="D1003" s="41"/>
    </row>
    <row r="1004" spans="4:4" x14ac:dyDescent="0.25">
      <c r="D1004" s="41"/>
    </row>
    <row r="1005" spans="4:4" x14ac:dyDescent="0.25">
      <c r="D1005" s="41"/>
    </row>
    <row r="1006" spans="4:4" x14ac:dyDescent="0.25">
      <c r="D1006" s="41"/>
    </row>
    <row r="1007" spans="4:4" x14ac:dyDescent="0.25">
      <c r="D1007" s="41"/>
    </row>
    <row r="1008" spans="4:4" x14ac:dyDescent="0.25">
      <c r="D1008" s="41"/>
    </row>
    <row r="1009" spans="4:4" x14ac:dyDescent="0.25">
      <c r="D1009" s="41"/>
    </row>
    <row r="1010" spans="4:4" x14ac:dyDescent="0.25">
      <c r="D1010" s="41"/>
    </row>
    <row r="1011" spans="4:4" x14ac:dyDescent="0.25">
      <c r="D1011" s="41"/>
    </row>
    <row r="1012" spans="4:4" x14ac:dyDescent="0.25">
      <c r="D1012" s="41"/>
    </row>
    <row r="1013" spans="4:4" x14ac:dyDescent="0.25">
      <c r="D1013" s="41"/>
    </row>
    <row r="1014" spans="4:4" x14ac:dyDescent="0.25">
      <c r="D1014" s="41"/>
    </row>
    <row r="1015" spans="4:4" x14ac:dyDescent="0.25">
      <c r="D1015" s="41"/>
    </row>
    <row r="1016" spans="4:4" x14ac:dyDescent="0.25">
      <c r="D1016" s="41"/>
    </row>
    <row r="1017" spans="4:4" x14ac:dyDescent="0.25">
      <c r="D1017" s="41"/>
    </row>
    <row r="1018" spans="4:4" x14ac:dyDescent="0.25">
      <c r="D1018" s="41"/>
    </row>
    <row r="1019" spans="4:4" x14ac:dyDescent="0.25">
      <c r="D1019" s="41"/>
    </row>
    <row r="1020" spans="4:4" x14ac:dyDescent="0.25">
      <c r="D1020" s="41"/>
    </row>
    <row r="1021" spans="4:4" x14ac:dyDescent="0.25">
      <c r="D1021" s="41"/>
    </row>
    <row r="1022" spans="4:4" x14ac:dyDescent="0.25">
      <c r="D1022" s="41"/>
    </row>
    <row r="1023" spans="4:4" x14ac:dyDescent="0.25">
      <c r="D1023" s="41"/>
    </row>
    <row r="1024" spans="4:4" x14ac:dyDescent="0.25">
      <c r="D1024" s="41"/>
    </row>
    <row r="1025" spans="4:4" x14ac:dyDescent="0.25">
      <c r="D1025" s="41"/>
    </row>
    <row r="1026" spans="4:4" x14ac:dyDescent="0.25">
      <c r="D1026" s="41"/>
    </row>
    <row r="1027" spans="4:4" x14ac:dyDescent="0.25">
      <c r="D1027" s="41"/>
    </row>
    <row r="1028" spans="4:4" x14ac:dyDescent="0.25">
      <c r="D1028" s="41"/>
    </row>
    <row r="1029" spans="4:4" x14ac:dyDescent="0.25">
      <c r="D1029" s="41"/>
    </row>
    <row r="1030" spans="4:4" x14ac:dyDescent="0.25">
      <c r="D1030" s="41"/>
    </row>
    <row r="1031" spans="4:4" x14ac:dyDescent="0.25">
      <c r="D1031" s="41"/>
    </row>
    <row r="1032" spans="4:4" x14ac:dyDescent="0.25">
      <c r="D1032" s="41"/>
    </row>
    <row r="1033" spans="4:4" x14ac:dyDescent="0.25">
      <c r="D1033" s="41"/>
    </row>
    <row r="1034" spans="4:4" x14ac:dyDescent="0.25">
      <c r="D1034" s="41"/>
    </row>
    <row r="1035" spans="4:4" x14ac:dyDescent="0.25">
      <c r="D1035" s="41"/>
    </row>
    <row r="1036" spans="4:4" x14ac:dyDescent="0.25">
      <c r="D1036" s="41"/>
    </row>
    <row r="1037" spans="4:4" x14ac:dyDescent="0.25">
      <c r="D1037" s="41"/>
    </row>
    <row r="1038" spans="4:4" x14ac:dyDescent="0.25">
      <c r="D1038" s="41"/>
    </row>
    <row r="1039" spans="4:4" x14ac:dyDescent="0.25">
      <c r="D1039" s="41"/>
    </row>
    <row r="1040" spans="4:4" x14ac:dyDescent="0.25">
      <c r="D1040" s="41"/>
    </row>
    <row r="1041" spans="4:4" x14ac:dyDescent="0.25">
      <c r="D1041" s="41"/>
    </row>
    <row r="1042" spans="4:4" x14ac:dyDescent="0.25">
      <c r="D1042" s="41"/>
    </row>
    <row r="1043" spans="4:4" x14ac:dyDescent="0.25">
      <c r="D1043" s="41"/>
    </row>
    <row r="1044" spans="4:4" x14ac:dyDescent="0.25">
      <c r="D1044" s="41"/>
    </row>
    <row r="1045" spans="4:4" x14ac:dyDescent="0.25">
      <c r="D1045" s="41"/>
    </row>
    <row r="1046" spans="4:4" x14ac:dyDescent="0.25">
      <c r="D1046" s="41"/>
    </row>
    <row r="1047" spans="4:4" x14ac:dyDescent="0.25">
      <c r="D1047" s="41"/>
    </row>
    <row r="1048" spans="4:4" x14ac:dyDescent="0.25">
      <c r="D1048" s="41"/>
    </row>
    <row r="1049" spans="4:4" x14ac:dyDescent="0.25">
      <c r="D1049" s="41"/>
    </row>
    <row r="1050" spans="4:4" x14ac:dyDescent="0.25">
      <c r="D1050" s="41"/>
    </row>
    <row r="1051" spans="4:4" x14ac:dyDescent="0.25">
      <c r="D1051" s="41"/>
    </row>
    <row r="1052" spans="4:4" x14ac:dyDescent="0.25">
      <c r="D1052" s="41"/>
    </row>
    <row r="1053" spans="4:4" x14ac:dyDescent="0.25">
      <c r="D1053" s="41"/>
    </row>
    <row r="1054" spans="4:4" x14ac:dyDescent="0.25">
      <c r="D1054" s="41"/>
    </row>
    <row r="1055" spans="4:4" x14ac:dyDescent="0.25">
      <c r="D1055" s="41"/>
    </row>
    <row r="1056" spans="4:4" x14ac:dyDescent="0.25">
      <c r="D1056" s="41"/>
    </row>
    <row r="1057" spans="4:4" x14ac:dyDescent="0.25">
      <c r="D1057" s="41"/>
    </row>
    <row r="1058" spans="4:4" x14ac:dyDescent="0.25">
      <c r="D1058" s="41"/>
    </row>
    <row r="1059" spans="4:4" x14ac:dyDescent="0.25">
      <c r="D1059" s="41"/>
    </row>
    <row r="1060" spans="4:4" x14ac:dyDescent="0.25">
      <c r="D1060" s="41"/>
    </row>
    <row r="1061" spans="4:4" x14ac:dyDescent="0.25">
      <c r="D1061" s="41"/>
    </row>
    <row r="1062" spans="4:4" x14ac:dyDescent="0.25">
      <c r="D1062" s="41"/>
    </row>
    <row r="1063" spans="4:4" x14ac:dyDescent="0.25">
      <c r="D1063" s="41"/>
    </row>
    <row r="1064" spans="4:4" x14ac:dyDescent="0.25">
      <c r="D1064" s="41"/>
    </row>
    <row r="1065" spans="4:4" x14ac:dyDescent="0.25">
      <c r="D1065" s="41"/>
    </row>
    <row r="1066" spans="4:4" x14ac:dyDescent="0.25">
      <c r="D1066" s="41"/>
    </row>
    <row r="1067" spans="4:4" x14ac:dyDescent="0.25">
      <c r="D1067" s="41"/>
    </row>
    <row r="1068" spans="4:4" x14ac:dyDescent="0.25">
      <c r="D1068" s="41"/>
    </row>
    <row r="1069" spans="4:4" x14ac:dyDescent="0.25">
      <c r="D1069" s="41"/>
    </row>
    <row r="1070" spans="4:4" x14ac:dyDescent="0.25">
      <c r="D1070" s="41"/>
    </row>
    <row r="1071" spans="4:4" x14ac:dyDescent="0.25">
      <c r="D1071" s="41"/>
    </row>
    <row r="1072" spans="4:4" x14ac:dyDescent="0.25">
      <c r="D1072" s="41"/>
    </row>
    <row r="1073" spans="4:4" x14ac:dyDescent="0.25">
      <c r="D1073" s="41"/>
    </row>
    <row r="1074" spans="4:4" x14ac:dyDescent="0.25">
      <c r="D1074" s="41"/>
    </row>
    <row r="1075" spans="4:4" x14ac:dyDescent="0.25">
      <c r="D1075" s="41"/>
    </row>
    <row r="1076" spans="4:4" x14ac:dyDescent="0.25">
      <c r="D1076" s="41"/>
    </row>
    <row r="1077" spans="4:4" x14ac:dyDescent="0.25">
      <c r="D1077" s="41"/>
    </row>
    <row r="1078" spans="4:4" x14ac:dyDescent="0.25">
      <c r="D1078" s="41"/>
    </row>
    <row r="1079" spans="4:4" x14ac:dyDescent="0.25">
      <c r="D1079" s="41"/>
    </row>
    <row r="1080" spans="4:4" x14ac:dyDescent="0.25">
      <c r="D1080" s="41"/>
    </row>
    <row r="1081" spans="4:4" x14ac:dyDescent="0.25">
      <c r="D1081" s="41"/>
    </row>
    <row r="1082" spans="4:4" x14ac:dyDescent="0.25">
      <c r="D1082" s="41"/>
    </row>
    <row r="1083" spans="4:4" x14ac:dyDescent="0.25">
      <c r="D1083" s="41"/>
    </row>
    <row r="1084" spans="4:4" x14ac:dyDescent="0.25">
      <c r="D1084" s="41"/>
    </row>
    <row r="1085" spans="4:4" x14ac:dyDescent="0.25">
      <c r="D1085" s="41"/>
    </row>
    <row r="1086" spans="4:4" x14ac:dyDescent="0.25">
      <c r="D1086" s="41"/>
    </row>
    <row r="1087" spans="4:4" x14ac:dyDescent="0.25">
      <c r="D1087" s="41"/>
    </row>
    <row r="1088" spans="4:4" x14ac:dyDescent="0.25">
      <c r="D1088" s="41"/>
    </row>
    <row r="1089" spans="4:4" x14ac:dyDescent="0.25">
      <c r="D1089" s="41"/>
    </row>
    <row r="1090" spans="4:4" x14ac:dyDescent="0.25">
      <c r="D1090" s="41"/>
    </row>
    <row r="1091" spans="4:4" x14ac:dyDescent="0.25">
      <c r="D1091" s="41"/>
    </row>
    <row r="1092" spans="4:4" x14ac:dyDescent="0.25">
      <c r="D1092" s="41"/>
    </row>
    <row r="1093" spans="4:4" x14ac:dyDescent="0.25">
      <c r="D1093" s="41"/>
    </row>
    <row r="1094" spans="4:4" x14ac:dyDescent="0.25">
      <c r="D1094" s="41"/>
    </row>
    <row r="1095" spans="4:4" x14ac:dyDescent="0.25">
      <c r="D1095" s="41"/>
    </row>
    <row r="1096" spans="4:4" x14ac:dyDescent="0.25">
      <c r="D1096" s="41"/>
    </row>
    <row r="1097" spans="4:4" x14ac:dyDescent="0.25">
      <c r="D1097" s="41"/>
    </row>
    <row r="1098" spans="4:4" x14ac:dyDescent="0.25">
      <c r="D1098" s="41"/>
    </row>
    <row r="1099" spans="4:4" x14ac:dyDescent="0.25">
      <c r="D1099" s="41"/>
    </row>
    <row r="1100" spans="4:4" x14ac:dyDescent="0.25">
      <c r="D1100" s="41"/>
    </row>
    <row r="1101" spans="4:4" x14ac:dyDescent="0.25">
      <c r="D1101" s="41"/>
    </row>
    <row r="1102" spans="4:4" x14ac:dyDescent="0.25">
      <c r="D1102" s="41"/>
    </row>
    <row r="1103" spans="4:4" x14ac:dyDescent="0.25">
      <c r="D1103" s="41"/>
    </row>
    <row r="1104" spans="4:4" x14ac:dyDescent="0.25">
      <c r="D1104" s="41"/>
    </row>
    <row r="1105" spans="4:4" x14ac:dyDescent="0.25">
      <c r="D1105" s="41"/>
    </row>
    <row r="1106" spans="4:4" x14ac:dyDescent="0.25">
      <c r="D1106" s="41"/>
    </row>
    <row r="1107" spans="4:4" x14ac:dyDescent="0.25">
      <c r="D1107" s="41"/>
    </row>
    <row r="1108" spans="4:4" x14ac:dyDescent="0.25">
      <c r="D1108" s="41"/>
    </row>
    <row r="1109" spans="4:4" x14ac:dyDescent="0.25">
      <c r="D1109" s="41"/>
    </row>
    <row r="1110" spans="4:4" x14ac:dyDescent="0.25">
      <c r="D1110" s="41"/>
    </row>
    <row r="1111" spans="4:4" x14ac:dyDescent="0.25">
      <c r="D1111" s="41"/>
    </row>
    <row r="1112" spans="4:4" x14ac:dyDescent="0.25">
      <c r="D1112" s="41"/>
    </row>
    <row r="1113" spans="4:4" x14ac:dyDescent="0.25">
      <c r="D1113" s="41"/>
    </row>
    <row r="1114" spans="4:4" x14ac:dyDescent="0.25">
      <c r="D1114" s="41"/>
    </row>
    <row r="1115" spans="4:4" x14ac:dyDescent="0.25">
      <c r="D1115" s="41"/>
    </row>
    <row r="1116" spans="4:4" x14ac:dyDescent="0.25">
      <c r="D1116" s="41"/>
    </row>
    <row r="1117" spans="4:4" x14ac:dyDescent="0.25">
      <c r="D1117" s="41"/>
    </row>
    <row r="1118" spans="4:4" x14ac:dyDescent="0.25">
      <c r="D1118" s="41"/>
    </row>
    <row r="1119" spans="4:4" x14ac:dyDescent="0.25">
      <c r="D1119" s="41"/>
    </row>
    <row r="1120" spans="4:4" x14ac:dyDescent="0.25">
      <c r="D1120" s="41"/>
    </row>
    <row r="1121" spans="4:4" x14ac:dyDescent="0.25">
      <c r="D1121" s="41"/>
    </row>
    <row r="1122" spans="4:4" x14ac:dyDescent="0.25">
      <c r="D1122" s="41"/>
    </row>
    <row r="1123" spans="4:4" x14ac:dyDescent="0.25">
      <c r="D1123" s="41"/>
    </row>
    <row r="1124" spans="4:4" x14ac:dyDescent="0.25">
      <c r="D1124" s="41"/>
    </row>
    <row r="1125" spans="4:4" x14ac:dyDescent="0.25">
      <c r="D1125" s="41"/>
    </row>
    <row r="1126" spans="4:4" x14ac:dyDescent="0.25">
      <c r="D1126" s="41"/>
    </row>
    <row r="1127" spans="4:4" x14ac:dyDescent="0.25">
      <c r="D1127" s="41"/>
    </row>
    <row r="1128" spans="4:4" x14ac:dyDescent="0.25">
      <c r="D1128" s="41"/>
    </row>
    <row r="1129" spans="4:4" x14ac:dyDescent="0.25">
      <c r="D1129" s="41"/>
    </row>
    <row r="1130" spans="4:4" x14ac:dyDescent="0.25">
      <c r="D1130" s="41"/>
    </row>
    <row r="1131" spans="4:4" x14ac:dyDescent="0.25">
      <c r="D1131" s="41"/>
    </row>
    <row r="1132" spans="4:4" x14ac:dyDescent="0.25">
      <c r="D1132" s="41"/>
    </row>
    <row r="1133" spans="4:4" x14ac:dyDescent="0.25">
      <c r="D1133" s="41"/>
    </row>
    <row r="1134" spans="4:4" x14ac:dyDescent="0.25">
      <c r="D1134" s="41"/>
    </row>
    <row r="1135" spans="4:4" x14ac:dyDescent="0.25">
      <c r="D1135" s="41"/>
    </row>
    <row r="1136" spans="4:4" x14ac:dyDescent="0.25">
      <c r="D1136" s="41"/>
    </row>
    <row r="1137" spans="4:4" x14ac:dyDescent="0.25">
      <c r="D1137" s="41"/>
    </row>
    <row r="1138" spans="4:4" x14ac:dyDescent="0.25">
      <c r="D1138" s="41"/>
    </row>
    <row r="1139" spans="4:4" x14ac:dyDescent="0.25">
      <c r="D1139" s="41"/>
    </row>
    <row r="1140" spans="4:4" x14ac:dyDescent="0.25">
      <c r="D1140" s="41"/>
    </row>
    <row r="1141" spans="4:4" x14ac:dyDescent="0.25">
      <c r="D1141" s="41"/>
    </row>
    <row r="1142" spans="4:4" x14ac:dyDescent="0.25">
      <c r="D1142" s="41"/>
    </row>
    <row r="1143" spans="4:4" x14ac:dyDescent="0.25">
      <c r="D1143" s="41"/>
    </row>
    <row r="1144" spans="4:4" x14ac:dyDescent="0.25">
      <c r="D1144" s="41"/>
    </row>
    <row r="1145" spans="4:4" x14ac:dyDescent="0.25">
      <c r="D1145" s="41"/>
    </row>
    <row r="1146" spans="4:4" x14ac:dyDescent="0.25">
      <c r="D1146" s="41"/>
    </row>
    <row r="1147" spans="4:4" x14ac:dyDescent="0.25">
      <c r="D1147" s="41"/>
    </row>
    <row r="1148" spans="4:4" x14ac:dyDescent="0.25">
      <c r="D1148" s="41"/>
    </row>
    <row r="1149" spans="4:4" x14ac:dyDescent="0.25">
      <c r="D1149" s="41"/>
    </row>
    <row r="1150" spans="4:4" x14ac:dyDescent="0.25">
      <c r="D1150" s="41"/>
    </row>
    <row r="1151" spans="4:4" x14ac:dyDescent="0.25">
      <c r="D1151" s="41"/>
    </row>
    <row r="1152" spans="4:4" x14ac:dyDescent="0.25">
      <c r="D1152" s="41"/>
    </row>
    <row r="1153" spans="4:4" x14ac:dyDescent="0.25">
      <c r="D1153" s="41"/>
    </row>
    <row r="1154" spans="4:4" x14ac:dyDescent="0.25">
      <c r="D1154" s="41"/>
    </row>
    <row r="1155" spans="4:4" x14ac:dyDescent="0.25">
      <c r="D1155" s="41"/>
    </row>
    <row r="1156" spans="4:4" x14ac:dyDescent="0.25">
      <c r="D1156" s="41"/>
    </row>
    <row r="1157" spans="4:4" x14ac:dyDescent="0.25">
      <c r="D1157" s="41"/>
    </row>
    <row r="1158" spans="4:4" x14ac:dyDescent="0.25">
      <c r="D1158" s="41"/>
    </row>
    <row r="1159" spans="4:4" x14ac:dyDescent="0.25">
      <c r="D1159" s="41"/>
    </row>
    <row r="1160" spans="4:4" x14ac:dyDescent="0.25">
      <c r="D1160" s="41"/>
    </row>
    <row r="1161" spans="4:4" x14ac:dyDescent="0.25">
      <c r="D1161" s="41"/>
    </row>
    <row r="1162" spans="4:4" x14ac:dyDescent="0.25">
      <c r="D1162" s="41"/>
    </row>
    <row r="1163" spans="4:4" x14ac:dyDescent="0.25">
      <c r="D1163" s="41"/>
    </row>
    <row r="1164" spans="4:4" x14ac:dyDescent="0.25">
      <c r="D1164" s="41"/>
    </row>
    <row r="1165" spans="4:4" x14ac:dyDescent="0.25">
      <c r="D1165" s="41"/>
    </row>
    <row r="1166" spans="4:4" x14ac:dyDescent="0.25">
      <c r="D1166" s="41"/>
    </row>
    <row r="1167" spans="4:4" x14ac:dyDescent="0.25">
      <c r="D1167" s="41"/>
    </row>
    <row r="1168" spans="4:4" x14ac:dyDescent="0.25">
      <c r="D1168" s="41"/>
    </row>
    <row r="1169" spans="4:4" x14ac:dyDescent="0.25">
      <c r="D1169" s="41"/>
    </row>
    <row r="1170" spans="4:4" x14ac:dyDescent="0.25">
      <c r="D1170" s="41"/>
    </row>
    <row r="1171" spans="4:4" x14ac:dyDescent="0.25">
      <c r="D1171" s="41"/>
    </row>
    <row r="1172" spans="4:4" x14ac:dyDescent="0.25">
      <c r="D1172" s="41"/>
    </row>
    <row r="1173" spans="4:4" x14ac:dyDescent="0.25">
      <c r="D1173" s="41"/>
    </row>
    <row r="1174" spans="4:4" x14ac:dyDescent="0.25">
      <c r="D1174" s="41"/>
    </row>
    <row r="1175" spans="4:4" x14ac:dyDescent="0.25">
      <c r="D1175" s="41"/>
    </row>
    <row r="1176" spans="4:4" x14ac:dyDescent="0.25">
      <c r="D1176" s="41"/>
    </row>
    <row r="1177" spans="4:4" x14ac:dyDescent="0.25">
      <c r="D1177" s="41"/>
    </row>
    <row r="1178" spans="4:4" x14ac:dyDescent="0.25">
      <c r="D1178" s="41"/>
    </row>
    <row r="1179" spans="4:4" x14ac:dyDescent="0.25">
      <c r="D1179" s="41"/>
    </row>
    <row r="1180" spans="4:4" x14ac:dyDescent="0.25">
      <c r="D1180" s="41"/>
    </row>
    <row r="1181" spans="4:4" x14ac:dyDescent="0.25">
      <c r="D1181" s="41"/>
    </row>
    <row r="1182" spans="4:4" x14ac:dyDescent="0.25">
      <c r="D1182" s="41"/>
    </row>
    <row r="1183" spans="4:4" x14ac:dyDescent="0.25">
      <c r="D1183" s="41"/>
    </row>
    <row r="1184" spans="4:4" x14ac:dyDescent="0.25">
      <c r="D1184" s="41"/>
    </row>
    <row r="1185" spans="4:4" x14ac:dyDescent="0.25">
      <c r="D1185" s="41"/>
    </row>
    <row r="1186" spans="4:4" x14ac:dyDescent="0.25">
      <c r="D1186" s="41"/>
    </row>
    <row r="1187" spans="4:4" x14ac:dyDescent="0.25">
      <c r="D1187" s="41"/>
    </row>
    <row r="1188" spans="4:4" x14ac:dyDescent="0.25">
      <c r="D1188" s="41"/>
    </row>
    <row r="1189" spans="4:4" x14ac:dyDescent="0.25">
      <c r="D1189" s="41"/>
    </row>
    <row r="1190" spans="4:4" x14ac:dyDescent="0.25">
      <c r="D1190" s="41"/>
    </row>
    <row r="1191" spans="4:4" x14ac:dyDescent="0.25">
      <c r="D1191" s="41"/>
    </row>
    <row r="1192" spans="4:4" x14ac:dyDescent="0.25">
      <c r="D1192" s="41"/>
    </row>
    <row r="1193" spans="4:4" x14ac:dyDescent="0.25">
      <c r="D1193" s="41"/>
    </row>
    <row r="1194" spans="4:4" x14ac:dyDescent="0.25">
      <c r="D1194" s="41"/>
    </row>
    <row r="1195" spans="4:4" x14ac:dyDescent="0.25">
      <c r="D1195" s="41"/>
    </row>
    <row r="1196" spans="4:4" x14ac:dyDescent="0.25">
      <c r="D1196" s="41"/>
    </row>
    <row r="1197" spans="4:4" x14ac:dyDescent="0.25">
      <c r="D1197" s="41"/>
    </row>
    <row r="1198" spans="4:4" x14ac:dyDescent="0.25">
      <c r="D1198" s="41"/>
    </row>
    <row r="1199" spans="4:4" x14ac:dyDescent="0.25">
      <c r="D1199" s="41"/>
    </row>
    <row r="1200" spans="4:4" x14ac:dyDescent="0.25">
      <c r="D1200" s="41"/>
    </row>
    <row r="1201" spans="4:4" x14ac:dyDescent="0.25">
      <c r="D1201" s="41"/>
    </row>
    <row r="1202" spans="4:4" x14ac:dyDescent="0.25">
      <c r="D1202" s="41"/>
    </row>
    <row r="1203" spans="4:4" x14ac:dyDescent="0.25">
      <c r="D1203" s="41"/>
    </row>
    <row r="1204" spans="4:4" x14ac:dyDescent="0.25">
      <c r="D1204" s="41"/>
    </row>
    <row r="1205" spans="4:4" x14ac:dyDescent="0.25">
      <c r="D1205" s="41"/>
    </row>
    <row r="1206" spans="4:4" x14ac:dyDescent="0.25">
      <c r="D1206" s="41"/>
    </row>
    <row r="1207" spans="4:4" x14ac:dyDescent="0.25">
      <c r="D1207" s="41"/>
    </row>
    <row r="1208" spans="4:4" x14ac:dyDescent="0.25">
      <c r="D1208" s="41"/>
    </row>
    <row r="1209" spans="4:4" x14ac:dyDescent="0.25">
      <c r="D1209" s="41"/>
    </row>
    <row r="1210" spans="4:4" x14ac:dyDescent="0.25">
      <c r="D1210" s="41"/>
    </row>
    <row r="1211" spans="4:4" x14ac:dyDescent="0.25">
      <c r="D1211" s="41"/>
    </row>
    <row r="1212" spans="4:4" x14ac:dyDescent="0.25">
      <c r="D1212" s="41"/>
    </row>
    <row r="1213" spans="4:4" x14ac:dyDescent="0.25">
      <c r="D1213" s="41"/>
    </row>
    <row r="1214" spans="4:4" x14ac:dyDescent="0.25">
      <c r="D1214" s="41"/>
    </row>
    <row r="1215" spans="4:4" x14ac:dyDescent="0.25">
      <c r="D1215" s="41"/>
    </row>
    <row r="1216" spans="4:4" x14ac:dyDescent="0.25">
      <c r="D1216" s="41"/>
    </row>
    <row r="1217" spans="4:4" x14ac:dyDescent="0.25">
      <c r="D1217" s="41"/>
    </row>
    <row r="1218" spans="4:4" x14ac:dyDescent="0.25">
      <c r="D1218" s="41"/>
    </row>
    <row r="1219" spans="4:4" x14ac:dyDescent="0.25">
      <c r="D1219" s="41"/>
    </row>
    <row r="1220" spans="4:4" x14ac:dyDescent="0.25">
      <c r="D1220" s="41"/>
    </row>
    <row r="1221" spans="4:4" x14ac:dyDescent="0.25">
      <c r="D1221" s="41"/>
    </row>
    <row r="1222" spans="4:4" x14ac:dyDescent="0.25">
      <c r="D1222" s="41"/>
    </row>
    <row r="1223" spans="4:4" x14ac:dyDescent="0.25">
      <c r="D1223" s="41"/>
    </row>
    <row r="1224" spans="4:4" x14ac:dyDescent="0.25">
      <c r="D1224" s="41"/>
    </row>
    <row r="1225" spans="4:4" x14ac:dyDescent="0.25">
      <c r="D1225" s="41"/>
    </row>
    <row r="1226" spans="4:4" x14ac:dyDescent="0.25">
      <c r="D1226" s="41"/>
    </row>
    <row r="1227" spans="4:4" x14ac:dyDescent="0.25">
      <c r="D1227" s="41"/>
    </row>
    <row r="1228" spans="4:4" x14ac:dyDescent="0.25">
      <c r="D1228" s="41"/>
    </row>
    <row r="1229" spans="4:4" x14ac:dyDescent="0.25">
      <c r="D1229" s="41"/>
    </row>
    <row r="1230" spans="4:4" x14ac:dyDescent="0.25">
      <c r="D1230" s="41"/>
    </row>
    <row r="1231" spans="4:4" x14ac:dyDescent="0.25">
      <c r="D1231" s="41"/>
    </row>
    <row r="1232" spans="4:4" x14ac:dyDescent="0.25">
      <c r="D1232" s="41"/>
    </row>
    <row r="1233" spans="4:4" x14ac:dyDescent="0.25">
      <c r="D1233" s="41"/>
    </row>
    <row r="1234" spans="4:4" x14ac:dyDescent="0.25">
      <c r="D1234" s="41"/>
    </row>
    <row r="1235" spans="4:4" x14ac:dyDescent="0.25">
      <c r="D1235" s="41"/>
    </row>
    <row r="1236" spans="4:4" x14ac:dyDescent="0.25">
      <c r="D1236" s="41"/>
    </row>
    <row r="1237" spans="4:4" x14ac:dyDescent="0.25">
      <c r="D1237" s="41"/>
    </row>
    <row r="1238" spans="4:4" x14ac:dyDescent="0.25">
      <c r="D1238" s="41"/>
    </row>
    <row r="1239" spans="4:4" x14ac:dyDescent="0.25">
      <c r="D1239" s="41"/>
    </row>
    <row r="1240" spans="4:4" x14ac:dyDescent="0.25">
      <c r="D1240" s="41"/>
    </row>
    <row r="1241" spans="4:4" x14ac:dyDescent="0.25">
      <c r="D1241" s="41"/>
    </row>
    <row r="1242" spans="4:4" x14ac:dyDescent="0.25">
      <c r="D1242" s="41"/>
    </row>
    <row r="1243" spans="4:4" x14ac:dyDescent="0.25">
      <c r="D1243" s="41"/>
    </row>
    <row r="1244" spans="4:4" x14ac:dyDescent="0.25">
      <c r="D1244" s="41"/>
    </row>
    <row r="1245" spans="4:4" x14ac:dyDescent="0.25">
      <c r="D1245" s="41"/>
    </row>
    <row r="1246" spans="4:4" x14ac:dyDescent="0.25">
      <c r="D1246" s="41"/>
    </row>
    <row r="1247" spans="4:4" x14ac:dyDescent="0.25">
      <c r="D1247" s="41"/>
    </row>
    <row r="1248" spans="4:4" x14ac:dyDescent="0.25">
      <c r="D1248" s="41"/>
    </row>
    <row r="1249" spans="4:4" x14ac:dyDescent="0.25">
      <c r="D1249" s="41"/>
    </row>
    <row r="1250" spans="4:4" x14ac:dyDescent="0.25">
      <c r="D1250" s="41"/>
    </row>
    <row r="1251" spans="4:4" x14ac:dyDescent="0.25">
      <c r="D1251" s="41"/>
    </row>
    <row r="1252" spans="4:4" x14ac:dyDescent="0.25">
      <c r="D1252" s="41"/>
    </row>
    <row r="1253" spans="4:4" x14ac:dyDescent="0.25">
      <c r="D1253" s="41"/>
    </row>
    <row r="1254" spans="4:4" x14ac:dyDescent="0.25">
      <c r="D1254" s="41"/>
    </row>
    <row r="1255" spans="4:4" x14ac:dyDescent="0.25">
      <c r="D1255" s="41"/>
    </row>
    <row r="1256" spans="4:4" x14ac:dyDescent="0.25">
      <c r="D1256" s="41"/>
    </row>
    <row r="1257" spans="4:4" x14ac:dyDescent="0.25">
      <c r="D1257" s="41"/>
    </row>
    <row r="1258" spans="4:4" x14ac:dyDescent="0.25">
      <c r="D1258" s="41"/>
    </row>
    <row r="1259" spans="4:4" x14ac:dyDescent="0.25">
      <c r="D1259" s="41"/>
    </row>
    <row r="1260" spans="4:4" x14ac:dyDescent="0.25">
      <c r="D1260" s="41"/>
    </row>
    <row r="1261" spans="4:4" x14ac:dyDescent="0.25">
      <c r="D1261" s="41"/>
    </row>
    <row r="1262" spans="4:4" x14ac:dyDescent="0.25">
      <c r="D1262" s="41"/>
    </row>
    <row r="1263" spans="4:4" x14ac:dyDescent="0.25">
      <c r="D1263" s="41"/>
    </row>
    <row r="1264" spans="4:4" x14ac:dyDescent="0.25">
      <c r="D1264" s="41"/>
    </row>
    <row r="1265" spans="4:4" x14ac:dyDescent="0.25">
      <c r="D1265" s="41"/>
    </row>
    <row r="1266" spans="4:4" x14ac:dyDescent="0.25">
      <c r="D1266" s="41"/>
    </row>
    <row r="1267" spans="4:4" x14ac:dyDescent="0.25">
      <c r="D1267" s="41"/>
    </row>
    <row r="1268" spans="4:4" x14ac:dyDescent="0.25">
      <c r="D1268" s="41"/>
    </row>
    <row r="1269" spans="4:4" x14ac:dyDescent="0.25">
      <c r="D1269" s="41"/>
    </row>
    <row r="1270" spans="4:4" x14ac:dyDescent="0.25">
      <c r="D1270" s="41"/>
    </row>
    <row r="1271" spans="4:4" x14ac:dyDescent="0.25">
      <c r="D1271" s="41"/>
    </row>
    <row r="1272" spans="4:4" x14ac:dyDescent="0.25">
      <c r="D1272" s="41"/>
    </row>
    <row r="1273" spans="4:4" x14ac:dyDescent="0.25">
      <c r="D1273" s="41"/>
    </row>
    <row r="1274" spans="4:4" x14ac:dyDescent="0.25">
      <c r="D1274" s="41"/>
    </row>
    <row r="1275" spans="4:4" x14ac:dyDescent="0.25">
      <c r="D1275" s="41"/>
    </row>
    <row r="1276" spans="4:4" x14ac:dyDescent="0.25">
      <c r="D1276" s="41"/>
    </row>
    <row r="1277" spans="4:4" x14ac:dyDescent="0.25">
      <c r="D1277" s="41"/>
    </row>
    <row r="1278" spans="4:4" x14ac:dyDescent="0.25">
      <c r="D1278" s="41"/>
    </row>
    <row r="1279" spans="4:4" x14ac:dyDescent="0.25">
      <c r="D1279" s="41"/>
    </row>
    <row r="1280" spans="4:4" x14ac:dyDescent="0.25">
      <c r="D1280" s="41"/>
    </row>
    <row r="1281" spans="4:4" x14ac:dyDescent="0.25">
      <c r="D1281" s="41"/>
    </row>
    <row r="1282" spans="4:4" x14ac:dyDescent="0.25">
      <c r="D1282" s="41"/>
    </row>
    <row r="1283" spans="4:4" x14ac:dyDescent="0.25">
      <c r="D1283" s="41"/>
    </row>
    <row r="1284" spans="4:4" x14ac:dyDescent="0.25">
      <c r="D1284" s="41"/>
    </row>
    <row r="1285" spans="4:4" x14ac:dyDescent="0.25">
      <c r="D1285" s="41"/>
    </row>
    <row r="1286" spans="4:4" x14ac:dyDescent="0.25">
      <c r="D1286" s="41"/>
    </row>
    <row r="1287" spans="4:4" x14ac:dyDescent="0.25">
      <c r="D1287" s="41"/>
    </row>
    <row r="1288" spans="4:4" x14ac:dyDescent="0.25">
      <c r="D1288" s="41"/>
    </row>
    <row r="1289" spans="4:4" x14ac:dyDescent="0.25">
      <c r="D1289" s="41"/>
    </row>
    <row r="1290" spans="4:4" x14ac:dyDescent="0.25">
      <c r="D1290" s="41"/>
    </row>
    <row r="1291" spans="4:4" x14ac:dyDescent="0.25">
      <c r="D1291" s="41"/>
    </row>
    <row r="1292" spans="4:4" x14ac:dyDescent="0.25">
      <c r="D1292" s="41"/>
    </row>
    <row r="1293" spans="4:4" x14ac:dyDescent="0.25">
      <c r="D1293" s="41"/>
    </row>
    <row r="1294" spans="4:4" x14ac:dyDescent="0.25">
      <c r="D1294" s="41"/>
    </row>
    <row r="1295" spans="4:4" x14ac:dyDescent="0.25">
      <c r="D1295" s="41"/>
    </row>
    <row r="1296" spans="4:4" x14ac:dyDescent="0.25">
      <c r="D1296" s="41"/>
    </row>
    <row r="1297" spans="4:4" x14ac:dyDescent="0.25">
      <c r="D1297" s="41"/>
    </row>
    <row r="1298" spans="4:4" x14ac:dyDescent="0.25">
      <c r="D1298" s="41"/>
    </row>
    <row r="1299" spans="4:4" x14ac:dyDescent="0.25">
      <c r="D1299" s="41"/>
    </row>
    <row r="1300" spans="4:4" x14ac:dyDescent="0.25">
      <c r="D1300" s="41"/>
    </row>
    <row r="1301" spans="4:4" x14ac:dyDescent="0.25">
      <c r="D1301" s="41"/>
    </row>
    <row r="1302" spans="4:4" x14ac:dyDescent="0.25">
      <c r="D1302" s="41"/>
    </row>
    <row r="1303" spans="4:4" x14ac:dyDescent="0.25">
      <c r="D1303" s="41"/>
    </row>
    <row r="1304" spans="4:4" x14ac:dyDescent="0.25">
      <c r="D1304" s="41"/>
    </row>
    <row r="1305" spans="4:4" x14ac:dyDescent="0.25">
      <c r="D1305" s="41"/>
    </row>
    <row r="1306" spans="4:4" x14ac:dyDescent="0.25">
      <c r="D1306" s="41"/>
    </row>
    <row r="1307" spans="4:4" x14ac:dyDescent="0.25">
      <c r="D1307" s="41"/>
    </row>
    <row r="1308" spans="4:4" x14ac:dyDescent="0.25">
      <c r="D1308" s="41"/>
    </row>
    <row r="1309" spans="4:4" x14ac:dyDescent="0.25">
      <c r="D1309" s="41"/>
    </row>
    <row r="1310" spans="4:4" x14ac:dyDescent="0.25">
      <c r="D1310" s="41"/>
    </row>
    <row r="1311" spans="4:4" x14ac:dyDescent="0.25">
      <c r="D1311" s="41"/>
    </row>
    <row r="1312" spans="4:4" x14ac:dyDescent="0.25">
      <c r="D1312" s="41"/>
    </row>
    <row r="1313" spans="4:4" x14ac:dyDescent="0.25">
      <c r="D1313" s="41"/>
    </row>
    <row r="1314" spans="4:4" x14ac:dyDescent="0.25">
      <c r="D1314" s="41"/>
    </row>
    <row r="1315" spans="4:4" x14ac:dyDescent="0.25">
      <c r="D1315" s="41"/>
    </row>
    <row r="1316" spans="4:4" x14ac:dyDescent="0.25">
      <c r="D1316" s="41"/>
    </row>
    <row r="1317" spans="4:4" x14ac:dyDescent="0.25">
      <c r="D1317" s="41"/>
    </row>
    <row r="1318" spans="4:4" x14ac:dyDescent="0.25">
      <c r="D1318" s="41"/>
    </row>
    <row r="1319" spans="4:4" x14ac:dyDescent="0.25">
      <c r="D1319" s="41"/>
    </row>
    <row r="1320" spans="4:4" x14ac:dyDescent="0.25">
      <c r="D1320" s="41"/>
    </row>
    <row r="1321" spans="4:4" x14ac:dyDescent="0.25">
      <c r="D1321" s="41"/>
    </row>
    <row r="1322" spans="4:4" x14ac:dyDescent="0.25">
      <c r="D1322" s="41"/>
    </row>
    <row r="1323" spans="4:4" x14ac:dyDescent="0.25">
      <c r="D1323" s="41"/>
    </row>
    <row r="1324" spans="4:4" x14ac:dyDescent="0.25">
      <c r="D1324" s="41"/>
    </row>
    <row r="1325" spans="4:4" x14ac:dyDescent="0.25">
      <c r="D1325" s="41"/>
    </row>
    <row r="1326" spans="4:4" x14ac:dyDescent="0.25">
      <c r="D1326" s="41"/>
    </row>
    <row r="1327" spans="4:4" x14ac:dyDescent="0.25">
      <c r="D1327" s="41"/>
    </row>
    <row r="1328" spans="4:4" x14ac:dyDescent="0.25">
      <c r="D1328" s="41"/>
    </row>
    <row r="1329" spans="4:4" x14ac:dyDescent="0.25">
      <c r="D1329" s="41"/>
    </row>
    <row r="1330" spans="4:4" x14ac:dyDescent="0.25">
      <c r="D1330" s="41"/>
    </row>
    <row r="1331" spans="4:4" x14ac:dyDescent="0.25">
      <c r="D1331" s="41"/>
    </row>
    <row r="1332" spans="4:4" x14ac:dyDescent="0.25">
      <c r="D1332" s="41"/>
    </row>
    <row r="1333" spans="4:4" x14ac:dyDescent="0.25">
      <c r="D1333" s="41"/>
    </row>
    <row r="1334" spans="4:4" x14ac:dyDescent="0.25">
      <c r="D1334" s="41"/>
    </row>
    <row r="1335" spans="4:4" x14ac:dyDescent="0.25">
      <c r="D1335" s="41"/>
    </row>
    <row r="1336" spans="4:4" x14ac:dyDescent="0.25">
      <c r="D1336" s="41"/>
    </row>
    <row r="1337" spans="4:4" x14ac:dyDescent="0.25">
      <c r="D1337" s="41"/>
    </row>
    <row r="1338" spans="4:4" x14ac:dyDescent="0.25">
      <c r="D1338" s="41"/>
    </row>
    <row r="1339" spans="4:4" x14ac:dyDescent="0.25">
      <c r="D1339" s="41"/>
    </row>
    <row r="1340" spans="4:4" x14ac:dyDescent="0.25">
      <c r="D1340" s="41"/>
    </row>
    <row r="1341" spans="4:4" x14ac:dyDescent="0.25">
      <c r="D1341" s="41"/>
    </row>
    <row r="1342" spans="4:4" x14ac:dyDescent="0.25">
      <c r="D1342" s="41"/>
    </row>
    <row r="1343" spans="4:4" x14ac:dyDescent="0.25">
      <c r="D1343" s="41"/>
    </row>
    <row r="1344" spans="4:4" x14ac:dyDescent="0.25">
      <c r="D1344" s="41"/>
    </row>
    <row r="1345" spans="4:4" x14ac:dyDescent="0.25">
      <c r="D1345" s="41"/>
    </row>
    <row r="1346" spans="4:4" x14ac:dyDescent="0.25">
      <c r="D1346" s="41"/>
    </row>
    <row r="1347" spans="4:4" x14ac:dyDescent="0.25">
      <c r="D1347" s="41"/>
    </row>
    <row r="1348" spans="4:4" x14ac:dyDescent="0.25">
      <c r="D1348" s="41"/>
    </row>
    <row r="1349" spans="4:4" x14ac:dyDescent="0.25">
      <c r="D1349" s="41"/>
    </row>
    <row r="1350" spans="4:4" x14ac:dyDescent="0.25">
      <c r="D1350" s="41"/>
    </row>
    <row r="1351" spans="4:4" x14ac:dyDescent="0.25">
      <c r="D1351" s="41"/>
    </row>
    <row r="1352" spans="4:4" x14ac:dyDescent="0.25">
      <c r="D1352" s="41"/>
    </row>
    <row r="1353" spans="4:4" x14ac:dyDescent="0.25">
      <c r="D1353" s="41"/>
    </row>
    <row r="1354" spans="4:4" x14ac:dyDescent="0.25">
      <c r="D1354" s="41"/>
    </row>
    <row r="1355" spans="4:4" x14ac:dyDescent="0.25">
      <c r="D1355" s="41"/>
    </row>
    <row r="1356" spans="4:4" x14ac:dyDescent="0.25">
      <c r="D1356" s="41"/>
    </row>
    <row r="1357" spans="4:4" x14ac:dyDescent="0.25">
      <c r="D1357" s="41"/>
    </row>
    <row r="1358" spans="4:4" x14ac:dyDescent="0.25">
      <c r="D1358" s="41"/>
    </row>
    <row r="1359" spans="4:4" x14ac:dyDescent="0.25">
      <c r="D1359" s="41"/>
    </row>
    <row r="1360" spans="4:4" x14ac:dyDescent="0.25">
      <c r="D1360" s="41"/>
    </row>
    <row r="1361" spans="4:4" x14ac:dyDescent="0.25">
      <c r="D1361" s="41"/>
    </row>
    <row r="1362" spans="4:4" x14ac:dyDescent="0.25">
      <c r="D1362" s="41"/>
    </row>
    <row r="1363" spans="4:4" x14ac:dyDescent="0.25">
      <c r="D1363" s="41"/>
    </row>
    <row r="1364" spans="4:4" x14ac:dyDescent="0.25">
      <c r="D1364" s="41"/>
    </row>
    <row r="1365" spans="4:4" x14ac:dyDescent="0.25">
      <c r="D1365" s="41"/>
    </row>
    <row r="1366" spans="4:4" x14ac:dyDescent="0.25">
      <c r="D1366" s="41"/>
    </row>
    <row r="1367" spans="4:4" x14ac:dyDescent="0.25">
      <c r="D1367" s="41"/>
    </row>
    <row r="1368" spans="4:4" x14ac:dyDescent="0.25">
      <c r="D1368" s="41"/>
    </row>
    <row r="1369" spans="4:4" x14ac:dyDescent="0.25">
      <c r="D1369" s="41"/>
    </row>
    <row r="1370" spans="4:4" x14ac:dyDescent="0.25">
      <c r="D1370" s="41"/>
    </row>
    <row r="1371" spans="4:4" x14ac:dyDescent="0.25">
      <c r="D1371" s="41"/>
    </row>
    <row r="1372" spans="4:4" x14ac:dyDescent="0.25">
      <c r="D1372" s="41"/>
    </row>
    <row r="1373" spans="4:4" x14ac:dyDescent="0.25">
      <c r="D1373" s="41"/>
    </row>
    <row r="1374" spans="4:4" x14ac:dyDescent="0.25">
      <c r="D1374" s="41"/>
    </row>
    <row r="1375" spans="4:4" x14ac:dyDescent="0.25">
      <c r="D1375" s="41"/>
    </row>
    <row r="1376" spans="4:4" x14ac:dyDescent="0.25">
      <c r="D1376" s="41"/>
    </row>
    <row r="1377" spans="4:4" x14ac:dyDescent="0.25">
      <c r="D1377" s="41"/>
    </row>
    <row r="1378" spans="4:4" x14ac:dyDescent="0.25">
      <c r="D1378" s="41"/>
    </row>
    <row r="1379" spans="4:4" x14ac:dyDescent="0.25">
      <c r="D1379" s="41"/>
    </row>
    <row r="1380" spans="4:4" x14ac:dyDescent="0.25">
      <c r="D1380" s="41"/>
    </row>
    <row r="1381" spans="4:4" x14ac:dyDescent="0.25">
      <c r="D1381" s="41"/>
    </row>
    <row r="1382" spans="4:4" x14ac:dyDescent="0.25">
      <c r="D1382" s="41"/>
    </row>
    <row r="1383" spans="4:4" x14ac:dyDescent="0.25">
      <c r="D1383" s="41"/>
    </row>
    <row r="1384" spans="4:4" x14ac:dyDescent="0.25">
      <c r="D1384" s="41"/>
    </row>
    <row r="1385" spans="4:4" x14ac:dyDescent="0.25">
      <c r="D1385" s="41"/>
    </row>
    <row r="1386" spans="4:4" x14ac:dyDescent="0.25">
      <c r="D1386" s="41"/>
    </row>
    <row r="1387" spans="4:4" x14ac:dyDescent="0.25">
      <c r="D1387" s="41"/>
    </row>
    <row r="1388" spans="4:4" x14ac:dyDescent="0.25">
      <c r="D1388" s="41"/>
    </row>
    <row r="1389" spans="4:4" x14ac:dyDescent="0.25">
      <c r="D1389" s="41"/>
    </row>
    <row r="1390" spans="4:4" x14ac:dyDescent="0.25">
      <c r="D1390" s="41"/>
    </row>
    <row r="1391" spans="4:4" x14ac:dyDescent="0.25">
      <c r="D1391" s="41"/>
    </row>
    <row r="1392" spans="4:4" x14ac:dyDescent="0.25">
      <c r="D1392" s="41"/>
    </row>
    <row r="1393" spans="4:4" x14ac:dyDescent="0.25">
      <c r="D1393" s="41"/>
    </row>
    <row r="1394" spans="4:4" x14ac:dyDescent="0.25">
      <c r="D1394" s="41"/>
    </row>
    <row r="1395" spans="4:4" x14ac:dyDescent="0.25">
      <c r="D1395" s="41"/>
    </row>
    <row r="1396" spans="4:4" x14ac:dyDescent="0.25">
      <c r="D1396" s="41"/>
    </row>
    <row r="1397" spans="4:4" x14ac:dyDescent="0.25">
      <c r="D1397" s="41"/>
    </row>
    <row r="1398" spans="4:4" x14ac:dyDescent="0.25">
      <c r="D1398" s="41"/>
    </row>
    <row r="1399" spans="4:4" x14ac:dyDescent="0.25">
      <c r="D1399" s="41"/>
    </row>
    <row r="1400" spans="4:4" x14ac:dyDescent="0.25">
      <c r="D1400" s="41"/>
    </row>
    <row r="1401" spans="4:4" x14ac:dyDescent="0.25">
      <c r="D1401" s="41"/>
    </row>
    <row r="1402" spans="4:4" x14ac:dyDescent="0.25">
      <c r="D1402" s="41"/>
    </row>
    <row r="1403" spans="4:4" x14ac:dyDescent="0.25">
      <c r="D1403" s="41"/>
    </row>
    <row r="1404" spans="4:4" x14ac:dyDescent="0.25">
      <c r="D1404" s="41"/>
    </row>
    <row r="1405" spans="4:4" x14ac:dyDescent="0.25">
      <c r="D1405" s="41"/>
    </row>
    <row r="1406" spans="4:4" x14ac:dyDescent="0.25">
      <c r="D1406" s="41"/>
    </row>
    <row r="1407" spans="4:4" x14ac:dyDescent="0.25">
      <c r="D1407" s="41"/>
    </row>
    <row r="1408" spans="4:4" x14ac:dyDescent="0.25">
      <c r="D1408" s="41"/>
    </row>
    <row r="1409" spans="4:4" x14ac:dyDescent="0.25">
      <c r="D1409" s="41"/>
    </row>
    <row r="1410" spans="4:4" x14ac:dyDescent="0.25">
      <c r="D1410" s="41"/>
    </row>
    <row r="1411" spans="4:4" x14ac:dyDescent="0.25">
      <c r="D1411" s="41"/>
    </row>
    <row r="1412" spans="4:4" x14ac:dyDescent="0.25">
      <c r="D1412" s="41"/>
    </row>
    <row r="1413" spans="4:4" x14ac:dyDescent="0.25">
      <c r="D1413" s="41"/>
    </row>
    <row r="1414" spans="4:4" x14ac:dyDescent="0.25">
      <c r="D1414" s="41"/>
    </row>
    <row r="1415" spans="4:4" x14ac:dyDescent="0.25">
      <c r="D1415" s="41"/>
    </row>
    <row r="1416" spans="4:4" x14ac:dyDescent="0.25">
      <c r="D1416" s="41"/>
    </row>
    <row r="1417" spans="4:4" x14ac:dyDescent="0.25">
      <c r="D1417" s="41"/>
    </row>
    <row r="1418" spans="4:4" x14ac:dyDescent="0.25">
      <c r="D1418" s="41"/>
    </row>
    <row r="1419" spans="4:4" x14ac:dyDescent="0.25">
      <c r="D1419" s="41"/>
    </row>
    <row r="1420" spans="4:4" x14ac:dyDescent="0.25">
      <c r="D1420" s="41"/>
    </row>
    <row r="1421" spans="4:4" x14ac:dyDescent="0.25">
      <c r="D1421" s="41"/>
    </row>
    <row r="1422" spans="4:4" x14ac:dyDescent="0.25">
      <c r="D1422" s="41"/>
    </row>
    <row r="1423" spans="4:4" x14ac:dyDescent="0.25">
      <c r="D1423" s="41"/>
    </row>
    <row r="1424" spans="4:4" x14ac:dyDescent="0.25">
      <c r="D1424" s="41"/>
    </row>
    <row r="1425" spans="4:4" x14ac:dyDescent="0.25">
      <c r="D1425" s="41"/>
    </row>
    <row r="1426" spans="4:4" x14ac:dyDescent="0.25">
      <c r="D1426" s="41"/>
    </row>
    <row r="1427" spans="4:4" x14ac:dyDescent="0.25">
      <c r="D1427" s="41"/>
    </row>
    <row r="1428" spans="4:4" x14ac:dyDescent="0.25">
      <c r="D1428" s="41"/>
    </row>
    <row r="1429" spans="4:4" x14ac:dyDescent="0.25">
      <c r="D1429" s="41"/>
    </row>
    <row r="1430" spans="4:4" x14ac:dyDescent="0.25">
      <c r="D1430" s="41"/>
    </row>
    <row r="1431" spans="4:4" x14ac:dyDescent="0.25">
      <c r="D1431" s="41"/>
    </row>
    <row r="1432" spans="4:4" x14ac:dyDescent="0.25">
      <c r="D1432" s="41"/>
    </row>
    <row r="1433" spans="4:4" x14ac:dyDescent="0.25">
      <c r="D1433" s="41"/>
    </row>
    <row r="1434" spans="4:4" x14ac:dyDescent="0.25">
      <c r="D1434" s="41"/>
    </row>
    <row r="1435" spans="4:4" x14ac:dyDescent="0.25">
      <c r="D1435" s="41"/>
    </row>
    <row r="1436" spans="4:4" x14ac:dyDescent="0.25">
      <c r="D1436" s="41"/>
    </row>
    <row r="1437" spans="4:4" x14ac:dyDescent="0.25">
      <c r="D1437" s="41"/>
    </row>
    <row r="1438" spans="4:4" x14ac:dyDescent="0.25">
      <c r="D1438" s="41"/>
    </row>
    <row r="1439" spans="4:4" x14ac:dyDescent="0.25">
      <c r="D1439" s="41"/>
    </row>
    <row r="1440" spans="4:4" x14ac:dyDescent="0.25">
      <c r="D1440" s="41"/>
    </row>
    <row r="1441" spans="4:4" x14ac:dyDescent="0.25">
      <c r="D1441" s="41"/>
    </row>
    <row r="1442" spans="4:4" x14ac:dyDescent="0.25">
      <c r="D1442" s="41"/>
    </row>
    <row r="1443" spans="4:4" x14ac:dyDescent="0.25">
      <c r="D1443" s="41"/>
    </row>
    <row r="1444" spans="4:4" x14ac:dyDescent="0.25">
      <c r="D1444" s="41"/>
    </row>
    <row r="1445" spans="4:4" x14ac:dyDescent="0.25">
      <c r="D1445" s="41"/>
    </row>
    <row r="1446" spans="4:4" x14ac:dyDescent="0.25">
      <c r="D1446" s="41"/>
    </row>
    <row r="1447" spans="4:4" x14ac:dyDescent="0.25">
      <c r="D1447" s="41"/>
    </row>
    <row r="1448" spans="4:4" x14ac:dyDescent="0.25">
      <c r="D1448" s="41"/>
    </row>
    <row r="1449" spans="4:4" x14ac:dyDescent="0.25">
      <c r="D1449" s="41"/>
    </row>
    <row r="1450" spans="4:4" x14ac:dyDescent="0.25">
      <c r="D1450" s="41"/>
    </row>
    <row r="1451" spans="4:4" x14ac:dyDescent="0.25">
      <c r="D1451" s="41"/>
    </row>
    <row r="1452" spans="4:4" x14ac:dyDescent="0.25">
      <c r="D1452" s="41"/>
    </row>
    <row r="1453" spans="4:4" x14ac:dyDescent="0.25">
      <c r="D1453" s="41"/>
    </row>
    <row r="1454" spans="4:4" x14ac:dyDescent="0.25">
      <c r="D1454" s="41"/>
    </row>
    <row r="1455" spans="4:4" x14ac:dyDescent="0.25">
      <c r="D1455" s="41"/>
    </row>
    <row r="1456" spans="4:4" x14ac:dyDescent="0.25">
      <c r="D1456" s="41"/>
    </row>
    <row r="1457" spans="4:4" x14ac:dyDescent="0.25">
      <c r="D1457" s="41"/>
    </row>
    <row r="1458" spans="4:4" x14ac:dyDescent="0.25">
      <c r="D1458" s="41"/>
    </row>
    <row r="1459" spans="4:4" x14ac:dyDescent="0.25">
      <c r="D1459" s="41"/>
    </row>
    <row r="1460" spans="4:4" x14ac:dyDescent="0.25">
      <c r="D1460" s="41"/>
    </row>
    <row r="1461" spans="4:4" x14ac:dyDescent="0.25">
      <c r="D1461" s="41"/>
    </row>
    <row r="1462" spans="4:4" x14ac:dyDescent="0.25">
      <c r="D1462" s="41"/>
    </row>
    <row r="1463" spans="4:4" x14ac:dyDescent="0.25">
      <c r="D1463" s="41"/>
    </row>
    <row r="1464" spans="4:4" x14ac:dyDescent="0.25">
      <c r="D1464" s="41"/>
    </row>
    <row r="1465" spans="4:4" x14ac:dyDescent="0.25">
      <c r="D1465" s="41"/>
    </row>
    <row r="1466" spans="4:4" x14ac:dyDescent="0.25">
      <c r="D1466" s="41"/>
    </row>
    <row r="1467" spans="4:4" x14ac:dyDescent="0.25">
      <c r="D1467" s="41"/>
    </row>
    <row r="1468" spans="4:4" x14ac:dyDescent="0.25">
      <c r="D1468" s="41"/>
    </row>
    <row r="1469" spans="4:4" x14ac:dyDescent="0.25">
      <c r="D1469" s="41"/>
    </row>
    <row r="1470" spans="4:4" x14ac:dyDescent="0.25">
      <c r="D1470" s="41"/>
    </row>
    <row r="1471" spans="4:4" x14ac:dyDescent="0.25">
      <c r="D1471" s="41"/>
    </row>
    <row r="1472" spans="4:4" x14ac:dyDescent="0.25">
      <c r="D1472" s="41"/>
    </row>
    <row r="1473" spans="4:4" x14ac:dyDescent="0.25">
      <c r="D1473" s="41"/>
    </row>
    <row r="1474" spans="4:4" x14ac:dyDescent="0.25">
      <c r="D1474" s="41"/>
    </row>
    <row r="1475" spans="4:4" x14ac:dyDescent="0.25">
      <c r="D1475" s="41"/>
    </row>
    <row r="1476" spans="4:4" x14ac:dyDescent="0.25">
      <c r="D1476" s="41"/>
    </row>
    <row r="1477" spans="4:4" x14ac:dyDescent="0.25">
      <c r="D1477" s="41"/>
    </row>
    <row r="1478" spans="4:4" x14ac:dyDescent="0.25">
      <c r="D1478" s="41"/>
    </row>
    <row r="1479" spans="4:4" x14ac:dyDescent="0.25">
      <c r="D1479" s="41"/>
    </row>
    <row r="1480" spans="4:4" x14ac:dyDescent="0.25">
      <c r="D1480" s="41"/>
    </row>
    <row r="1481" spans="4:4" x14ac:dyDescent="0.25">
      <c r="D1481" s="41"/>
    </row>
    <row r="1482" spans="4:4" x14ac:dyDescent="0.25">
      <c r="D1482" s="41"/>
    </row>
    <row r="1483" spans="4:4" x14ac:dyDescent="0.25">
      <c r="D1483" s="41"/>
    </row>
    <row r="1484" spans="4:4" x14ac:dyDescent="0.25">
      <c r="D1484" s="41"/>
    </row>
    <row r="1485" spans="4:4" x14ac:dyDescent="0.25">
      <c r="D1485" s="41"/>
    </row>
    <row r="1486" spans="4:4" x14ac:dyDescent="0.25">
      <c r="D1486" s="41"/>
    </row>
    <row r="1487" spans="4:4" x14ac:dyDescent="0.25">
      <c r="D1487" s="41"/>
    </row>
    <row r="1488" spans="4:4" x14ac:dyDescent="0.25">
      <c r="D1488" s="41"/>
    </row>
    <row r="1489" spans="4:4" x14ac:dyDescent="0.25">
      <c r="D1489" s="41"/>
    </row>
    <row r="1490" spans="4:4" x14ac:dyDescent="0.25">
      <c r="D1490" s="41"/>
    </row>
    <row r="1491" spans="4:4" x14ac:dyDescent="0.25">
      <c r="D1491" s="41"/>
    </row>
    <row r="1492" spans="4:4" x14ac:dyDescent="0.25">
      <c r="D1492" s="41"/>
    </row>
    <row r="1493" spans="4:4" x14ac:dyDescent="0.25">
      <c r="D1493" s="41"/>
    </row>
    <row r="1494" spans="4:4" x14ac:dyDescent="0.25">
      <c r="D1494" s="41"/>
    </row>
    <row r="1495" spans="4:4" x14ac:dyDescent="0.25">
      <c r="D1495" s="41"/>
    </row>
    <row r="1496" spans="4:4" x14ac:dyDescent="0.25">
      <c r="D1496" s="41"/>
    </row>
    <row r="1497" spans="4:4" x14ac:dyDescent="0.25">
      <c r="D1497" s="41"/>
    </row>
    <row r="1498" spans="4:4" x14ac:dyDescent="0.25">
      <c r="D1498" s="41"/>
    </row>
    <row r="1499" spans="4:4" x14ac:dyDescent="0.25">
      <c r="D1499" s="41"/>
    </row>
    <row r="1500" spans="4:4" x14ac:dyDescent="0.25">
      <c r="D1500" s="41"/>
    </row>
    <row r="1501" spans="4:4" x14ac:dyDescent="0.25">
      <c r="D1501" s="41"/>
    </row>
    <row r="1502" spans="4:4" x14ac:dyDescent="0.25">
      <c r="D1502" s="41"/>
    </row>
    <row r="1503" spans="4:4" x14ac:dyDescent="0.25">
      <c r="D1503" s="41"/>
    </row>
    <row r="1504" spans="4:4" x14ac:dyDescent="0.25">
      <c r="D1504" s="41"/>
    </row>
    <row r="1505" spans="4:4" x14ac:dyDescent="0.25">
      <c r="D1505" s="41"/>
    </row>
    <row r="1506" spans="4:4" x14ac:dyDescent="0.25">
      <c r="D1506" s="41"/>
    </row>
    <row r="1507" spans="4:4" x14ac:dyDescent="0.25">
      <c r="D1507" s="41"/>
    </row>
    <row r="1508" spans="4:4" x14ac:dyDescent="0.25">
      <c r="D1508" s="41"/>
    </row>
    <row r="1509" spans="4:4" x14ac:dyDescent="0.25">
      <c r="D1509" s="41"/>
    </row>
    <row r="1510" spans="4:4" x14ac:dyDescent="0.25">
      <c r="D1510" s="41"/>
    </row>
    <row r="1511" spans="4:4" x14ac:dyDescent="0.25">
      <c r="D1511" s="41"/>
    </row>
    <row r="1512" spans="4:4" x14ac:dyDescent="0.25">
      <c r="D1512" s="41"/>
    </row>
    <row r="1513" spans="4:4" x14ac:dyDescent="0.25">
      <c r="D1513" s="41"/>
    </row>
    <row r="1514" spans="4:4" x14ac:dyDescent="0.25">
      <c r="D1514" s="41"/>
    </row>
    <row r="1515" spans="4:4" x14ac:dyDescent="0.25">
      <c r="D1515" s="41"/>
    </row>
    <row r="1516" spans="4:4" x14ac:dyDescent="0.25">
      <c r="D1516" s="41"/>
    </row>
    <row r="1517" spans="4:4" x14ac:dyDescent="0.25">
      <c r="D1517" s="41"/>
    </row>
    <row r="1518" spans="4:4" x14ac:dyDescent="0.25">
      <c r="D1518" s="41"/>
    </row>
    <row r="1519" spans="4:4" x14ac:dyDescent="0.25">
      <c r="D1519" s="41"/>
    </row>
    <row r="1520" spans="4:4" x14ac:dyDescent="0.25">
      <c r="D1520" s="41"/>
    </row>
    <row r="1521" spans="4:4" x14ac:dyDescent="0.25">
      <c r="D1521" s="41"/>
    </row>
    <row r="1522" spans="4:4" x14ac:dyDescent="0.25">
      <c r="D1522" s="41"/>
    </row>
    <row r="1523" spans="4:4" x14ac:dyDescent="0.25">
      <c r="D1523" s="41"/>
    </row>
    <row r="1524" spans="4:4" x14ac:dyDescent="0.25">
      <c r="D1524" s="41"/>
    </row>
    <row r="1525" spans="4:4" x14ac:dyDescent="0.25">
      <c r="D1525" s="41"/>
    </row>
    <row r="1526" spans="4:4" x14ac:dyDescent="0.25">
      <c r="D1526" s="41"/>
    </row>
    <row r="1527" spans="4:4" x14ac:dyDescent="0.25">
      <c r="D1527" s="41"/>
    </row>
    <row r="1528" spans="4:4" x14ac:dyDescent="0.25">
      <c r="D1528" s="41"/>
    </row>
    <row r="1529" spans="4:4" x14ac:dyDescent="0.25">
      <c r="D1529" s="41"/>
    </row>
    <row r="1530" spans="4:4" x14ac:dyDescent="0.25">
      <c r="D1530" s="41"/>
    </row>
    <row r="1531" spans="4:4" x14ac:dyDescent="0.25">
      <c r="D1531" s="41"/>
    </row>
    <row r="1532" spans="4:4" x14ac:dyDescent="0.25">
      <c r="D1532" s="41"/>
    </row>
    <row r="1533" spans="4:4" x14ac:dyDescent="0.25">
      <c r="D1533" s="41"/>
    </row>
    <row r="1534" spans="4:4" x14ac:dyDescent="0.25">
      <c r="D1534" s="41"/>
    </row>
    <row r="1535" spans="4:4" x14ac:dyDescent="0.25">
      <c r="D1535" s="41"/>
    </row>
    <row r="1536" spans="4:4" x14ac:dyDescent="0.25">
      <c r="D1536" s="41"/>
    </row>
    <row r="1537" spans="4:4" x14ac:dyDescent="0.25">
      <c r="D1537" s="41"/>
    </row>
    <row r="1538" spans="4:4" x14ac:dyDescent="0.25">
      <c r="D1538" s="41"/>
    </row>
    <row r="1539" spans="4:4" x14ac:dyDescent="0.25">
      <c r="D1539" s="41"/>
    </row>
    <row r="1540" spans="4:4" x14ac:dyDescent="0.25">
      <c r="D1540" s="41"/>
    </row>
    <row r="1541" spans="4:4" x14ac:dyDescent="0.25">
      <c r="D1541" s="41"/>
    </row>
    <row r="1542" spans="4:4" x14ac:dyDescent="0.25">
      <c r="D1542" s="41"/>
    </row>
    <row r="1543" spans="4:4" x14ac:dyDescent="0.25">
      <c r="D1543" s="41"/>
    </row>
    <row r="1544" spans="4:4" x14ac:dyDescent="0.25">
      <c r="D1544" s="41"/>
    </row>
    <row r="1545" spans="4:4" x14ac:dyDescent="0.25">
      <c r="D1545" s="41"/>
    </row>
    <row r="1546" spans="4:4" x14ac:dyDescent="0.25">
      <c r="D1546" s="41"/>
    </row>
    <row r="1547" spans="4:4" x14ac:dyDescent="0.25">
      <c r="D1547" s="41"/>
    </row>
    <row r="1548" spans="4:4" x14ac:dyDescent="0.25">
      <c r="D1548" s="41"/>
    </row>
    <row r="1549" spans="4:4" x14ac:dyDescent="0.25">
      <c r="D1549" s="41"/>
    </row>
    <row r="1550" spans="4:4" x14ac:dyDescent="0.25">
      <c r="D1550" s="41"/>
    </row>
    <row r="1551" spans="4:4" x14ac:dyDescent="0.25">
      <c r="D1551" s="41"/>
    </row>
    <row r="1552" spans="4:4" x14ac:dyDescent="0.25">
      <c r="D1552" s="41"/>
    </row>
    <row r="1553" spans="4:4" x14ac:dyDescent="0.25">
      <c r="D1553" s="41"/>
    </row>
    <row r="1554" spans="4:4" x14ac:dyDescent="0.25">
      <c r="D1554" s="41"/>
    </row>
    <row r="1555" spans="4:4" x14ac:dyDescent="0.25">
      <c r="D1555" s="41"/>
    </row>
    <row r="1556" spans="4:4" x14ac:dyDescent="0.25">
      <c r="D1556" s="41"/>
    </row>
    <row r="1557" spans="4:4" x14ac:dyDescent="0.25">
      <c r="D1557" s="41"/>
    </row>
    <row r="1558" spans="4:4" x14ac:dyDescent="0.25">
      <c r="D1558" s="41"/>
    </row>
    <row r="1559" spans="4:4" x14ac:dyDescent="0.25">
      <c r="D1559" s="41"/>
    </row>
    <row r="1560" spans="4:4" x14ac:dyDescent="0.25">
      <c r="D1560" s="41"/>
    </row>
    <row r="1561" spans="4:4" x14ac:dyDescent="0.25">
      <c r="D1561" s="41"/>
    </row>
    <row r="1562" spans="4:4" x14ac:dyDescent="0.25">
      <c r="D1562" s="41"/>
    </row>
    <row r="1563" spans="4:4" x14ac:dyDescent="0.25">
      <c r="D1563" s="41"/>
    </row>
    <row r="1564" spans="4:4" x14ac:dyDescent="0.25">
      <c r="D1564" s="41"/>
    </row>
    <row r="1565" spans="4:4" x14ac:dyDescent="0.25">
      <c r="D1565" s="41"/>
    </row>
    <row r="1566" spans="4:4" x14ac:dyDescent="0.25">
      <c r="D1566" s="41"/>
    </row>
    <row r="1567" spans="4:4" x14ac:dyDescent="0.25">
      <c r="D1567" s="41"/>
    </row>
    <row r="1568" spans="4:4" x14ac:dyDescent="0.25">
      <c r="D1568" s="41"/>
    </row>
    <row r="1569" spans="4:4" x14ac:dyDescent="0.25">
      <c r="D1569" s="41"/>
    </row>
    <row r="1570" spans="4:4" x14ac:dyDescent="0.25">
      <c r="D1570" s="41"/>
    </row>
    <row r="1571" spans="4:4" x14ac:dyDescent="0.25">
      <c r="D1571" s="41"/>
    </row>
    <row r="1572" spans="4:4" x14ac:dyDescent="0.25">
      <c r="D1572" s="41"/>
    </row>
    <row r="1573" spans="4:4" x14ac:dyDescent="0.25">
      <c r="D1573" s="41"/>
    </row>
    <row r="1574" spans="4:4" x14ac:dyDescent="0.25">
      <c r="D1574" s="41"/>
    </row>
    <row r="1575" spans="4:4" x14ac:dyDescent="0.25">
      <c r="D1575" s="41"/>
    </row>
    <row r="1576" spans="4:4" x14ac:dyDescent="0.25">
      <c r="D1576" s="41"/>
    </row>
    <row r="1577" spans="4:4" x14ac:dyDescent="0.25">
      <c r="D1577" s="41"/>
    </row>
    <row r="1578" spans="4:4" x14ac:dyDescent="0.25">
      <c r="D1578" s="41"/>
    </row>
    <row r="1579" spans="4:4" x14ac:dyDescent="0.25">
      <c r="D1579" s="41"/>
    </row>
    <row r="1580" spans="4:4" x14ac:dyDescent="0.25">
      <c r="D1580" s="41"/>
    </row>
    <row r="1581" spans="4:4" x14ac:dyDescent="0.25">
      <c r="D1581" s="41"/>
    </row>
    <row r="1582" spans="4:4" x14ac:dyDescent="0.25">
      <c r="D1582" s="41"/>
    </row>
    <row r="1583" spans="4:4" x14ac:dyDescent="0.25">
      <c r="D1583" s="41"/>
    </row>
    <row r="1584" spans="4:4" x14ac:dyDescent="0.25">
      <c r="D1584" s="41"/>
    </row>
    <row r="1585" spans="4:4" x14ac:dyDescent="0.25">
      <c r="D1585" s="41"/>
    </row>
    <row r="1586" spans="4:4" x14ac:dyDescent="0.25">
      <c r="D1586" s="41"/>
    </row>
    <row r="1587" spans="4:4" x14ac:dyDescent="0.25">
      <c r="D1587" s="41"/>
    </row>
    <row r="1588" spans="4:4" x14ac:dyDescent="0.25">
      <c r="D1588" s="41"/>
    </row>
    <row r="1589" spans="4:4" x14ac:dyDescent="0.25">
      <c r="D1589" s="41"/>
    </row>
    <row r="1590" spans="4:4" x14ac:dyDescent="0.25">
      <c r="D1590" s="41"/>
    </row>
    <row r="1591" spans="4:4" x14ac:dyDescent="0.25">
      <c r="D1591" s="41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3"/>
  <sheetViews>
    <sheetView tabSelected="1" topLeftCell="A3" workbookViewId="0">
      <selection activeCell="P25" sqref="P25"/>
    </sheetView>
  </sheetViews>
  <sheetFormatPr defaultColWidth="9.109375" defaultRowHeight="13.2" x14ac:dyDescent="0.25"/>
  <cols>
    <col min="1" max="1" width="2.109375" style="7" customWidth="1"/>
    <col min="2" max="2" width="11.44140625" style="7" customWidth="1"/>
    <col min="3" max="3" width="3.44140625" style="7" customWidth="1"/>
    <col min="4" max="4" width="12.33203125" style="7" customWidth="1"/>
    <col min="5" max="5" width="3.109375" style="7" customWidth="1"/>
    <col min="6" max="6" width="9.44140625" style="7" customWidth="1"/>
    <col min="7" max="7" width="4.44140625" style="7" customWidth="1"/>
    <col min="8" max="8" width="12.77734375" style="7" customWidth="1"/>
    <col min="9" max="9" width="2.44140625" style="7" customWidth="1"/>
    <col min="10" max="10" width="11.77734375" style="7" customWidth="1"/>
    <col min="11" max="11" width="4" style="7" customWidth="1"/>
    <col min="12" max="12" width="13.109375" style="7" bestFit="1" customWidth="1"/>
    <col min="13" max="16384" width="9.109375" style="7"/>
  </cols>
  <sheetData>
    <row r="1" spans="1:16" customFormat="1" ht="15.6" x14ac:dyDescent="0.3">
      <c r="A1" s="2" t="str">
        <f>'Project Cost'!A1</f>
        <v>Emperean Space Private Limited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customFormat="1" ht="15.6" x14ac:dyDescent="0.3">
      <c r="A2" s="2" t="str">
        <f>'Project Cost'!A2</f>
        <v>Proposed Plan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19"/>
      <c r="L3" s="20"/>
    </row>
    <row r="4" spans="1:16" ht="15.6" x14ac:dyDescent="0.25">
      <c r="A4" s="21" t="s">
        <v>61</v>
      </c>
      <c r="B4" s="21"/>
      <c r="C4" s="21"/>
      <c r="D4" s="21"/>
      <c r="E4" s="21"/>
      <c r="F4" s="21"/>
      <c r="G4" s="21"/>
      <c r="H4" s="21"/>
      <c r="I4" s="21"/>
      <c r="J4" s="21"/>
      <c r="K4" s="22"/>
      <c r="L4" s="23"/>
    </row>
    <row r="5" spans="1:16" ht="15.6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19"/>
      <c r="L5" s="6" t="s">
        <v>143</v>
      </c>
    </row>
    <row r="6" spans="1:16" ht="15.6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19"/>
      <c r="L6" s="6"/>
    </row>
    <row r="7" spans="1:16" ht="15.6" x14ac:dyDescent="0.3">
      <c r="A7" s="6"/>
      <c r="B7" s="8" t="s">
        <v>2</v>
      </c>
      <c r="C7" s="8"/>
      <c r="D7" s="8" t="s">
        <v>39</v>
      </c>
      <c r="E7" s="8"/>
      <c r="F7" s="8" t="s">
        <v>41</v>
      </c>
      <c r="G7" s="8"/>
      <c r="H7" s="8" t="s">
        <v>42</v>
      </c>
      <c r="I7" s="8"/>
      <c r="J7" s="8" t="s">
        <v>43</v>
      </c>
      <c r="K7" s="19"/>
      <c r="L7" s="6" t="s">
        <v>62</v>
      </c>
    </row>
    <row r="8" spans="1:16" ht="15.6" x14ac:dyDescent="0.3">
      <c r="A8" s="6"/>
      <c r="B8" s="24"/>
      <c r="C8" s="8"/>
      <c r="D8" s="24" t="s">
        <v>15</v>
      </c>
      <c r="E8" s="8"/>
      <c r="F8" s="24" t="s">
        <v>40</v>
      </c>
      <c r="G8" s="8"/>
      <c r="H8" s="24" t="s">
        <v>11</v>
      </c>
      <c r="I8" s="8"/>
      <c r="J8" s="24" t="s">
        <v>15</v>
      </c>
      <c r="K8" s="19"/>
      <c r="L8" s="24" t="s">
        <v>157</v>
      </c>
    </row>
    <row r="9" spans="1:16" ht="15.6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19"/>
      <c r="L9" s="6"/>
    </row>
    <row r="10" spans="1:16" ht="15.6" x14ac:dyDescent="0.3">
      <c r="A10" s="6"/>
      <c r="B10" s="8"/>
      <c r="C10" s="6"/>
      <c r="D10" s="25"/>
      <c r="E10" s="6"/>
      <c r="F10" s="25"/>
      <c r="G10" s="6"/>
      <c r="H10" s="25"/>
      <c r="I10" s="6"/>
      <c r="J10" s="25"/>
      <c r="K10" s="19"/>
      <c r="L10" s="25"/>
    </row>
    <row r="11" spans="1:16" ht="15.6" x14ac:dyDescent="0.3">
      <c r="A11" s="6"/>
      <c r="B11" s="8" t="s">
        <v>1</v>
      </c>
      <c r="C11" s="6"/>
      <c r="D11" s="26">
        <f>'Int Calculation'!C7</f>
        <v>150</v>
      </c>
      <c r="E11" s="6"/>
      <c r="F11" s="26">
        <f>'Int Calculation'!E18</f>
        <v>23.437500000000004</v>
      </c>
      <c r="G11" s="6"/>
      <c r="H11" s="26">
        <f>'Int Calculation'!G18</f>
        <v>0</v>
      </c>
      <c r="I11" s="6"/>
      <c r="J11" s="26">
        <f>'Int Calculation'!H18</f>
        <v>250</v>
      </c>
      <c r="K11" s="19"/>
      <c r="L11" s="125">
        <f>F11+H11</f>
        <v>23.437500000000004</v>
      </c>
    </row>
    <row r="12" spans="1:16" ht="15.6" x14ac:dyDescent="0.3">
      <c r="A12" s="6"/>
      <c r="B12" s="8"/>
      <c r="C12" s="6"/>
      <c r="D12" s="26"/>
      <c r="E12" s="6"/>
      <c r="F12" s="26"/>
      <c r="G12" s="6"/>
      <c r="H12" s="26"/>
      <c r="I12" s="6"/>
      <c r="J12" s="26"/>
      <c r="K12" s="19"/>
      <c r="L12" s="126"/>
    </row>
    <row r="13" spans="1:16" ht="15.6" x14ac:dyDescent="0.3">
      <c r="A13" s="6"/>
      <c r="B13" s="8"/>
      <c r="C13" s="6"/>
      <c r="D13" s="25"/>
      <c r="E13" s="6"/>
      <c r="F13" s="25"/>
      <c r="G13" s="6"/>
      <c r="H13" s="25"/>
      <c r="I13" s="6"/>
      <c r="J13" s="25"/>
      <c r="K13" s="19"/>
      <c r="L13" s="126"/>
    </row>
    <row r="14" spans="1:16" ht="15.6" x14ac:dyDescent="0.3">
      <c r="A14" s="6"/>
      <c r="B14" s="8" t="s">
        <v>3</v>
      </c>
      <c r="C14" s="6"/>
      <c r="D14" s="26">
        <f>J11</f>
        <v>250</v>
      </c>
      <c r="E14" s="6"/>
      <c r="F14" s="26">
        <f>'Int Calculation'!E31</f>
        <v>37.5</v>
      </c>
      <c r="G14" s="6"/>
      <c r="H14" s="26">
        <f>'Int Calculation'!G31</f>
        <v>0</v>
      </c>
      <c r="I14" s="6"/>
      <c r="J14" s="26">
        <f>'Int Calculation'!H31</f>
        <v>300</v>
      </c>
      <c r="K14" s="19"/>
      <c r="L14" s="125">
        <f>F14+H14</f>
        <v>37.5</v>
      </c>
    </row>
    <row r="15" spans="1:16" ht="15.6" x14ac:dyDescent="0.3">
      <c r="A15" s="6"/>
      <c r="B15" s="8"/>
      <c r="C15" s="6"/>
      <c r="D15" s="26"/>
      <c r="E15" s="6"/>
      <c r="F15" s="26"/>
      <c r="G15" s="6"/>
      <c r="H15" s="26"/>
      <c r="I15" s="6"/>
      <c r="J15" s="26"/>
      <c r="K15" s="19"/>
      <c r="L15" s="126"/>
    </row>
    <row r="16" spans="1:16" ht="15.6" x14ac:dyDescent="0.3">
      <c r="A16" s="6"/>
      <c r="B16" s="8"/>
      <c r="C16" s="6"/>
      <c r="D16" s="25"/>
      <c r="E16" s="6"/>
      <c r="F16" s="25"/>
      <c r="G16" s="6"/>
      <c r="H16" s="25"/>
      <c r="I16" s="6"/>
      <c r="J16" s="25"/>
      <c r="K16" s="19"/>
      <c r="L16" s="126"/>
    </row>
    <row r="17" spans="1:12" ht="15.6" x14ac:dyDescent="0.3">
      <c r="A17" s="6"/>
      <c r="B17" s="8" t="s">
        <v>4</v>
      </c>
      <c r="C17" s="6"/>
      <c r="D17" s="26">
        <f>J14</f>
        <v>300</v>
      </c>
      <c r="E17" s="6"/>
      <c r="F17" s="27">
        <f>'Int Calculation'!E44</f>
        <v>37.5</v>
      </c>
      <c r="G17" s="6"/>
      <c r="H17" s="26">
        <f>'Int Calculation'!G44</f>
        <v>0</v>
      </c>
      <c r="I17" s="6"/>
      <c r="J17" s="26">
        <f>'Int Calculation'!H44</f>
        <v>300</v>
      </c>
      <c r="K17" s="19"/>
      <c r="L17" s="125">
        <f>F17+H17</f>
        <v>37.5</v>
      </c>
    </row>
    <row r="18" spans="1:12" ht="15.6" x14ac:dyDescent="0.3">
      <c r="A18" s="6"/>
      <c r="B18" s="8"/>
      <c r="C18" s="6"/>
      <c r="D18" s="26"/>
      <c r="E18" s="6"/>
      <c r="F18" s="26"/>
      <c r="G18" s="6"/>
      <c r="H18" s="26"/>
      <c r="I18" s="6"/>
      <c r="J18" s="26"/>
      <c r="K18" s="19"/>
      <c r="L18" s="126"/>
    </row>
    <row r="19" spans="1:12" ht="15.6" x14ac:dyDescent="0.3">
      <c r="A19" s="6"/>
      <c r="B19" s="8"/>
      <c r="C19" s="6"/>
      <c r="D19" s="25"/>
      <c r="E19" s="6"/>
      <c r="F19" s="25"/>
      <c r="G19" s="6"/>
      <c r="H19" s="25"/>
      <c r="I19" s="6"/>
      <c r="J19" s="25"/>
      <c r="K19" s="19"/>
      <c r="L19" s="126"/>
    </row>
    <row r="20" spans="1:12" ht="15.6" x14ac:dyDescent="0.3">
      <c r="A20" s="6"/>
      <c r="B20" s="8" t="s">
        <v>5</v>
      </c>
      <c r="C20" s="6"/>
      <c r="D20" s="26">
        <f>J17</f>
        <v>300</v>
      </c>
      <c r="E20" s="6"/>
      <c r="F20" s="27">
        <f>'Int Calculation'!E57</f>
        <v>31.770833333333343</v>
      </c>
      <c r="G20" s="6"/>
      <c r="H20" s="26">
        <f>'Int Calculation'!G57</f>
        <v>99.999999999999986</v>
      </c>
      <c r="I20" s="6"/>
      <c r="J20" s="26">
        <f>'Int Calculation'!H57</f>
        <v>200.00000000000003</v>
      </c>
      <c r="K20" s="19"/>
      <c r="L20" s="125">
        <f>F20+H20</f>
        <v>131.77083333333331</v>
      </c>
    </row>
    <row r="21" spans="1:12" ht="15.6" x14ac:dyDescent="0.3">
      <c r="A21" s="6"/>
      <c r="B21" s="8"/>
      <c r="C21" s="6"/>
      <c r="D21" s="26"/>
      <c r="E21" s="6"/>
      <c r="F21" s="26"/>
      <c r="G21" s="6"/>
      <c r="H21" s="26"/>
      <c r="I21" s="6"/>
      <c r="J21" s="26"/>
      <c r="K21" s="19"/>
      <c r="L21" s="126"/>
    </row>
    <row r="22" spans="1:12" ht="15.6" x14ac:dyDescent="0.3">
      <c r="A22" s="6"/>
      <c r="B22" s="8"/>
      <c r="C22" s="6"/>
      <c r="D22" s="25"/>
      <c r="E22" s="6"/>
      <c r="F22" s="25"/>
      <c r="G22" s="6"/>
      <c r="H22" s="25"/>
      <c r="I22" s="6"/>
      <c r="J22" s="25"/>
      <c r="K22" s="19"/>
      <c r="L22" s="126"/>
    </row>
    <row r="23" spans="1:12" ht="15.6" x14ac:dyDescent="0.3">
      <c r="A23" s="6"/>
      <c r="B23" s="8" t="s">
        <v>6</v>
      </c>
      <c r="C23" s="6"/>
      <c r="D23" s="26">
        <f>J20</f>
        <v>200.00000000000003</v>
      </c>
      <c r="E23" s="6"/>
      <c r="F23" s="27">
        <f>'Int Calculation'!E70</f>
        <v>19.270833333333332</v>
      </c>
      <c r="G23" s="6"/>
      <c r="H23" s="26">
        <f>'Int Calculation'!G70</f>
        <v>99.999999999999986</v>
      </c>
      <c r="I23" s="6"/>
      <c r="J23" s="26">
        <f>'Int Calculation'!H70</f>
        <v>99.999999999999972</v>
      </c>
      <c r="K23" s="19"/>
      <c r="L23" s="125">
        <f>F23+H23</f>
        <v>119.27083333333331</v>
      </c>
    </row>
    <row r="24" spans="1:12" ht="15.6" x14ac:dyDescent="0.3">
      <c r="A24" s="6"/>
      <c r="B24" s="8"/>
      <c r="C24" s="6"/>
      <c r="D24" s="28"/>
      <c r="E24" s="6"/>
      <c r="F24" s="26"/>
      <c r="G24" s="6"/>
      <c r="H24" s="26"/>
      <c r="I24" s="6"/>
      <c r="J24" s="26"/>
      <c r="K24" s="19"/>
      <c r="L24" s="126"/>
    </row>
    <row r="25" spans="1:12" ht="15.6" x14ac:dyDescent="0.3">
      <c r="A25" s="6"/>
      <c r="C25" s="6"/>
      <c r="D25" s="29"/>
      <c r="E25" s="6"/>
      <c r="F25" s="25"/>
      <c r="G25" s="6"/>
      <c r="H25" s="25"/>
      <c r="I25" s="6"/>
      <c r="J25" s="25"/>
      <c r="K25" s="19"/>
      <c r="L25" s="126"/>
    </row>
    <row r="26" spans="1:12" ht="15.6" x14ac:dyDescent="0.3">
      <c r="A26" s="6"/>
      <c r="B26" s="8" t="s">
        <v>77</v>
      </c>
      <c r="C26" s="6"/>
      <c r="D26" s="26">
        <f>J23</f>
        <v>99.999999999999972</v>
      </c>
      <c r="E26" s="6"/>
      <c r="F26" s="27">
        <f>'Int Calculation'!E83</f>
        <v>6.7708333333333304</v>
      </c>
      <c r="G26" s="6"/>
      <c r="H26" s="26">
        <f>'Int Calculation'!G83</f>
        <v>99.999999999999986</v>
      </c>
      <c r="I26" s="6"/>
      <c r="J26" s="26">
        <f>D26-H26</f>
        <v>0</v>
      </c>
      <c r="K26" s="19"/>
      <c r="L26" s="125">
        <f>F26+H26</f>
        <v>106.77083333333331</v>
      </c>
    </row>
    <row r="27" spans="1:12" ht="15.6" x14ac:dyDescent="0.3">
      <c r="A27" s="6"/>
      <c r="B27" s="6"/>
      <c r="C27" s="6"/>
      <c r="D27" s="8"/>
      <c r="E27" s="6"/>
      <c r="F27" s="6"/>
      <c r="G27" s="6"/>
      <c r="H27" s="25"/>
      <c r="I27" s="6"/>
      <c r="J27" s="25"/>
      <c r="K27" s="19"/>
      <c r="L27" s="125">
        <f>SUM(L11:L26)</f>
        <v>456.24999999999994</v>
      </c>
    </row>
    <row r="28" spans="1:12" ht="15.6" x14ac:dyDescent="0.3">
      <c r="A28" s="6" t="s">
        <v>164</v>
      </c>
      <c r="B28" s="8"/>
      <c r="C28" s="6"/>
      <c r="D28" s="28"/>
      <c r="E28" s="6"/>
      <c r="F28" s="30"/>
      <c r="G28" s="6"/>
      <c r="H28" s="28"/>
      <c r="I28" s="6"/>
      <c r="J28" s="28"/>
      <c r="K28" s="19"/>
      <c r="L28" s="6"/>
    </row>
    <row r="29" spans="1:12" ht="15.6" x14ac:dyDescent="0.3">
      <c r="A29" s="6"/>
      <c r="B29" s="8"/>
      <c r="C29" s="6"/>
      <c r="D29" s="28"/>
      <c r="E29" s="6"/>
      <c r="F29" s="28"/>
      <c r="G29" s="6"/>
      <c r="H29" s="28"/>
      <c r="I29" s="6"/>
      <c r="J29" s="30"/>
      <c r="K29" s="19"/>
      <c r="L29" s="6"/>
    </row>
    <row r="30" spans="1:12" ht="15.6" x14ac:dyDescent="0.3">
      <c r="A30" s="8">
        <v>1</v>
      </c>
      <c r="B30" s="29" t="s">
        <v>165</v>
      </c>
      <c r="C30" s="6"/>
      <c r="D30" s="116">
        <v>300</v>
      </c>
      <c r="E30" s="6" t="s">
        <v>125</v>
      </c>
      <c r="F30" s="28"/>
      <c r="G30" s="6"/>
      <c r="H30" s="28"/>
      <c r="I30" s="6"/>
      <c r="J30" s="30"/>
      <c r="K30" s="19"/>
      <c r="L30" s="6"/>
    </row>
    <row r="31" spans="1:12" ht="15.6" x14ac:dyDescent="0.3">
      <c r="A31" s="8"/>
      <c r="B31" s="29" t="s">
        <v>166</v>
      </c>
      <c r="C31" s="6"/>
      <c r="D31" s="28"/>
      <c r="E31" s="6"/>
      <c r="F31" s="28"/>
      <c r="G31" s="6"/>
      <c r="H31" s="28"/>
      <c r="I31" s="6"/>
      <c r="J31" s="30"/>
      <c r="K31" s="19"/>
      <c r="L31" s="6"/>
    </row>
    <row r="32" spans="1:12" ht="15.6" x14ac:dyDescent="0.3">
      <c r="A32" s="8"/>
      <c r="B32" s="8" t="s">
        <v>167</v>
      </c>
      <c r="C32" s="6"/>
      <c r="D32" s="116">
        <v>150</v>
      </c>
      <c r="E32" s="6" t="s">
        <v>125</v>
      </c>
      <c r="F32" s="28"/>
      <c r="G32" s="6"/>
      <c r="H32" s="28"/>
      <c r="I32" s="6"/>
      <c r="J32" s="30"/>
      <c r="K32" s="19"/>
      <c r="L32" s="6"/>
    </row>
    <row r="33" spans="1:12" ht="15.6" x14ac:dyDescent="0.3">
      <c r="A33" s="8"/>
      <c r="B33" s="8" t="s">
        <v>168</v>
      </c>
      <c r="C33" s="6"/>
      <c r="D33" s="116">
        <v>50</v>
      </c>
      <c r="E33" s="6" t="s">
        <v>125</v>
      </c>
      <c r="F33" s="28"/>
      <c r="G33" s="6"/>
      <c r="H33" s="28"/>
      <c r="I33" s="6"/>
      <c r="J33" s="30"/>
      <c r="K33" s="19"/>
      <c r="L33" s="6"/>
    </row>
    <row r="34" spans="1:12" ht="15.6" x14ac:dyDescent="0.3">
      <c r="A34" s="8"/>
      <c r="B34" s="8" t="s">
        <v>169</v>
      </c>
      <c r="C34" s="6"/>
      <c r="D34" s="117">
        <v>50</v>
      </c>
      <c r="E34" s="6" t="s">
        <v>125</v>
      </c>
      <c r="F34" s="28"/>
      <c r="G34" s="6"/>
      <c r="H34" s="28"/>
      <c r="I34" s="6"/>
      <c r="J34" s="30"/>
      <c r="K34" s="19"/>
      <c r="L34" s="6"/>
    </row>
    <row r="35" spans="1:12" ht="15.6" x14ac:dyDescent="0.3">
      <c r="A35" s="8"/>
      <c r="B35" s="8"/>
      <c r="C35" s="6"/>
      <c r="D35" s="116">
        <f>SUM(D32:D34)</f>
        <v>250</v>
      </c>
      <c r="E35" s="6" t="s">
        <v>125</v>
      </c>
      <c r="F35" s="28"/>
      <c r="G35" s="6"/>
      <c r="H35" s="28"/>
      <c r="I35" s="6"/>
      <c r="J35" s="30"/>
      <c r="K35" s="19"/>
      <c r="L35" s="6"/>
    </row>
    <row r="36" spans="1:12" ht="15.6" x14ac:dyDescent="0.3">
      <c r="A36" s="8"/>
      <c r="B36" s="8" t="s">
        <v>58</v>
      </c>
      <c r="C36" s="6"/>
      <c r="D36" s="117">
        <v>50</v>
      </c>
      <c r="E36" s="6" t="s">
        <v>125</v>
      </c>
      <c r="F36" s="28"/>
      <c r="G36" s="6"/>
      <c r="H36" s="28"/>
      <c r="I36" s="6"/>
      <c r="J36" s="30"/>
      <c r="K36" s="19"/>
      <c r="L36" s="6"/>
    </row>
    <row r="37" spans="1:12" ht="15.6" x14ac:dyDescent="0.3">
      <c r="A37" s="8"/>
      <c r="B37" s="8"/>
      <c r="C37" s="6"/>
      <c r="D37" s="116">
        <f>SUM(D35:D36)</f>
        <v>300</v>
      </c>
      <c r="E37" s="6" t="s">
        <v>125</v>
      </c>
      <c r="F37" s="28"/>
      <c r="G37" s="6"/>
      <c r="H37" s="28"/>
      <c r="I37" s="6"/>
      <c r="J37" s="30"/>
      <c r="K37" s="19"/>
      <c r="L37" s="6"/>
    </row>
    <row r="38" spans="1:12" ht="15.6" x14ac:dyDescent="0.3">
      <c r="A38" s="8"/>
      <c r="B38" s="8"/>
      <c r="C38" s="6"/>
      <c r="D38" s="28"/>
      <c r="E38" s="6"/>
      <c r="F38" s="28"/>
      <c r="G38" s="6"/>
      <c r="H38" s="28"/>
      <c r="I38" s="6"/>
      <c r="J38" s="30"/>
      <c r="K38" s="19"/>
      <c r="L38" s="6"/>
    </row>
    <row r="39" spans="1:12" ht="15.6" x14ac:dyDescent="0.3">
      <c r="A39" s="115">
        <v>2</v>
      </c>
      <c r="B39" s="6" t="s">
        <v>115</v>
      </c>
      <c r="C39" s="6"/>
      <c r="D39" s="6"/>
      <c r="E39" s="6"/>
      <c r="F39" s="6"/>
      <c r="G39" s="6"/>
      <c r="H39" s="6"/>
      <c r="I39" s="6"/>
      <c r="J39" s="6"/>
      <c r="K39" s="19"/>
      <c r="L39" s="6"/>
    </row>
    <row r="40" spans="1:12" ht="15.6" x14ac:dyDescent="0.3">
      <c r="A40" s="115"/>
      <c r="B40" s="6"/>
      <c r="C40" s="6"/>
      <c r="D40" s="6"/>
      <c r="E40" s="6"/>
      <c r="F40" s="6"/>
      <c r="G40" s="6"/>
      <c r="H40" s="6"/>
      <c r="I40" s="6"/>
      <c r="J40" s="6"/>
      <c r="K40" s="19"/>
      <c r="L40" s="6"/>
    </row>
    <row r="41" spans="1:12" ht="15.6" x14ac:dyDescent="0.3">
      <c r="A41" s="115">
        <v>3</v>
      </c>
      <c r="B41" s="6" t="s">
        <v>170</v>
      </c>
      <c r="C41" s="6"/>
      <c r="D41" s="6"/>
      <c r="E41" s="6"/>
      <c r="F41" s="6"/>
      <c r="G41" s="6"/>
      <c r="H41" s="6"/>
      <c r="I41" s="6"/>
      <c r="J41" s="6"/>
      <c r="K41" s="19"/>
      <c r="L41" s="6"/>
    </row>
    <row r="42" spans="1:12" ht="15.6" x14ac:dyDescent="0.3">
      <c r="A42" s="115"/>
      <c r="B42" s="6"/>
      <c r="C42" s="6"/>
      <c r="D42" s="6"/>
      <c r="E42" s="6"/>
      <c r="F42" s="6"/>
      <c r="G42" s="6"/>
      <c r="H42" s="6"/>
      <c r="I42" s="6"/>
      <c r="J42" s="6"/>
      <c r="K42" s="19"/>
      <c r="L42" s="6"/>
    </row>
    <row r="43" spans="1:12" ht="15.6" x14ac:dyDescent="0.3">
      <c r="A43" s="8"/>
      <c r="B43" s="6"/>
      <c r="C43" s="6"/>
      <c r="D43" s="6"/>
      <c r="E43" s="6"/>
      <c r="F43" s="6"/>
      <c r="G43" s="6"/>
      <c r="H43" s="6"/>
      <c r="I43" s="6"/>
      <c r="J43" s="6"/>
      <c r="K43" s="19"/>
      <c r="L43" s="6"/>
    </row>
    <row r="44" spans="1:12" ht="15.6" x14ac:dyDescent="0.3">
      <c r="A44" s="8"/>
      <c r="B44" s="6"/>
      <c r="C44" s="6"/>
      <c r="D44" s="6"/>
      <c r="E44" s="6"/>
      <c r="F44" s="6"/>
      <c r="G44" s="6"/>
      <c r="H44" s="6"/>
      <c r="I44" s="6"/>
      <c r="J44" s="6"/>
      <c r="K44" s="19"/>
      <c r="L44" s="6"/>
    </row>
    <row r="45" spans="1:12" ht="15.6" x14ac:dyDescent="0.3">
      <c r="A45" s="8"/>
      <c r="B45" s="6"/>
      <c r="C45" s="6"/>
      <c r="D45" s="6"/>
      <c r="E45" s="6"/>
      <c r="F45" s="6"/>
      <c r="G45" s="6"/>
      <c r="H45" s="6"/>
      <c r="I45" s="6"/>
      <c r="J45" s="6"/>
      <c r="K45" s="19"/>
      <c r="L45" s="6"/>
    </row>
    <row r="46" spans="1:12" ht="15.6" x14ac:dyDescent="0.3">
      <c r="A46" s="8"/>
      <c r="B46" s="6"/>
      <c r="C46" s="6"/>
      <c r="D46" s="6"/>
      <c r="E46" s="6"/>
      <c r="F46" s="6"/>
      <c r="G46" s="6"/>
      <c r="H46" s="6"/>
      <c r="I46" s="6"/>
      <c r="J46" s="6"/>
      <c r="K46" s="19"/>
      <c r="L46" s="6"/>
    </row>
    <row r="47" spans="1:12" ht="15.6" x14ac:dyDescent="0.3">
      <c r="A47" s="8"/>
      <c r="B47" s="6"/>
      <c r="C47" s="6"/>
      <c r="D47" s="6"/>
      <c r="E47" s="6"/>
      <c r="F47" s="6"/>
      <c r="G47" s="6"/>
      <c r="H47" s="6"/>
      <c r="I47" s="6"/>
      <c r="J47" s="6"/>
      <c r="K47" s="19"/>
      <c r="L47" s="6"/>
    </row>
    <row r="48" spans="1:12" ht="15.6" x14ac:dyDescent="0.3">
      <c r="A48" s="8"/>
      <c r="B48" s="6"/>
      <c r="C48" s="6"/>
      <c r="D48" s="6"/>
      <c r="E48" s="6"/>
      <c r="F48" s="6"/>
      <c r="G48" s="6"/>
      <c r="H48" s="6"/>
      <c r="I48" s="6"/>
      <c r="J48" s="6"/>
      <c r="K48" s="19"/>
      <c r="L48" s="6"/>
    </row>
    <row r="49" spans="1:12" ht="15.6" x14ac:dyDescent="0.3">
      <c r="A49" s="8"/>
      <c r="B49" s="6"/>
      <c r="C49" s="6"/>
      <c r="D49" s="6"/>
      <c r="E49" s="6"/>
      <c r="F49" s="6"/>
      <c r="G49" s="6"/>
      <c r="H49" s="6"/>
      <c r="I49" s="6"/>
      <c r="J49" s="6"/>
      <c r="K49" s="19"/>
      <c r="L49" s="6"/>
    </row>
    <row r="50" spans="1:12" ht="15.6" x14ac:dyDescent="0.3">
      <c r="A50" s="6"/>
      <c r="B50" s="6"/>
      <c r="C50" s="6"/>
      <c r="D50" s="6"/>
      <c r="E50" s="6"/>
      <c r="F50" s="6"/>
      <c r="G50" s="6"/>
      <c r="H50" s="6"/>
      <c r="I50" s="31"/>
      <c r="J50" s="6"/>
      <c r="L50" s="6"/>
    </row>
    <row r="51" spans="1:12" ht="15.6" x14ac:dyDescent="0.3">
      <c r="A51" s="6"/>
      <c r="B51" s="6"/>
      <c r="C51" s="6"/>
      <c r="D51" s="6"/>
      <c r="E51" s="6"/>
      <c r="F51" s="6"/>
      <c r="G51" s="6"/>
      <c r="H51" s="6"/>
      <c r="I51" s="31"/>
      <c r="J51" s="6"/>
      <c r="L51" s="6"/>
    </row>
    <row r="52" spans="1:12" ht="15.6" x14ac:dyDescent="0.3">
      <c r="A52" s="6"/>
      <c r="B52" s="6"/>
      <c r="C52" s="6"/>
      <c r="D52" s="6"/>
      <c r="E52" s="6"/>
      <c r="F52" s="6"/>
      <c r="G52" s="6"/>
      <c r="H52" s="6"/>
      <c r="I52" s="31"/>
      <c r="J52" s="6"/>
      <c r="L52" s="6"/>
    </row>
    <row r="53" spans="1:12" ht="15.6" x14ac:dyDescent="0.3">
      <c r="A53" s="6"/>
      <c r="B53" s="6"/>
      <c r="C53" s="6"/>
      <c r="D53" s="6"/>
      <c r="E53" s="6"/>
      <c r="F53" s="6"/>
      <c r="G53" s="6"/>
      <c r="H53" s="6"/>
      <c r="I53" s="31"/>
      <c r="J53" s="6"/>
      <c r="L53" s="6"/>
    </row>
  </sheetData>
  <pageMargins left="0.75" right="0.75" top="1" bottom="1" header="0.5" footer="0.5"/>
  <pageSetup orientation="portrait" horizontalDpi="4294967295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7"/>
  <sheetViews>
    <sheetView topLeftCell="B18" workbookViewId="0">
      <selection activeCell="N16" sqref="N16"/>
    </sheetView>
  </sheetViews>
  <sheetFormatPr defaultColWidth="8.77734375" defaultRowHeight="13.2" x14ac:dyDescent="0.25"/>
  <cols>
    <col min="1" max="1" width="4.6640625" customWidth="1"/>
    <col min="2" max="2" width="26.77734375" customWidth="1"/>
    <col min="3" max="3" width="0.6640625" customWidth="1"/>
    <col min="4" max="4" width="9.109375" customWidth="1"/>
    <col min="5" max="5" width="0.6640625" customWidth="1"/>
    <col min="6" max="6" width="9.109375" customWidth="1"/>
    <col min="7" max="7" width="0.6640625" customWidth="1"/>
    <col min="8" max="8" width="9.109375" customWidth="1"/>
    <col min="9" max="9" width="0.6640625" customWidth="1"/>
    <col min="10" max="10" width="9.109375" customWidth="1"/>
    <col min="11" max="11" width="0.6640625" customWidth="1"/>
    <col min="12" max="12" width="9.109375" customWidth="1"/>
    <col min="13" max="13" width="0.6640625" customWidth="1"/>
    <col min="14" max="14" width="9.109375" customWidth="1"/>
    <col min="17" max="17" width="0.77734375" customWidth="1"/>
    <col min="19" max="19" width="0.44140625" customWidth="1"/>
    <col min="21" max="21" width="0.44140625" customWidth="1"/>
    <col min="23" max="23" width="0.44140625" customWidth="1"/>
    <col min="25" max="25" width="0.44140625" customWidth="1"/>
    <col min="27" max="27" width="0.109375" customWidth="1"/>
  </cols>
  <sheetData>
    <row r="1" spans="1:14" ht="15.6" x14ac:dyDescent="0.3">
      <c r="A1" s="2" t="str">
        <f>'Project Cost'!A1</f>
        <v>Emperean Space Private Limited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6" x14ac:dyDescent="0.3">
      <c r="A2" s="2" t="str">
        <f>'Project Cost'!A2</f>
        <v>Proposed Plan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3.8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6" x14ac:dyDescent="0.25">
      <c r="A4" s="84" t="s">
        <v>48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"/>
      <c r="N5" s="3" t="s">
        <v>144</v>
      </c>
    </row>
    <row r="6" spans="1:14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1"/>
    </row>
    <row r="7" spans="1:14" ht="15.6" x14ac:dyDescent="0.3">
      <c r="A7" s="86" t="s">
        <v>64</v>
      </c>
      <c r="B7" s="86" t="s">
        <v>0</v>
      </c>
      <c r="C7" s="10"/>
      <c r="D7" s="86" t="s">
        <v>57</v>
      </c>
      <c r="E7" s="10"/>
      <c r="F7" s="86" t="s">
        <v>58</v>
      </c>
      <c r="G7" s="10"/>
      <c r="H7" s="86" t="s">
        <v>59</v>
      </c>
      <c r="I7" s="10"/>
      <c r="J7" s="86" t="s">
        <v>60</v>
      </c>
      <c r="K7" s="10"/>
      <c r="L7" s="86" t="s">
        <v>63</v>
      </c>
      <c r="M7" s="10"/>
      <c r="N7" s="86" t="s">
        <v>83</v>
      </c>
    </row>
    <row r="8" spans="1:14" ht="15.6" x14ac:dyDescent="0.3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5.6" x14ac:dyDescent="0.3">
      <c r="A9" s="4">
        <v>1</v>
      </c>
      <c r="B9" s="2" t="s">
        <v>33</v>
      </c>
      <c r="C9" s="2"/>
      <c r="D9" s="87">
        <v>1</v>
      </c>
      <c r="E9" s="10"/>
      <c r="F9" s="87">
        <v>1</v>
      </c>
      <c r="G9" s="10"/>
      <c r="H9" s="87">
        <v>1</v>
      </c>
      <c r="I9" s="10"/>
      <c r="J9" s="87">
        <v>1</v>
      </c>
      <c r="K9" s="10"/>
      <c r="L9" s="87">
        <v>1</v>
      </c>
      <c r="M9" s="87"/>
      <c r="N9" s="87">
        <v>1</v>
      </c>
    </row>
    <row r="10" spans="1:14" ht="15.6" x14ac:dyDescent="0.3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ht="15.6" x14ac:dyDescent="0.3">
      <c r="A11" s="4">
        <v>2</v>
      </c>
      <c r="B11" s="2" t="s">
        <v>145</v>
      </c>
      <c r="C11" s="2"/>
      <c r="D11" s="56">
        <v>0</v>
      </c>
      <c r="E11" s="56"/>
      <c r="F11" s="56">
        <v>0</v>
      </c>
      <c r="G11" s="56"/>
      <c r="H11" s="56">
        <v>0</v>
      </c>
      <c r="I11" s="56"/>
      <c r="J11" s="56">
        <v>0</v>
      </c>
      <c r="K11" s="56"/>
      <c r="L11" s="56">
        <v>0</v>
      </c>
      <c r="M11" s="56"/>
      <c r="N11" s="63">
        <f>Revenue!G43</f>
        <v>1936.125</v>
      </c>
    </row>
    <row r="12" spans="1:14" ht="15.6" x14ac:dyDescent="0.3">
      <c r="A12" s="4">
        <v>3</v>
      </c>
      <c r="B12" s="2" t="s">
        <v>154</v>
      </c>
      <c r="C12" s="2"/>
      <c r="D12" s="3">
        <f>P28</f>
        <v>64.95750000000001</v>
      </c>
      <c r="E12" s="3"/>
      <c r="F12" s="3">
        <f>D12+R28</f>
        <v>255.45312500000003</v>
      </c>
      <c r="G12" s="3"/>
      <c r="H12" s="3">
        <f>F12+T28</f>
        <v>520.92574999999999</v>
      </c>
      <c r="I12" s="3"/>
      <c r="J12" s="3">
        <f>H12+V28</f>
        <v>804.14153333333331</v>
      </c>
      <c r="K12" s="3"/>
      <c r="L12" s="3">
        <f>J12+X28</f>
        <v>1137.4343741666667</v>
      </c>
      <c r="M12" s="3"/>
      <c r="N12" s="3">
        <v>0</v>
      </c>
    </row>
    <row r="13" spans="1:14" ht="15.6" x14ac:dyDescent="0.3">
      <c r="A13" s="4">
        <v>4</v>
      </c>
      <c r="B13" s="2" t="s">
        <v>155</v>
      </c>
      <c r="C13" s="2"/>
      <c r="D13" s="3">
        <v>0</v>
      </c>
      <c r="E13" s="3"/>
      <c r="F13" s="3">
        <f>D12</f>
        <v>64.95750000000001</v>
      </c>
      <c r="G13" s="3"/>
      <c r="H13" s="3">
        <f>F12</f>
        <v>255.45312500000003</v>
      </c>
      <c r="I13" s="3"/>
      <c r="J13" s="3">
        <f>H12</f>
        <v>520.92574999999999</v>
      </c>
      <c r="K13" s="3"/>
      <c r="L13" s="3">
        <f>J12</f>
        <v>804.14153333333331</v>
      </c>
      <c r="M13" s="3"/>
      <c r="N13" s="3">
        <f>L12</f>
        <v>1137.4343741666667</v>
      </c>
    </row>
    <row r="14" spans="1:14" ht="16.2" thickBot="1" x14ac:dyDescent="0.35">
      <c r="A14" s="4">
        <v>5</v>
      </c>
      <c r="B14" s="2" t="s">
        <v>34</v>
      </c>
      <c r="C14" s="2"/>
      <c r="D14" s="88">
        <f>D11+D12-D13</f>
        <v>64.95750000000001</v>
      </c>
      <c r="E14" s="3"/>
      <c r="F14" s="88">
        <f>F11+F12-F13</f>
        <v>190.49562500000002</v>
      </c>
      <c r="G14" s="3"/>
      <c r="H14" s="88">
        <f>H11+H12-H13</f>
        <v>265.47262499999999</v>
      </c>
      <c r="I14" s="3"/>
      <c r="J14" s="88">
        <f>J11+J12-J13</f>
        <v>283.21578333333332</v>
      </c>
      <c r="K14" s="3"/>
      <c r="L14" s="88">
        <f>L11+L12-L13</f>
        <v>333.29284083333334</v>
      </c>
      <c r="M14" s="89"/>
      <c r="N14" s="88">
        <f>N11+N12-N13</f>
        <v>798.69062583333334</v>
      </c>
    </row>
    <row r="15" spans="1:14" ht="16.2" thickTop="1" x14ac:dyDescent="0.3">
      <c r="A15" s="4"/>
      <c r="B15" s="2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ht="15.6" x14ac:dyDescent="0.3">
      <c r="A16" s="4">
        <v>6</v>
      </c>
      <c r="B16" s="2" t="s">
        <v>85</v>
      </c>
      <c r="C16" s="2"/>
      <c r="D16" s="56">
        <v>0</v>
      </c>
      <c r="E16" s="56"/>
      <c r="F16" s="56">
        <v>0</v>
      </c>
      <c r="G16" s="56"/>
      <c r="H16" s="56">
        <v>0</v>
      </c>
      <c r="I16" s="56"/>
      <c r="J16" s="56">
        <v>0</v>
      </c>
      <c r="K16" s="56"/>
      <c r="L16" s="56">
        <v>0</v>
      </c>
      <c r="M16" s="56"/>
      <c r="N16" s="56">
        <f>'Project Cost'!E11</f>
        <v>150</v>
      </c>
    </row>
    <row r="17" spans="1:26" ht="15.6" x14ac:dyDescent="0.3">
      <c r="A17" s="4">
        <v>7</v>
      </c>
      <c r="B17" s="2" t="s">
        <v>121</v>
      </c>
      <c r="C17" s="2"/>
      <c r="D17" s="56">
        <f>'Project Cost'!C14</f>
        <v>4</v>
      </c>
      <c r="E17" s="56"/>
      <c r="F17" s="56">
        <f>'Project Cost'!D14</f>
        <v>2</v>
      </c>
      <c r="G17" s="56"/>
      <c r="H17" s="56">
        <f>'Project Cost'!E14</f>
        <v>2</v>
      </c>
      <c r="I17" s="56"/>
      <c r="J17" s="56">
        <v>0</v>
      </c>
      <c r="K17" s="56"/>
      <c r="L17" s="56">
        <f>J17</f>
        <v>0</v>
      </c>
      <c r="M17" s="56"/>
      <c r="N17" s="56">
        <f>L17*110%</f>
        <v>0</v>
      </c>
    </row>
    <row r="18" spans="1:26" ht="15.6" x14ac:dyDescent="0.3">
      <c r="A18" s="4">
        <v>8</v>
      </c>
      <c r="B18" s="2" t="s">
        <v>124</v>
      </c>
      <c r="C18" s="2"/>
      <c r="D18" s="56">
        <f>'Project Cost'!C17</f>
        <v>25</v>
      </c>
      <c r="E18" s="56"/>
      <c r="F18" s="56">
        <f>'Project Cost'!D17</f>
        <v>10</v>
      </c>
      <c r="G18" s="56"/>
      <c r="H18" s="56">
        <f>'Project Cost'!E17</f>
        <v>10</v>
      </c>
      <c r="I18" s="56"/>
      <c r="J18" s="56">
        <v>0</v>
      </c>
      <c r="K18" s="56"/>
      <c r="L18" s="56">
        <f>J18</f>
        <v>0</v>
      </c>
      <c r="M18" s="56"/>
      <c r="N18" s="56">
        <f>L18</f>
        <v>0</v>
      </c>
    </row>
    <row r="19" spans="1:26" ht="15.6" x14ac:dyDescent="0.3">
      <c r="A19" s="4">
        <v>9</v>
      </c>
      <c r="B19" s="2" t="s">
        <v>127</v>
      </c>
      <c r="C19" s="2"/>
      <c r="D19" s="56">
        <f>'Project Cost'!F19</f>
        <v>10</v>
      </c>
      <c r="E19" s="56"/>
      <c r="F19" s="56">
        <v>0</v>
      </c>
      <c r="G19" s="56"/>
      <c r="H19" s="56">
        <f>F19*110%</f>
        <v>0</v>
      </c>
      <c r="I19" s="56"/>
      <c r="J19" s="56">
        <f>H19*110%</f>
        <v>0</v>
      </c>
      <c r="K19" s="56"/>
      <c r="L19" s="56">
        <f>J19*110%</f>
        <v>0</v>
      </c>
      <c r="M19" s="56"/>
      <c r="N19" s="56">
        <f>L19</f>
        <v>0</v>
      </c>
    </row>
    <row r="20" spans="1:26" ht="15.6" x14ac:dyDescent="0.3">
      <c r="A20" s="4"/>
      <c r="B20" s="2" t="s">
        <v>171</v>
      </c>
      <c r="C20" s="2"/>
      <c r="D20" s="56">
        <v>0</v>
      </c>
      <c r="E20" s="56"/>
      <c r="F20" s="56">
        <v>0</v>
      </c>
      <c r="G20" s="56"/>
      <c r="H20" s="56">
        <v>0</v>
      </c>
      <c r="I20" s="56"/>
      <c r="J20" s="56">
        <v>0</v>
      </c>
      <c r="K20" s="56"/>
      <c r="L20" s="56">
        <f>'Project Cost'!D22</f>
        <v>25</v>
      </c>
      <c r="M20" s="56"/>
      <c r="N20" s="56">
        <f>'Project Cost'!E22</f>
        <v>25</v>
      </c>
    </row>
    <row r="21" spans="1:26" ht="15.6" x14ac:dyDescent="0.3">
      <c r="A21" s="4">
        <v>10</v>
      </c>
      <c r="B21" s="2" t="s">
        <v>150</v>
      </c>
      <c r="C21" s="2"/>
      <c r="D21" s="56">
        <v>0</v>
      </c>
      <c r="E21" s="56"/>
      <c r="F21" s="56">
        <f>'Project Cost'!H46</f>
        <v>111.18</v>
      </c>
      <c r="G21" s="56"/>
      <c r="H21" s="56">
        <f>'Project Cost'!H48</f>
        <v>180.94</v>
      </c>
      <c r="I21" s="56"/>
      <c r="J21" s="56">
        <f>'Project Cost'!H51</f>
        <v>211.46</v>
      </c>
      <c r="K21" s="56"/>
      <c r="L21" s="56">
        <f>'Project Cost'!H54</f>
        <v>245.25</v>
      </c>
      <c r="M21" s="56"/>
      <c r="N21" s="56">
        <f>'Project Cost'!H56</f>
        <v>79.569999999999993</v>
      </c>
    </row>
    <row r="22" spans="1:26" ht="15.6" x14ac:dyDescent="0.3">
      <c r="A22" s="4">
        <v>11</v>
      </c>
      <c r="B22" s="2" t="s">
        <v>35</v>
      </c>
      <c r="C22" s="2"/>
      <c r="D22" s="56">
        <f>'Manpower &amp; Other Expenses'!F9</f>
        <v>1.32</v>
      </c>
      <c r="E22" s="56"/>
      <c r="F22" s="56">
        <f>'Manpower &amp; Other Expenses'!F10</f>
        <v>2.76</v>
      </c>
      <c r="G22" s="56"/>
      <c r="H22" s="56">
        <f>'Manpower &amp; Other Expenses'!F11</f>
        <v>3.36</v>
      </c>
      <c r="I22" s="56"/>
      <c r="J22" s="56">
        <f>'Manpower &amp; Other Expenses'!F12</f>
        <v>3.6960000000000002</v>
      </c>
      <c r="K22" s="56"/>
      <c r="L22" s="56">
        <f>'Manpower &amp; Other Expenses'!F13</f>
        <v>4.0655999999999999</v>
      </c>
      <c r="M22" s="56"/>
      <c r="N22" s="56">
        <f>'Manpower &amp; Other Expenses'!F14</f>
        <v>4.4724000000000004</v>
      </c>
    </row>
    <row r="23" spans="1:26" ht="15.6" x14ac:dyDescent="0.3">
      <c r="A23" s="4">
        <v>12</v>
      </c>
      <c r="B23" s="2" t="s">
        <v>134</v>
      </c>
      <c r="C23" s="2"/>
      <c r="D23" s="56">
        <v>0</v>
      </c>
      <c r="E23" s="56"/>
      <c r="F23" s="56">
        <f>'Manpower &amp; Other Expenses'!F18</f>
        <v>0.3</v>
      </c>
      <c r="G23" s="56"/>
      <c r="H23" s="56">
        <f>F23*110%</f>
        <v>0.33</v>
      </c>
      <c r="I23" s="56"/>
      <c r="J23" s="56">
        <f>H23*110%</f>
        <v>0.36300000000000004</v>
      </c>
      <c r="K23" s="56"/>
      <c r="L23" s="56">
        <f>J23*110%</f>
        <v>0.3993000000000001</v>
      </c>
      <c r="M23" s="56"/>
      <c r="N23" s="56">
        <f>L23*110%</f>
        <v>0.43923000000000012</v>
      </c>
    </row>
    <row r="24" spans="1:26" ht="15.6" x14ac:dyDescent="0.3">
      <c r="A24" s="4">
        <v>13</v>
      </c>
      <c r="B24" s="2" t="s">
        <v>137</v>
      </c>
      <c r="C24" s="2"/>
      <c r="D24" s="56">
        <f>'Manpower &amp; Other Expenses'!F23</f>
        <v>1.2</v>
      </c>
      <c r="E24" s="56"/>
      <c r="F24" s="56">
        <f>D24*110%</f>
        <v>1.32</v>
      </c>
      <c r="G24" s="56"/>
      <c r="H24" s="56">
        <f>F24*110%</f>
        <v>1.4520000000000002</v>
      </c>
      <c r="I24" s="56"/>
      <c r="J24" s="56">
        <f>H24*110%</f>
        <v>1.5972000000000004</v>
      </c>
      <c r="K24" s="56"/>
      <c r="L24" s="56">
        <f>J24*110%</f>
        <v>1.7569200000000005</v>
      </c>
      <c r="M24" s="56"/>
      <c r="N24" s="56">
        <f>L24*110%</f>
        <v>1.9326120000000007</v>
      </c>
    </row>
    <row r="25" spans="1:26" ht="15.6" x14ac:dyDescent="0.3">
      <c r="A25" s="4">
        <v>14</v>
      </c>
      <c r="B25" s="2" t="s">
        <v>139</v>
      </c>
      <c r="C25" s="2"/>
      <c r="D25" s="58">
        <v>0</v>
      </c>
      <c r="E25" s="56"/>
      <c r="F25" s="58">
        <f>'Manpower &amp; Other Expenses'!F28</f>
        <v>20.12</v>
      </c>
      <c r="G25" s="56"/>
      <c r="H25" s="58">
        <f>F25</f>
        <v>20.12</v>
      </c>
      <c r="I25" s="56"/>
      <c r="J25" s="58">
        <f>H25</f>
        <v>20.12</v>
      </c>
      <c r="K25" s="56"/>
      <c r="L25" s="58">
        <f>J25</f>
        <v>20.12</v>
      </c>
      <c r="M25" s="58"/>
      <c r="N25" s="58">
        <f>L25</f>
        <v>20.12</v>
      </c>
    </row>
    <row r="26" spans="1:26" ht="15.6" x14ac:dyDescent="0.3">
      <c r="A26" s="4">
        <v>15</v>
      </c>
      <c r="B26" s="2" t="s">
        <v>141</v>
      </c>
      <c r="C26" s="2"/>
      <c r="D26" s="61">
        <v>0</v>
      </c>
      <c r="E26" s="56"/>
      <c r="F26" s="61">
        <f>'Manpower &amp; Other Expenses'!F33</f>
        <v>5.3156249999999998</v>
      </c>
      <c r="G26" s="56"/>
      <c r="H26" s="61">
        <f>'Manpower &amp; Other Expenses'!F34</f>
        <v>9.770624999999999</v>
      </c>
      <c r="I26" s="56"/>
      <c r="J26" s="61">
        <f>'Manpower &amp; Other Expenses'!F35</f>
        <v>14.20875</v>
      </c>
      <c r="K26" s="56"/>
      <c r="L26" s="61">
        <f>'Manpower &amp; Other Expenses'!F36</f>
        <v>17.430187499999999</v>
      </c>
      <c r="M26" s="58"/>
      <c r="N26" s="61">
        <f>'Manpower &amp; Other Expenses'!F37</f>
        <v>11.3585625</v>
      </c>
    </row>
    <row r="27" spans="1:26" ht="15.6" x14ac:dyDescent="0.3">
      <c r="A27" s="4"/>
      <c r="B27" s="2"/>
      <c r="C27" s="2"/>
      <c r="D27" s="89"/>
      <c r="E27" s="3"/>
      <c r="F27" s="89"/>
      <c r="G27" s="3"/>
      <c r="H27" s="89"/>
      <c r="I27" s="3"/>
      <c r="J27" s="89"/>
      <c r="K27" s="3"/>
      <c r="L27" s="89"/>
      <c r="M27" s="89"/>
      <c r="N27" s="3"/>
    </row>
    <row r="28" spans="1:26" ht="15.6" x14ac:dyDescent="0.3">
      <c r="A28" s="4">
        <v>16</v>
      </c>
      <c r="B28" s="2" t="s">
        <v>37</v>
      </c>
      <c r="C28" s="2"/>
      <c r="D28" s="89">
        <f>SUM(D16:D26)</f>
        <v>41.52</v>
      </c>
      <c r="E28" s="3"/>
      <c r="F28" s="89">
        <f>SUM(F16:F26)</f>
        <v>152.99562500000002</v>
      </c>
      <c r="G28" s="3"/>
      <c r="H28" s="89">
        <f>SUM(H16:H26)</f>
        <v>227.97262500000002</v>
      </c>
      <c r="I28" s="3"/>
      <c r="J28" s="89">
        <f>SUM(J16:J26)</f>
        <v>251.44495000000001</v>
      </c>
      <c r="K28" s="3"/>
      <c r="L28" s="89">
        <f>SUM(L16:L26)</f>
        <v>314.02200749999997</v>
      </c>
      <c r="M28" s="89"/>
      <c r="N28" s="89">
        <f>SUM(N16:N26)</f>
        <v>292.89280450000001</v>
      </c>
      <c r="P28">
        <f>D28+D32</f>
        <v>64.95750000000001</v>
      </c>
      <c r="R28">
        <f>F28+F33</f>
        <v>190.49562500000002</v>
      </c>
      <c r="T28">
        <f>H28+H33</f>
        <v>265.47262499999999</v>
      </c>
      <c r="V28">
        <f>J28+J33</f>
        <v>283.21578333333332</v>
      </c>
      <c r="X28">
        <f>L28+L33</f>
        <v>333.29284083333329</v>
      </c>
      <c r="Z28">
        <f>N28+N33</f>
        <v>299.66363783333333</v>
      </c>
    </row>
    <row r="29" spans="1:26" ht="15.6" x14ac:dyDescent="0.3">
      <c r="A29" s="4">
        <v>17</v>
      </c>
      <c r="B29" s="2" t="s">
        <v>151</v>
      </c>
      <c r="C29" s="2"/>
      <c r="D29" s="89">
        <f>D14-D28</f>
        <v>23.437500000000007</v>
      </c>
      <c r="E29" s="3"/>
      <c r="F29" s="89">
        <f>F14-F28</f>
        <v>37.5</v>
      </c>
      <c r="G29" s="3"/>
      <c r="H29" s="89">
        <f>H14-H28</f>
        <v>37.499999999999972</v>
      </c>
      <c r="I29" s="3"/>
      <c r="J29" s="89">
        <f>J14-J28</f>
        <v>31.770833333333314</v>
      </c>
      <c r="K29" s="3"/>
      <c r="L29" s="89">
        <f>L14-L28</f>
        <v>19.270833333333371</v>
      </c>
      <c r="M29" s="89"/>
      <c r="N29" s="89">
        <f>N14-N28</f>
        <v>505.79782133333333</v>
      </c>
    </row>
    <row r="30" spans="1:26" ht="15.6" x14ac:dyDescent="0.3">
      <c r="A30" s="4"/>
      <c r="B30" s="2"/>
      <c r="C30" s="2"/>
      <c r="D30" s="89"/>
      <c r="E30" s="3"/>
      <c r="F30" s="89"/>
      <c r="G30" s="3"/>
      <c r="H30" s="89"/>
      <c r="I30" s="3"/>
      <c r="J30" s="89"/>
      <c r="K30" s="3"/>
      <c r="L30" s="89"/>
      <c r="M30" s="89"/>
      <c r="N30" s="3"/>
    </row>
    <row r="31" spans="1:26" ht="15.6" x14ac:dyDescent="0.3">
      <c r="A31" s="4">
        <v>18</v>
      </c>
      <c r="B31" s="2" t="s">
        <v>16</v>
      </c>
      <c r="C31" s="2"/>
      <c r="D31" s="3">
        <v>0</v>
      </c>
      <c r="E31" s="3"/>
      <c r="F31" s="3">
        <v>0</v>
      </c>
      <c r="G31" s="3"/>
      <c r="H31" s="3">
        <v>0</v>
      </c>
      <c r="I31" s="3"/>
      <c r="J31" s="3">
        <v>0</v>
      </c>
      <c r="K31" s="3"/>
      <c r="L31" s="89">
        <v>0</v>
      </c>
      <c r="M31" s="89"/>
      <c r="N31" s="3">
        <v>0</v>
      </c>
    </row>
    <row r="32" spans="1:26" ht="15.6" x14ac:dyDescent="0.3">
      <c r="A32" s="4">
        <v>19</v>
      </c>
      <c r="B32" s="2" t="s">
        <v>36</v>
      </c>
      <c r="C32" s="2"/>
      <c r="D32" s="91">
        <f>'Int. Schedule'!F11</f>
        <v>23.437500000000004</v>
      </c>
      <c r="E32" s="3"/>
      <c r="F32" s="91">
        <f>'Int. Schedule'!F14</f>
        <v>37.5</v>
      </c>
      <c r="G32" s="3"/>
      <c r="H32" s="91">
        <f>'Int. Schedule'!F17</f>
        <v>37.5</v>
      </c>
      <c r="I32" s="3"/>
      <c r="J32" s="91">
        <f>'Int. Schedule'!F20</f>
        <v>31.770833333333343</v>
      </c>
      <c r="K32" s="3"/>
      <c r="L32" s="90">
        <f>'Int. Schedule'!F23</f>
        <v>19.270833333333332</v>
      </c>
      <c r="M32" s="89"/>
      <c r="N32" s="91">
        <f>'Int. Schedule'!F26</f>
        <v>6.7708333333333304</v>
      </c>
    </row>
    <row r="33" spans="1:14" ht="15.6" x14ac:dyDescent="0.3">
      <c r="A33" s="4">
        <v>20</v>
      </c>
      <c r="B33" s="2" t="s">
        <v>65</v>
      </c>
      <c r="C33" s="2"/>
      <c r="D33" s="89">
        <f>SUM(D31:D32)</f>
        <v>23.437500000000004</v>
      </c>
      <c r="E33" s="3"/>
      <c r="F33" s="89">
        <f>SUM(F31:F32)</f>
        <v>37.5</v>
      </c>
      <c r="G33" s="3"/>
      <c r="H33" s="89">
        <f>SUM(H31:H32)</f>
        <v>37.5</v>
      </c>
      <c r="I33" s="3"/>
      <c r="J33" s="89">
        <f>SUM(J31:J32)</f>
        <v>31.770833333333343</v>
      </c>
      <c r="K33" s="3"/>
      <c r="L33" s="89">
        <f>SUM(L31:L32)</f>
        <v>19.270833333333332</v>
      </c>
      <c r="M33" s="3"/>
      <c r="N33" s="89">
        <f>SUM(N31:N32)</f>
        <v>6.7708333333333304</v>
      </c>
    </row>
    <row r="34" spans="1:14" ht="15.6" x14ac:dyDescent="0.3">
      <c r="A34" s="4"/>
      <c r="B34" s="2"/>
      <c r="C34" s="2"/>
      <c r="D34" s="89"/>
      <c r="E34" s="3"/>
      <c r="F34" s="89"/>
      <c r="G34" s="3"/>
      <c r="H34" s="89"/>
      <c r="I34" s="3"/>
      <c r="J34" s="89"/>
      <c r="K34" s="3"/>
      <c r="L34" s="89"/>
      <c r="M34" s="3"/>
      <c r="N34" s="89"/>
    </row>
    <row r="35" spans="1:14" ht="15.6" x14ac:dyDescent="0.3">
      <c r="A35" s="4">
        <v>21</v>
      </c>
      <c r="B35" s="2" t="s">
        <v>38</v>
      </c>
      <c r="C35" s="2"/>
      <c r="D35" s="89">
        <f>D29-D33</f>
        <v>0</v>
      </c>
      <c r="E35" s="3"/>
      <c r="F35" s="89">
        <f>F29-F33</f>
        <v>0</v>
      </c>
      <c r="G35" s="3"/>
      <c r="H35" s="89">
        <f>H29-H33</f>
        <v>0</v>
      </c>
      <c r="I35" s="3"/>
      <c r="J35" s="89">
        <f>J29-J33</f>
        <v>-2.8421709430404007E-14</v>
      </c>
      <c r="K35" s="3"/>
      <c r="L35" s="89">
        <f>L29-L33</f>
        <v>3.907985046680551E-14</v>
      </c>
      <c r="M35" s="89"/>
      <c r="N35" s="89">
        <f>N29-N33</f>
        <v>499.02698800000002</v>
      </c>
    </row>
    <row r="36" spans="1:14" ht="15.6" x14ac:dyDescent="0.3">
      <c r="B36" s="2"/>
      <c r="C36" s="2"/>
      <c r="D36" s="89"/>
      <c r="E36" s="3"/>
      <c r="F36" s="89"/>
      <c r="G36" s="3"/>
      <c r="H36" s="89"/>
      <c r="I36" s="3"/>
      <c r="J36" s="89"/>
      <c r="K36" s="3"/>
      <c r="L36" s="89"/>
      <c r="M36" s="89"/>
      <c r="N36" s="3"/>
    </row>
    <row r="37" spans="1:14" ht="15.6" x14ac:dyDescent="0.3">
      <c r="A37" s="4">
        <v>22</v>
      </c>
      <c r="B37" s="2" t="s">
        <v>66</v>
      </c>
      <c r="C37" s="2"/>
      <c r="D37" s="2">
        <v>0</v>
      </c>
      <c r="E37" s="2"/>
      <c r="F37" s="92">
        <f>((F35*25%)*104%)</f>
        <v>0</v>
      </c>
      <c r="G37" s="92"/>
      <c r="H37" s="92">
        <f>((H35*25%)*104%)</f>
        <v>0</v>
      </c>
      <c r="I37" s="2"/>
      <c r="J37" s="92">
        <f>((J35*25%)*104%)</f>
        <v>-7.3896444519050422E-15</v>
      </c>
      <c r="K37" s="92"/>
      <c r="L37" s="92">
        <f>((L35*25%)*104%)</f>
        <v>1.0160761121369434E-14</v>
      </c>
      <c r="M37" s="92"/>
      <c r="N37" s="2">
        <f>((N35*25%)*104%)</f>
        <v>129.74701688000002</v>
      </c>
    </row>
    <row r="38" spans="1:14" ht="15.6" x14ac:dyDescent="0.3">
      <c r="B38" s="2"/>
      <c r="C38" s="2"/>
      <c r="D38" s="2"/>
      <c r="E38" s="2"/>
      <c r="F38" s="92"/>
      <c r="G38" s="92"/>
      <c r="H38" s="92"/>
      <c r="I38" s="2"/>
      <c r="J38" s="92"/>
      <c r="K38" s="92"/>
      <c r="L38" s="92"/>
      <c r="M38" s="92"/>
      <c r="N38" s="3"/>
    </row>
    <row r="39" spans="1:14" ht="15.6" x14ac:dyDescent="0.3">
      <c r="A39" s="4">
        <v>23</v>
      </c>
      <c r="B39" s="2" t="s">
        <v>67</v>
      </c>
      <c r="C39" s="2"/>
      <c r="D39" s="2">
        <f>D35-D37</f>
        <v>0</v>
      </c>
      <c r="E39" s="2"/>
      <c r="F39" s="92">
        <f>F35-F37</f>
        <v>0</v>
      </c>
      <c r="G39" s="92"/>
      <c r="H39" s="92">
        <f>H35-H37</f>
        <v>0</v>
      </c>
      <c r="I39" s="2"/>
      <c r="J39" s="92">
        <f>J35-J37</f>
        <v>-2.1032064978498965E-14</v>
      </c>
      <c r="K39" s="92"/>
      <c r="L39" s="92">
        <f>L35-L37</f>
        <v>2.891908934543608E-14</v>
      </c>
      <c r="M39" s="92"/>
      <c r="N39" s="2">
        <f>N35-N37</f>
        <v>369.27997112000003</v>
      </c>
    </row>
    <row r="40" spans="1:14" ht="15.6" x14ac:dyDescent="0.3">
      <c r="B40" s="2"/>
      <c r="C40" s="2"/>
      <c r="D40" s="2"/>
      <c r="E40" s="2"/>
      <c r="F40" s="2"/>
      <c r="G40" s="2"/>
      <c r="H40" s="2"/>
      <c r="I40" s="2"/>
      <c r="J40" s="92"/>
      <c r="K40" s="92"/>
      <c r="L40" s="92"/>
      <c r="M40" s="92"/>
      <c r="N40" s="3"/>
    </row>
    <row r="41" spans="1:14" ht="16.2" thickBot="1" x14ac:dyDescent="0.35">
      <c r="A41" s="4">
        <v>24</v>
      </c>
      <c r="B41" s="2" t="s">
        <v>24</v>
      </c>
      <c r="C41" s="2"/>
      <c r="D41" s="93">
        <f>SUM(D39:D39)</f>
        <v>0</v>
      </c>
      <c r="E41" s="2"/>
      <c r="F41" s="94">
        <f>SUM(F39:F39)</f>
        <v>0</v>
      </c>
      <c r="G41" s="92"/>
      <c r="H41" s="94">
        <f>SUM(H39:H39)</f>
        <v>0</v>
      </c>
      <c r="I41" s="2"/>
      <c r="J41" s="94">
        <f>SUM(J39:J39)</f>
        <v>-2.1032064978498965E-14</v>
      </c>
      <c r="K41" s="92"/>
      <c r="L41" s="94">
        <f>SUM(L39:L39)</f>
        <v>2.891908934543608E-14</v>
      </c>
      <c r="M41" s="92"/>
      <c r="N41" s="93">
        <f>SUM(N39:N39)</f>
        <v>369.27997112000003</v>
      </c>
    </row>
    <row r="42" spans="1:14" ht="16.2" thickTop="1" x14ac:dyDescent="0.3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</row>
    <row r="43" spans="1:14" ht="15.6" x14ac:dyDescent="0.3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</row>
    <row r="44" spans="1:14" ht="15.6" x14ac:dyDescent="0.3">
      <c r="A44" s="9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</row>
    <row r="45" spans="1:14" ht="15.6" x14ac:dyDescent="0.3">
      <c r="A45" s="9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</row>
    <row r="46" spans="1:14" ht="15.6" x14ac:dyDescent="0.3">
      <c r="A46" s="9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</row>
    <row r="47" spans="1:14" ht="15.6" x14ac:dyDescent="0.3">
      <c r="A47" s="9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</row>
    <row r="48" spans="1:14" ht="15.6" x14ac:dyDescent="0.3">
      <c r="A48" s="9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</row>
    <row r="49" spans="1:14" ht="15.6" x14ac:dyDescent="0.3">
      <c r="A49" s="32"/>
      <c r="N49" s="3"/>
    </row>
    <row r="50" spans="1:14" ht="15.6" x14ac:dyDescent="0.3">
      <c r="A50" s="32"/>
      <c r="N50" s="3"/>
    </row>
    <row r="51" spans="1:14" ht="15.6" x14ac:dyDescent="0.3">
      <c r="A51" s="32"/>
      <c r="N51" s="3"/>
    </row>
    <row r="52" spans="1:14" ht="15.6" x14ac:dyDescent="0.3">
      <c r="A52" s="32"/>
      <c r="N52" s="3"/>
    </row>
    <row r="53" spans="1:14" ht="15.6" x14ac:dyDescent="0.3">
      <c r="A53" s="32"/>
      <c r="N53" s="3"/>
    </row>
    <row r="54" spans="1:14" ht="15.6" x14ac:dyDescent="0.3">
      <c r="A54" s="32"/>
      <c r="N54" s="3"/>
    </row>
    <row r="55" spans="1:14" ht="15.6" x14ac:dyDescent="0.3">
      <c r="A55" s="32"/>
      <c r="N55" s="3"/>
    </row>
    <row r="56" spans="1:14" ht="15.6" x14ac:dyDescent="0.3">
      <c r="A56" s="32"/>
      <c r="N56" s="3"/>
    </row>
    <row r="57" spans="1:14" ht="15.6" x14ac:dyDescent="0.3">
      <c r="A57" s="32"/>
      <c r="N57" s="3"/>
    </row>
    <row r="58" spans="1:14" ht="15.6" x14ac:dyDescent="0.3">
      <c r="A58" s="32"/>
      <c r="N58" s="3"/>
    </row>
    <row r="59" spans="1:14" ht="15.6" x14ac:dyDescent="0.3">
      <c r="A59" s="32"/>
      <c r="N59" s="3"/>
    </row>
    <row r="60" spans="1:14" x14ac:dyDescent="0.25">
      <c r="A60" s="32"/>
    </row>
    <row r="61" spans="1:14" x14ac:dyDescent="0.25">
      <c r="A61" s="32"/>
    </row>
    <row r="62" spans="1:14" x14ac:dyDescent="0.25">
      <c r="A62" s="32"/>
    </row>
    <row r="63" spans="1:14" x14ac:dyDescent="0.25">
      <c r="A63" s="32"/>
    </row>
    <row r="64" spans="1:14" x14ac:dyDescent="0.25">
      <c r="A64" s="32"/>
    </row>
    <row r="65" spans="1:1" x14ac:dyDescent="0.25">
      <c r="A65" s="32"/>
    </row>
    <row r="66" spans="1:1" x14ac:dyDescent="0.25">
      <c r="A66" s="32"/>
    </row>
    <row r="67" spans="1:1" x14ac:dyDescent="0.25">
      <c r="A67" s="32"/>
    </row>
  </sheetData>
  <phoneticPr fontId="2" type="noConversion"/>
  <pageMargins left="0.23622047244094491" right="0.19685039370078741" top="0.98425196850393704" bottom="0.59055118110236227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3"/>
  <sheetViews>
    <sheetView topLeftCell="A10" workbookViewId="0">
      <selection activeCell="O7" sqref="O7"/>
    </sheetView>
  </sheetViews>
  <sheetFormatPr defaultColWidth="8.77734375" defaultRowHeight="13.2" x14ac:dyDescent="0.25"/>
  <cols>
    <col min="1" max="1" width="4.44140625" customWidth="1"/>
    <col min="2" max="2" width="17.44140625" customWidth="1"/>
    <col min="3" max="3" width="0.44140625" customWidth="1"/>
    <col min="4" max="4" width="8.44140625" customWidth="1"/>
    <col min="5" max="5" width="0.44140625" customWidth="1"/>
    <col min="6" max="6" width="8.44140625" customWidth="1"/>
    <col min="7" max="7" width="0.44140625" customWidth="1"/>
    <col min="8" max="8" width="8.44140625" customWidth="1"/>
    <col min="9" max="9" width="0.44140625" customWidth="1"/>
    <col min="10" max="10" width="8.44140625" customWidth="1"/>
    <col min="11" max="11" width="0.44140625" customWidth="1"/>
    <col min="12" max="12" width="8.44140625" customWidth="1"/>
    <col min="13" max="14" width="0.44140625" customWidth="1"/>
    <col min="15" max="15" width="8.44140625" customWidth="1"/>
    <col min="16" max="16" width="0.44140625" customWidth="1"/>
    <col min="17" max="17" width="8.44140625" customWidth="1"/>
  </cols>
  <sheetData>
    <row r="1" spans="1:18" ht="15.6" x14ac:dyDescent="0.3">
      <c r="A1" s="2" t="str">
        <f>'Project Cost'!A1</f>
        <v>Emperean Space Private Limited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6" x14ac:dyDescent="0.3">
      <c r="A2" s="2" t="str">
        <f>'Project Cost'!A2</f>
        <v>Proposed Plan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ht="15.6" x14ac:dyDescent="0.3">
      <c r="A4" s="134" t="s">
        <v>47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8" ht="13.8" x14ac:dyDescent="0.3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8" ht="13.8" x14ac:dyDescent="0.3">
      <c r="A6" s="9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15.6" x14ac:dyDescent="0.3">
      <c r="A7" s="86" t="s">
        <v>68</v>
      </c>
      <c r="B7" s="86" t="s">
        <v>0</v>
      </c>
      <c r="C7" s="10"/>
      <c r="D7" s="86" t="s">
        <v>57</v>
      </c>
      <c r="E7" s="10"/>
      <c r="F7" s="86" t="s">
        <v>58</v>
      </c>
      <c r="G7" s="10"/>
      <c r="H7" s="86" t="s">
        <v>59</v>
      </c>
      <c r="I7" s="10"/>
      <c r="J7" s="86" t="s">
        <v>60</v>
      </c>
      <c r="K7" s="10"/>
      <c r="L7" s="86" t="s">
        <v>63</v>
      </c>
      <c r="M7" s="10"/>
      <c r="O7" s="86" t="s">
        <v>83</v>
      </c>
      <c r="P7" s="10"/>
      <c r="Q7" s="86" t="s">
        <v>23</v>
      </c>
    </row>
    <row r="8" spans="1:18" ht="13.8" x14ac:dyDescent="0.3">
      <c r="A8" s="9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ht="15.6" x14ac:dyDescent="0.3">
      <c r="A9" s="10" t="s">
        <v>8</v>
      </c>
      <c r="B9" s="2" t="s">
        <v>24</v>
      </c>
      <c r="C9" s="2"/>
      <c r="D9" s="10">
        <f>'Operation Statement'!D41</f>
        <v>0</v>
      </c>
      <c r="E9" s="10"/>
      <c r="F9" s="97">
        <f>'Operation Statement'!F41</f>
        <v>0</v>
      </c>
      <c r="G9" s="97"/>
      <c r="H9" s="97">
        <f>'Operation Statement'!H41</f>
        <v>0</v>
      </c>
      <c r="I9" s="10"/>
      <c r="J9" s="97">
        <f>'Operation Statement'!J41</f>
        <v>-2.1032064978498965E-14</v>
      </c>
      <c r="K9" s="97"/>
      <c r="L9" s="97">
        <f>'Operation Statement'!L41</f>
        <v>2.891908934543608E-14</v>
      </c>
      <c r="M9" s="97"/>
      <c r="N9" s="10"/>
      <c r="O9" s="10">
        <f>'Operation Statement'!N41</f>
        <v>369.27997112000003</v>
      </c>
      <c r="P9" s="10"/>
      <c r="Q9" s="10">
        <f>SUM(D9:O9)</f>
        <v>369.27997112000003</v>
      </c>
    </row>
    <row r="10" spans="1:18" ht="15.6" x14ac:dyDescent="0.3">
      <c r="A10" s="10"/>
      <c r="B10" s="2"/>
      <c r="C10" s="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8" ht="15.6" x14ac:dyDescent="0.3">
      <c r="A11" s="10" t="s">
        <v>9</v>
      </c>
      <c r="B11" s="2" t="s">
        <v>153</v>
      </c>
      <c r="C11" s="2"/>
      <c r="D11" s="10">
        <f>'Operation Statement'!D32</f>
        <v>23.437500000000004</v>
      </c>
      <c r="E11" s="10"/>
      <c r="F11" s="10">
        <f>'Operation Statement'!F32</f>
        <v>37.5</v>
      </c>
      <c r="G11" s="10"/>
      <c r="H11" s="10">
        <f>'Operation Statement'!H32</f>
        <v>37.5</v>
      </c>
      <c r="I11" s="10"/>
      <c r="J11" s="10">
        <f>'Operation Statement'!J32</f>
        <v>31.770833333333343</v>
      </c>
      <c r="K11" s="10"/>
      <c r="L11" s="10">
        <f>'Operation Statement'!L32</f>
        <v>19.270833333333332</v>
      </c>
      <c r="M11" s="10"/>
      <c r="N11" s="10"/>
      <c r="O11" s="10">
        <f>'Operation Statement'!N32</f>
        <v>6.7708333333333304</v>
      </c>
      <c r="P11" s="10"/>
      <c r="Q11" s="10">
        <f>SUM(D11:O11)</f>
        <v>156.25000000000003</v>
      </c>
    </row>
    <row r="12" spans="1:18" ht="15.6" x14ac:dyDescent="0.3">
      <c r="A12" s="10"/>
      <c r="B12" s="2"/>
      <c r="C12" s="2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8" ht="16.2" thickBot="1" x14ac:dyDescent="0.35">
      <c r="A13" s="10" t="s">
        <v>10</v>
      </c>
      <c r="B13" s="2" t="s">
        <v>25</v>
      </c>
      <c r="C13" s="2"/>
      <c r="D13" s="98">
        <f>SUM(D9:D12)</f>
        <v>23.437500000000004</v>
      </c>
      <c r="E13" s="10"/>
      <c r="F13" s="98">
        <f>SUM(F9:F12)</f>
        <v>37.5</v>
      </c>
      <c r="G13" s="10"/>
      <c r="H13" s="98">
        <f>SUM(H9:H12)</f>
        <v>37.5</v>
      </c>
      <c r="I13" s="10"/>
      <c r="J13" s="98">
        <f>SUM(J9:J12)</f>
        <v>31.770833333333321</v>
      </c>
      <c r="K13" s="10"/>
      <c r="L13" s="98">
        <f>SUM(L9:L12)</f>
        <v>19.270833333333361</v>
      </c>
      <c r="M13" s="10"/>
      <c r="N13" s="10"/>
      <c r="O13" s="98">
        <f>SUM(O9:O12)</f>
        <v>376.05080445333334</v>
      </c>
      <c r="P13" s="10"/>
      <c r="Q13" s="98">
        <f>SUM(D13:O13)</f>
        <v>525.52997112000003</v>
      </c>
    </row>
    <row r="14" spans="1:18" ht="16.2" thickTop="1" x14ac:dyDescent="0.3">
      <c r="A14" s="10"/>
      <c r="B14" s="2"/>
      <c r="C14" s="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8" ht="15.6" x14ac:dyDescent="0.3">
      <c r="A15" s="10" t="s">
        <v>14</v>
      </c>
      <c r="B15" s="2" t="s">
        <v>26</v>
      </c>
      <c r="C15" s="2"/>
      <c r="D15" s="99">
        <f>'Int. Schedule'!H11</f>
        <v>0</v>
      </c>
      <c r="E15" s="10"/>
      <c r="F15" s="99">
        <f>'Int. Schedule'!H14</f>
        <v>0</v>
      </c>
      <c r="G15" s="10"/>
      <c r="H15" s="99">
        <f>'Int. Schedule'!H17</f>
        <v>0</v>
      </c>
      <c r="I15" s="10"/>
      <c r="J15" s="99">
        <f>'Int. Schedule'!H20</f>
        <v>99.999999999999986</v>
      </c>
      <c r="K15" s="10"/>
      <c r="L15" s="99">
        <f>'Int. Schedule'!H23</f>
        <v>99.999999999999986</v>
      </c>
      <c r="M15" s="10"/>
      <c r="N15" s="10"/>
      <c r="O15" s="10">
        <f>'Int. Schedule'!H26</f>
        <v>99.999999999999986</v>
      </c>
      <c r="P15" s="10"/>
      <c r="Q15" s="10">
        <f t="shared" ref="Q15:Q17" si="0">SUM(D15:O15)</f>
        <v>299.99999999999994</v>
      </c>
    </row>
    <row r="16" spans="1:18" ht="15.6" x14ac:dyDescent="0.3">
      <c r="A16" s="10"/>
      <c r="B16" s="2"/>
      <c r="C16" s="2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5.6" x14ac:dyDescent="0.3">
      <c r="A17" s="10" t="s">
        <v>27</v>
      </c>
      <c r="B17" s="2" t="s">
        <v>28</v>
      </c>
      <c r="C17" s="2"/>
      <c r="D17" s="97">
        <f>D11</f>
        <v>23.437500000000004</v>
      </c>
      <c r="E17" s="10"/>
      <c r="F17" s="97">
        <f>F11</f>
        <v>37.5</v>
      </c>
      <c r="G17" s="10"/>
      <c r="H17" s="97">
        <f>H11</f>
        <v>37.5</v>
      </c>
      <c r="I17" s="10"/>
      <c r="J17" s="97">
        <f>J11</f>
        <v>31.770833333333343</v>
      </c>
      <c r="K17" s="10"/>
      <c r="L17" s="97">
        <f>L11</f>
        <v>19.270833333333332</v>
      </c>
      <c r="M17" s="10"/>
      <c r="N17" s="10"/>
      <c r="O17" s="97">
        <f>O11</f>
        <v>6.7708333333333304</v>
      </c>
      <c r="P17" s="10"/>
      <c r="Q17" s="10">
        <f t="shared" si="0"/>
        <v>156.25000000000003</v>
      </c>
    </row>
    <row r="18" spans="1:17" ht="15.6" x14ac:dyDescent="0.3">
      <c r="A18" s="10"/>
      <c r="B18" s="2"/>
      <c r="C18" s="2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16.2" thickBot="1" x14ac:dyDescent="0.35">
      <c r="A19" s="10" t="s">
        <v>30</v>
      </c>
      <c r="B19" s="2" t="s">
        <v>29</v>
      </c>
      <c r="C19" s="2"/>
      <c r="D19" s="100">
        <f>SUM(D15:D17)</f>
        <v>23.437500000000004</v>
      </c>
      <c r="E19" s="10"/>
      <c r="F19" s="100">
        <f>SUM(F15:F17)</f>
        <v>37.5</v>
      </c>
      <c r="G19" s="10"/>
      <c r="H19" s="100">
        <f>SUM(H15:H17)</f>
        <v>37.5</v>
      </c>
      <c r="I19" s="10"/>
      <c r="J19" s="100">
        <f>SUM(J15:J17)</f>
        <v>131.77083333333331</v>
      </c>
      <c r="K19" s="10"/>
      <c r="L19" s="100">
        <f>SUM(L15:L17)</f>
        <v>119.27083333333331</v>
      </c>
      <c r="M19" s="10"/>
      <c r="N19" s="10"/>
      <c r="O19" s="100">
        <f>SUM(O15:O17)</f>
        <v>106.77083333333331</v>
      </c>
      <c r="P19" s="10"/>
      <c r="Q19" s="98">
        <f>SUM(D19:O19)</f>
        <v>456.24999999999994</v>
      </c>
    </row>
    <row r="20" spans="1:17" ht="16.2" thickTop="1" x14ac:dyDescent="0.3">
      <c r="A20" s="10"/>
      <c r="B20" s="2"/>
      <c r="C20" s="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5.6" x14ac:dyDescent="0.3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6" x14ac:dyDescent="0.3">
      <c r="A22" s="10" t="s">
        <v>31</v>
      </c>
      <c r="B22" s="2" t="s">
        <v>32</v>
      </c>
      <c r="C22" s="2"/>
      <c r="F22" s="33">
        <f>Q13</f>
        <v>525.52997112000003</v>
      </c>
      <c r="G22" s="5"/>
      <c r="H22" s="5">
        <f>Q13/Q19</f>
        <v>1.1518465120438359</v>
      </c>
      <c r="I22" s="2"/>
      <c r="J22" s="101" t="s">
        <v>84</v>
      </c>
      <c r="K22" s="2"/>
      <c r="L22" s="2"/>
      <c r="M22" s="2"/>
      <c r="N22" s="2"/>
      <c r="O22" s="2"/>
      <c r="P22" s="2"/>
      <c r="Q22" s="2"/>
    </row>
    <row r="23" spans="1:17" ht="15.6" x14ac:dyDescent="0.3">
      <c r="A23" s="2"/>
      <c r="B23" s="2"/>
      <c r="C23" s="2"/>
      <c r="F23" s="2">
        <f>Q19</f>
        <v>456.24999999999994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6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6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6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.6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5.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5.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.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5.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.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5.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5.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5.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5.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5.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5.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5.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.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5.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5.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5.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5.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5.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5.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5.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mergeCells count="1">
    <mergeCell ref="A4:Q4"/>
  </mergeCells>
  <phoneticPr fontId="2" type="noConversion"/>
  <pageMargins left="0.27559055118110237" right="0.3937007874015748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1"/>
  <sheetViews>
    <sheetView topLeftCell="A8" workbookViewId="0">
      <selection activeCell="Q28" sqref="Q28"/>
    </sheetView>
  </sheetViews>
  <sheetFormatPr defaultColWidth="8.77734375" defaultRowHeight="13.2" x14ac:dyDescent="0.25"/>
  <cols>
    <col min="1" max="1" width="4.44140625" customWidth="1"/>
    <col min="2" max="2" width="19.77734375" customWidth="1"/>
    <col min="3" max="3" width="0.109375" customWidth="1"/>
    <col min="4" max="4" width="10.109375" customWidth="1"/>
    <col min="5" max="5" width="0.109375" customWidth="1"/>
    <col min="6" max="6" width="10.109375" customWidth="1"/>
    <col min="7" max="7" width="0.109375" customWidth="1"/>
    <col min="8" max="8" width="10.109375" customWidth="1"/>
    <col min="9" max="9" width="0.109375" customWidth="1"/>
    <col min="10" max="10" width="10.109375" customWidth="1"/>
    <col min="11" max="11" width="0.109375" customWidth="1"/>
    <col min="12" max="12" width="10.109375" customWidth="1"/>
    <col min="13" max="13" width="0.109375" customWidth="1"/>
    <col min="14" max="14" width="10.109375" customWidth="1"/>
  </cols>
  <sheetData>
    <row r="1" spans="1:14" ht="15.6" x14ac:dyDescent="0.3">
      <c r="A1" s="2" t="str">
        <f>'Project Cost'!A1</f>
        <v>Emperean Space Private Limited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.6" x14ac:dyDescent="0.3">
      <c r="A2" s="2" t="str">
        <f>'Project Cost'!A2</f>
        <v>Proposed Plan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.6" x14ac:dyDescent="0.25">
      <c r="A3" s="84" t="s">
        <v>71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</row>
    <row r="4" spans="1:14" ht="15.6" x14ac:dyDescent="0.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3" t="s">
        <v>144</v>
      </c>
    </row>
    <row r="5" spans="1:14" ht="15.6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  <c r="N5" s="85"/>
    </row>
    <row r="6" spans="1:14" ht="13.8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5.6" x14ac:dyDescent="0.3">
      <c r="A7" s="86" t="s">
        <v>68</v>
      </c>
      <c r="B7" s="102" t="s">
        <v>76</v>
      </c>
      <c r="C7" s="10"/>
      <c r="D7" s="86" t="s">
        <v>57</v>
      </c>
      <c r="E7" s="10"/>
      <c r="F7" s="86" t="s">
        <v>58</v>
      </c>
      <c r="G7" s="10"/>
      <c r="H7" s="86" t="s">
        <v>69</v>
      </c>
      <c r="I7" s="10"/>
      <c r="J7" s="86" t="s">
        <v>60</v>
      </c>
      <c r="K7" s="10"/>
      <c r="L7" s="86" t="s">
        <v>63</v>
      </c>
      <c r="N7" s="86" t="s">
        <v>83</v>
      </c>
    </row>
    <row r="8" spans="1:14" ht="15.6" x14ac:dyDescent="0.3">
      <c r="A8" s="10"/>
      <c r="B8" s="103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4" ht="15.6" x14ac:dyDescent="0.3">
      <c r="A9" s="95"/>
      <c r="B9" s="104" t="s">
        <v>72</v>
      </c>
      <c r="C9" s="1"/>
      <c r="D9" s="95"/>
      <c r="E9" s="95"/>
      <c r="F9" s="95"/>
      <c r="G9" s="95"/>
      <c r="H9" s="95"/>
      <c r="I9" s="95"/>
      <c r="J9" s="95"/>
      <c r="K9" s="95"/>
      <c r="L9" s="95"/>
    </row>
    <row r="10" spans="1:14" ht="15.6" x14ac:dyDescent="0.3">
      <c r="A10" s="4">
        <v>1</v>
      </c>
      <c r="B10" s="2" t="s">
        <v>146</v>
      </c>
      <c r="C10" s="2"/>
      <c r="D10" s="59">
        <f>'Int. Schedule'!J11</f>
        <v>250</v>
      </c>
      <c r="E10" s="60"/>
      <c r="F10" s="59">
        <v>50</v>
      </c>
      <c r="G10" s="60"/>
      <c r="H10" s="121">
        <v>0</v>
      </c>
      <c r="I10" s="60"/>
      <c r="J10" s="121">
        <v>0</v>
      </c>
      <c r="K10" s="60"/>
      <c r="L10" s="121">
        <v>0</v>
      </c>
      <c r="M10" s="57"/>
      <c r="N10" s="121">
        <v>0</v>
      </c>
    </row>
    <row r="11" spans="1:14" ht="15.6" x14ac:dyDescent="0.3">
      <c r="A11" s="4"/>
      <c r="B11" s="2"/>
      <c r="C11" s="2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5.6" x14ac:dyDescent="0.3">
      <c r="A12" s="4">
        <v>2</v>
      </c>
      <c r="B12" s="2" t="s">
        <v>156</v>
      </c>
      <c r="C12" s="2"/>
      <c r="D12" s="59">
        <v>0</v>
      </c>
      <c r="E12" s="59"/>
      <c r="F12" s="59">
        <f>Revenue!G29</f>
        <v>177.1875</v>
      </c>
      <c r="G12" s="59"/>
      <c r="H12" s="59">
        <f>Revenue!G31</f>
        <v>325.6875</v>
      </c>
      <c r="I12" s="59"/>
      <c r="J12" s="59">
        <f>Revenue!G34</f>
        <v>473.625</v>
      </c>
      <c r="K12" s="59"/>
      <c r="L12" s="59">
        <f>Revenue!G38</f>
        <v>581.00625000000002</v>
      </c>
      <c r="M12" s="57"/>
      <c r="N12" s="121">
        <f>Revenue!G42</f>
        <v>378.61874999999998</v>
      </c>
    </row>
    <row r="13" spans="1:14" ht="15.6" x14ac:dyDescent="0.3">
      <c r="A13" s="4"/>
      <c r="B13" s="2"/>
      <c r="C13" s="2"/>
      <c r="D13" s="86"/>
      <c r="E13" s="86"/>
      <c r="F13" s="86"/>
      <c r="G13" s="86"/>
      <c r="H13" s="86"/>
      <c r="I13" s="86"/>
      <c r="J13" s="86"/>
      <c r="K13" s="86"/>
      <c r="L13" s="86"/>
      <c r="M13" s="105"/>
      <c r="N13" s="105"/>
    </row>
    <row r="14" spans="1:14" ht="16.2" thickBot="1" x14ac:dyDescent="0.35">
      <c r="A14" s="4">
        <v>3</v>
      </c>
      <c r="B14" s="2" t="s">
        <v>17</v>
      </c>
      <c r="C14" s="2"/>
      <c r="D14" s="106">
        <f>SUM(D10:D13)</f>
        <v>250</v>
      </c>
      <c r="E14" s="10"/>
      <c r="F14" s="106">
        <f>SUM(F10:F13)</f>
        <v>227.1875</v>
      </c>
      <c r="G14" s="10"/>
      <c r="H14" s="106">
        <f>SUM(H10:H13)</f>
        <v>325.6875</v>
      </c>
      <c r="I14" s="10"/>
      <c r="J14" s="106">
        <f>SUM(J10:J13)</f>
        <v>473.625</v>
      </c>
      <c r="K14" s="10"/>
      <c r="L14" s="106">
        <f>SUM(L10:L13)</f>
        <v>581.00625000000002</v>
      </c>
      <c r="N14" s="106">
        <f>SUM(N10:N13)</f>
        <v>378.61874999999998</v>
      </c>
    </row>
    <row r="15" spans="1:14" ht="16.2" thickTop="1" x14ac:dyDescent="0.3">
      <c r="A15" s="10"/>
      <c r="B15" s="2"/>
      <c r="C15" s="2"/>
      <c r="D15" s="10"/>
      <c r="E15" s="10"/>
      <c r="F15" s="10"/>
      <c r="G15" s="10"/>
      <c r="H15" s="10"/>
      <c r="I15" s="10"/>
      <c r="J15" s="10"/>
      <c r="K15" s="10"/>
      <c r="L15" s="10"/>
    </row>
    <row r="16" spans="1:14" ht="15.6" x14ac:dyDescent="0.3">
      <c r="A16" s="10"/>
      <c r="B16" s="104" t="s">
        <v>73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4" ht="15.6" x14ac:dyDescent="0.3">
      <c r="A17" s="4">
        <v>1</v>
      </c>
      <c r="B17" s="2" t="s">
        <v>85</v>
      </c>
      <c r="C17" s="2"/>
      <c r="D17" s="59">
        <f>'Project Cost'!E8</f>
        <v>150</v>
      </c>
      <c r="E17" s="59"/>
      <c r="F17" s="60">
        <v>0</v>
      </c>
      <c r="G17" s="59"/>
      <c r="H17" s="60">
        <f>'Project Cost'!E9</f>
        <v>0</v>
      </c>
      <c r="I17" s="59"/>
      <c r="J17" s="60">
        <f>'Project Cost'!E10</f>
        <v>0</v>
      </c>
      <c r="K17" s="60"/>
      <c r="L17" s="60">
        <v>0</v>
      </c>
      <c r="M17" s="60"/>
      <c r="N17" s="60">
        <v>0</v>
      </c>
    </row>
    <row r="18" spans="1:14" ht="15.6" x14ac:dyDescent="0.3">
      <c r="A18" s="4"/>
      <c r="B18" s="2"/>
      <c r="C18" s="2"/>
      <c r="D18" s="99"/>
      <c r="E18" s="10"/>
      <c r="F18" s="99"/>
      <c r="G18" s="10"/>
      <c r="H18" s="99"/>
      <c r="I18" s="10"/>
      <c r="J18" s="99"/>
      <c r="K18" s="10"/>
      <c r="L18" s="99"/>
    </row>
    <row r="19" spans="1:14" ht="15.6" x14ac:dyDescent="0.3">
      <c r="A19" s="4">
        <v>2</v>
      </c>
      <c r="B19" s="2" t="s">
        <v>152</v>
      </c>
      <c r="C19" s="2"/>
      <c r="D19" s="59">
        <f>'Operation Statement'!D12</f>
        <v>64.95750000000001</v>
      </c>
      <c r="E19" s="59"/>
      <c r="F19" s="59">
        <f>'Operation Statement'!F12-'Operation Statement'!D12</f>
        <v>190.49562500000002</v>
      </c>
      <c r="G19" s="59"/>
      <c r="H19" s="59">
        <f>'Operation Statement'!H12-'Operation Statement'!F12</f>
        <v>265.47262499999999</v>
      </c>
      <c r="I19" s="60"/>
      <c r="J19" s="59">
        <f>'Operation Statement'!J12-'Operation Statement'!H12</f>
        <v>283.21578333333332</v>
      </c>
      <c r="K19" s="60"/>
      <c r="L19" s="59">
        <f>'Operation Statement'!L12-'Operation Statement'!J12</f>
        <v>333.29284083333334</v>
      </c>
      <c r="M19" s="57"/>
      <c r="N19" s="121">
        <f>'Operation Statement'!Z28-'Operation Statement'!N16</f>
        <v>149.66363783333333</v>
      </c>
    </row>
    <row r="20" spans="1:14" ht="15.6" x14ac:dyDescent="0.3">
      <c r="A20" s="4"/>
      <c r="B20" s="2"/>
      <c r="C20" s="2"/>
      <c r="D20" s="10"/>
      <c r="E20" s="10"/>
      <c r="F20" s="34"/>
      <c r="G20" s="34"/>
      <c r="H20" s="34"/>
      <c r="I20" s="34"/>
      <c r="J20" s="34"/>
      <c r="K20" s="34"/>
      <c r="L20" s="34"/>
    </row>
    <row r="21" spans="1:14" ht="15.6" x14ac:dyDescent="0.3">
      <c r="A21" s="4">
        <v>3</v>
      </c>
      <c r="B21" s="2" t="s">
        <v>147</v>
      </c>
      <c r="C21" s="2"/>
      <c r="D21" s="60">
        <f>'Int. Schedule'!H11</f>
        <v>0</v>
      </c>
      <c r="E21" s="60"/>
      <c r="F21" s="60">
        <f>'Int. Schedule'!H14</f>
        <v>0</v>
      </c>
      <c r="G21" s="59"/>
      <c r="H21" s="121">
        <f>'Int. Schedule'!H17</f>
        <v>0</v>
      </c>
      <c r="I21" s="121">
        <v>5</v>
      </c>
      <c r="J21" s="121">
        <f>'Int. Schedule'!H20</f>
        <v>99.999999999999986</v>
      </c>
      <c r="K21" s="121"/>
      <c r="L21" s="121">
        <f>'Int. Schedule'!H23</f>
        <v>99.999999999999986</v>
      </c>
      <c r="M21" s="121"/>
      <c r="N21" s="121">
        <f>'Int. Schedule'!H26</f>
        <v>99.999999999999986</v>
      </c>
    </row>
    <row r="22" spans="1:14" ht="15.6" x14ac:dyDescent="0.3">
      <c r="A22" s="4"/>
      <c r="B22" s="2"/>
      <c r="C22" s="2"/>
      <c r="D22" s="10"/>
      <c r="E22" s="10"/>
      <c r="F22" s="10"/>
      <c r="G22" s="10"/>
      <c r="H22" s="10"/>
      <c r="I22" s="10"/>
      <c r="J22" s="10"/>
      <c r="K22" s="10"/>
      <c r="L22" s="10"/>
    </row>
    <row r="23" spans="1:14" ht="15.6" x14ac:dyDescent="0.3">
      <c r="A23" s="4">
        <v>8</v>
      </c>
      <c r="B23" s="2" t="s">
        <v>18</v>
      </c>
      <c r="C23" s="2"/>
      <c r="D23" s="121">
        <f>'Operation Statement'!D37</f>
        <v>0</v>
      </c>
      <c r="E23" s="121"/>
      <c r="F23" s="121">
        <f>'Operation Statement'!F37</f>
        <v>0</v>
      </c>
      <c r="G23" s="121"/>
      <c r="H23" s="122">
        <f>'Operation Statement'!H37</f>
        <v>0</v>
      </c>
      <c r="I23" s="121"/>
      <c r="J23" s="122">
        <f>'Operation Statement'!J37</f>
        <v>-7.3896444519050422E-15</v>
      </c>
      <c r="K23" s="121"/>
      <c r="L23" s="122">
        <f>'Operation Statement'!L37</f>
        <v>1.0160761121369434E-14</v>
      </c>
      <c r="M23" s="121"/>
      <c r="N23" s="121">
        <f>'Operation Statement'!N37</f>
        <v>129.74701688000002</v>
      </c>
    </row>
    <row r="24" spans="1:14" ht="15.6" x14ac:dyDescent="0.3">
      <c r="A24" s="4"/>
      <c r="B24" s="2"/>
      <c r="C24" s="2"/>
      <c r="D24" s="10"/>
      <c r="E24" s="10"/>
      <c r="F24" s="10"/>
      <c r="G24" s="10"/>
      <c r="H24" s="10"/>
      <c r="I24" s="10"/>
      <c r="J24" s="10"/>
      <c r="K24" s="10"/>
      <c r="L24" s="10"/>
    </row>
    <row r="25" spans="1:14" ht="16.2" thickBot="1" x14ac:dyDescent="0.35">
      <c r="A25" s="4">
        <v>9</v>
      </c>
      <c r="B25" s="2" t="s">
        <v>19</v>
      </c>
      <c r="C25" s="2"/>
      <c r="D25" s="98">
        <f>SUM(D16:D24)</f>
        <v>214.95750000000001</v>
      </c>
      <c r="E25" s="10"/>
      <c r="F25" s="98">
        <f>SUM(F16:F24)</f>
        <v>190.49562500000002</v>
      </c>
      <c r="G25" s="10"/>
      <c r="H25" s="98">
        <f>SUM(H16:H24)</f>
        <v>265.47262499999999</v>
      </c>
      <c r="I25" s="10"/>
      <c r="J25" s="98">
        <f>SUM(J16:J24)</f>
        <v>383.21578333333332</v>
      </c>
      <c r="K25" s="10"/>
      <c r="L25" s="98">
        <f>SUM(L16:L24)</f>
        <v>433.29284083333334</v>
      </c>
      <c r="N25" s="98">
        <f>SUM(N16:N24)</f>
        <v>379.41065471333332</v>
      </c>
    </row>
    <row r="26" spans="1:14" ht="16.2" thickTop="1" x14ac:dyDescent="0.3">
      <c r="A26" s="4"/>
      <c r="B26" s="2"/>
      <c r="C26" s="2"/>
      <c r="D26" s="10"/>
      <c r="E26" s="10"/>
      <c r="F26" s="10"/>
      <c r="G26" s="10"/>
      <c r="H26" s="10"/>
      <c r="I26" s="10"/>
      <c r="J26" s="10"/>
      <c r="K26" s="10"/>
      <c r="L26" s="10"/>
    </row>
    <row r="27" spans="1:14" ht="15.6" x14ac:dyDescent="0.3">
      <c r="A27" s="4">
        <v>1</v>
      </c>
      <c r="B27" s="2" t="s">
        <v>20</v>
      </c>
      <c r="C27" s="2"/>
      <c r="D27" s="10">
        <f>D14-D25</f>
        <v>35.04249999999999</v>
      </c>
      <c r="E27" s="10"/>
      <c r="F27" s="10">
        <f>F14-F25</f>
        <v>36.691874999999982</v>
      </c>
      <c r="G27" s="10"/>
      <c r="H27" s="97">
        <f>H14-H25</f>
        <v>60.214875000000006</v>
      </c>
      <c r="I27" s="10"/>
      <c r="J27" s="10">
        <f>J14-J25</f>
        <v>90.40921666666668</v>
      </c>
      <c r="K27" s="10"/>
      <c r="L27" s="10">
        <f>L14-L25</f>
        <v>147.71340916666668</v>
      </c>
      <c r="N27" s="10">
        <f>N14-N25</f>
        <v>-0.7919047133333379</v>
      </c>
    </row>
    <row r="28" spans="1:14" ht="15.6" x14ac:dyDescent="0.3">
      <c r="A28" s="4"/>
      <c r="B28" s="2"/>
      <c r="C28" s="2"/>
      <c r="D28" s="10"/>
      <c r="E28" s="10"/>
      <c r="F28" s="10"/>
      <c r="G28" s="10"/>
      <c r="H28" s="10"/>
      <c r="I28" s="10"/>
      <c r="J28" s="10"/>
      <c r="K28" s="10"/>
      <c r="L28" s="10"/>
      <c r="N28" s="10"/>
    </row>
    <row r="29" spans="1:14" ht="15.6" x14ac:dyDescent="0.3">
      <c r="A29" s="4">
        <v>2</v>
      </c>
      <c r="B29" s="2" t="s">
        <v>21</v>
      </c>
      <c r="C29" s="2"/>
      <c r="D29" s="10">
        <v>0</v>
      </c>
      <c r="E29" s="10"/>
      <c r="F29" s="10">
        <f>D31</f>
        <v>35.04249999999999</v>
      </c>
      <c r="G29" s="10"/>
      <c r="H29" s="10">
        <f>F31</f>
        <v>71.734374999999972</v>
      </c>
      <c r="I29" s="10"/>
      <c r="J29" s="10">
        <f>H31</f>
        <v>131.94924999999998</v>
      </c>
      <c r="K29" s="10"/>
      <c r="L29" s="10">
        <f>J31</f>
        <v>222.35846666666666</v>
      </c>
      <c r="N29" s="10">
        <f>L31</f>
        <v>370.07187583333337</v>
      </c>
    </row>
    <row r="30" spans="1:14" ht="15.6" x14ac:dyDescent="0.3">
      <c r="A30" s="4"/>
      <c r="B30" s="2"/>
      <c r="C30" s="2"/>
      <c r="D30" s="10"/>
      <c r="E30" s="10"/>
      <c r="F30" s="10"/>
      <c r="G30" s="10"/>
      <c r="H30" s="10"/>
      <c r="I30" s="10"/>
      <c r="J30" s="10"/>
      <c r="K30" s="10"/>
      <c r="L30" s="10"/>
      <c r="N30" s="10"/>
    </row>
    <row r="31" spans="1:14" ht="15.6" x14ac:dyDescent="0.3">
      <c r="A31" s="4">
        <v>3</v>
      </c>
      <c r="B31" s="2" t="s">
        <v>22</v>
      </c>
      <c r="C31" s="2"/>
      <c r="D31" s="10">
        <f>D27+D29</f>
        <v>35.04249999999999</v>
      </c>
      <c r="E31" s="10"/>
      <c r="F31" s="10">
        <f>F27+F29</f>
        <v>71.734374999999972</v>
      </c>
      <c r="G31" s="10"/>
      <c r="H31" s="10">
        <f>H27+H29</f>
        <v>131.94924999999998</v>
      </c>
      <c r="I31" s="10"/>
      <c r="J31" s="10">
        <f>J27+J29</f>
        <v>222.35846666666666</v>
      </c>
      <c r="K31" s="10"/>
      <c r="L31" s="10">
        <f>L27+L29</f>
        <v>370.07187583333337</v>
      </c>
      <c r="N31" s="10">
        <f>N27+N29</f>
        <v>369.27997112000003</v>
      </c>
    </row>
  </sheetData>
  <phoneticPr fontId="2" type="noConversion"/>
  <pageMargins left="0.23622047244094491" right="0.19685039370078741" top="0.74803149606299213" bottom="0.98425196850393704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2"/>
  <sheetViews>
    <sheetView workbookViewId="0">
      <selection activeCell="P13" sqref="P13"/>
    </sheetView>
  </sheetViews>
  <sheetFormatPr defaultColWidth="8.77734375" defaultRowHeight="13.2" x14ac:dyDescent="0.25"/>
  <cols>
    <col min="1" max="1" width="4.33203125" customWidth="1"/>
    <col min="2" max="2" width="19.109375" customWidth="1"/>
    <col min="3" max="3" width="0.44140625" customWidth="1"/>
    <col min="4" max="4" width="9.44140625" customWidth="1"/>
    <col min="5" max="5" width="0.44140625" customWidth="1"/>
    <col min="6" max="6" width="9.44140625" customWidth="1"/>
    <col min="7" max="7" width="0.44140625" customWidth="1"/>
    <col min="8" max="8" width="9.77734375" bestFit="1" customWidth="1"/>
    <col min="9" max="9" width="0.44140625" customWidth="1"/>
    <col min="10" max="10" width="9.77734375" bestFit="1" customWidth="1"/>
    <col min="11" max="11" width="0.44140625" customWidth="1"/>
    <col min="12" max="12" width="11.44140625" customWidth="1"/>
    <col min="13" max="13" width="0.44140625" customWidth="1"/>
    <col min="14" max="14" width="10" customWidth="1"/>
  </cols>
  <sheetData>
    <row r="1" spans="1:14" ht="15.6" x14ac:dyDescent="0.3">
      <c r="A1" s="2" t="str">
        <f>'Project Cost'!A1</f>
        <v>Emperean Space Private Limited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1:14" ht="15.6" x14ac:dyDescent="0.3">
      <c r="A2" s="2" t="str">
        <f>'Project Cost'!A2</f>
        <v>Proposed Plan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</row>
    <row r="3" spans="1:14" ht="13.8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6" x14ac:dyDescent="0.25">
      <c r="A4" s="84" t="s">
        <v>46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 ht="15.6" x14ac:dyDescent="0.3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3" t="s">
        <v>144</v>
      </c>
    </row>
    <row r="6" spans="1:14" ht="15.6" x14ac:dyDescent="0.3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6" x14ac:dyDescent="0.3">
      <c r="A7" s="86" t="s">
        <v>68</v>
      </c>
      <c r="B7" s="16" t="s">
        <v>76</v>
      </c>
      <c r="C7" s="10"/>
      <c r="D7" s="86" t="s">
        <v>57</v>
      </c>
      <c r="E7" s="10"/>
      <c r="F7" s="86" t="s">
        <v>58</v>
      </c>
      <c r="G7" s="10"/>
      <c r="H7" s="86" t="s">
        <v>69</v>
      </c>
      <c r="I7" s="10"/>
      <c r="J7" s="86" t="s">
        <v>60</v>
      </c>
      <c r="K7" s="10"/>
      <c r="L7" s="86" t="s">
        <v>63</v>
      </c>
      <c r="M7" s="10"/>
      <c r="N7" s="86" t="s">
        <v>83</v>
      </c>
    </row>
    <row r="8" spans="1:14" ht="15.6" x14ac:dyDescent="0.3">
      <c r="A8" s="10"/>
      <c r="B8" s="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5.6" x14ac:dyDescent="0.3">
      <c r="A9" s="10"/>
      <c r="B9" s="107" t="s">
        <v>7</v>
      </c>
      <c r="C9" s="10"/>
      <c r="D9" s="97"/>
      <c r="E9" s="10"/>
      <c r="F9" s="97"/>
      <c r="G9" s="10"/>
      <c r="H9" s="97"/>
      <c r="I9" s="10"/>
      <c r="J9" s="97"/>
      <c r="K9" s="10"/>
      <c r="L9" s="97"/>
      <c r="M9" s="10"/>
    </row>
    <row r="10" spans="1:14" ht="15.6" x14ac:dyDescent="0.3">
      <c r="A10" s="10" t="s">
        <v>8</v>
      </c>
      <c r="B10" s="2" t="s">
        <v>178</v>
      </c>
      <c r="C10" s="108"/>
      <c r="D10" s="66">
        <f>'Operation Statement'!D39</f>
        <v>0</v>
      </c>
      <c r="E10" s="109"/>
      <c r="F10" s="109">
        <f>'Operation Statement'!F39</f>
        <v>0</v>
      </c>
      <c r="G10" s="109"/>
      <c r="H10" s="109">
        <f>'Operation Statement'!H39</f>
        <v>0</v>
      </c>
      <c r="I10" s="109"/>
      <c r="J10" s="109">
        <f>'Operation Statement'!J39</f>
        <v>-2.1032064978498965E-14</v>
      </c>
      <c r="K10" s="109"/>
      <c r="L10" s="109">
        <f>'Operation Statement'!L39</f>
        <v>2.891908934543608E-14</v>
      </c>
      <c r="M10" s="109"/>
      <c r="N10" s="64">
        <f>'Operation Statement'!N39</f>
        <v>369.27997112000003</v>
      </c>
    </row>
    <row r="11" spans="1:14" ht="15.6" x14ac:dyDescent="0.3">
      <c r="A11" s="10"/>
      <c r="B11" s="2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</row>
    <row r="12" spans="1:14" ht="15.6" x14ac:dyDescent="0.3">
      <c r="A12" s="10" t="s">
        <v>9</v>
      </c>
      <c r="B12" s="2" t="s">
        <v>86</v>
      </c>
      <c r="C12" s="108"/>
      <c r="D12" s="109">
        <f>'Int. Schedule'!J11</f>
        <v>250</v>
      </c>
      <c r="E12" s="109"/>
      <c r="F12" s="109">
        <f>'Int. Schedule'!J14</f>
        <v>300</v>
      </c>
      <c r="G12" s="109"/>
      <c r="H12" s="109">
        <f>'Int. Schedule'!J17</f>
        <v>300</v>
      </c>
      <c r="I12" s="109"/>
      <c r="J12" s="109">
        <f>'Int. Schedule'!J20</f>
        <v>200.00000000000003</v>
      </c>
      <c r="K12" s="109"/>
      <c r="L12" s="109">
        <f>'Int. Schedule'!J23</f>
        <v>99.999999999999972</v>
      </c>
      <c r="M12" s="109"/>
      <c r="N12" s="66">
        <v>0</v>
      </c>
    </row>
    <row r="13" spans="1:14" ht="15.6" x14ac:dyDescent="0.3">
      <c r="A13" s="10"/>
      <c r="B13" s="2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1:14" ht="15.6" x14ac:dyDescent="0.3">
      <c r="A14" s="10" t="s">
        <v>10</v>
      </c>
      <c r="B14" s="2" t="s">
        <v>149</v>
      </c>
      <c r="C14" s="108"/>
      <c r="D14" s="109">
        <f>'Project Cost'!C5-'Project Cost'!E8</f>
        <v>0</v>
      </c>
      <c r="E14" s="109"/>
      <c r="F14" s="66">
        <f>D14</f>
        <v>0</v>
      </c>
      <c r="G14" s="109"/>
      <c r="H14" s="66">
        <f>F14-'Cash Flow Statement'!H17</f>
        <v>0</v>
      </c>
      <c r="I14" s="109"/>
      <c r="J14" s="66">
        <v>0</v>
      </c>
      <c r="K14" s="109"/>
      <c r="L14" s="66">
        <v>0</v>
      </c>
      <c r="M14" s="109"/>
      <c r="N14" s="66">
        <v>0</v>
      </c>
    </row>
    <row r="15" spans="1:14" ht="15.6" x14ac:dyDescent="0.3">
      <c r="A15" s="10"/>
      <c r="B15" s="2"/>
      <c r="C15" s="108"/>
      <c r="D15" s="109"/>
      <c r="E15" s="109"/>
      <c r="F15" s="66"/>
      <c r="G15" s="109"/>
      <c r="H15" s="66"/>
      <c r="I15" s="109"/>
      <c r="J15" s="66"/>
      <c r="K15" s="109"/>
      <c r="L15" s="66"/>
      <c r="M15" s="109"/>
      <c r="N15" s="66"/>
    </row>
    <row r="16" spans="1:14" ht="15.6" x14ac:dyDescent="0.3">
      <c r="A16" s="10" t="s">
        <v>14</v>
      </c>
      <c r="B16" s="2" t="s">
        <v>156</v>
      </c>
      <c r="C16" s="108"/>
      <c r="D16" s="64">
        <v>0</v>
      </c>
      <c r="E16" s="64"/>
      <c r="F16" s="65">
        <f>'Cash Flow Statement'!F12</f>
        <v>177.1875</v>
      </c>
      <c r="G16" s="64"/>
      <c r="H16" s="65">
        <f>F16+'Cash Flow Statement'!H12</f>
        <v>502.875</v>
      </c>
      <c r="I16" s="64"/>
      <c r="J16" s="65">
        <f>H16+'Cash Flow Statement'!J12</f>
        <v>976.5</v>
      </c>
      <c r="K16" s="64"/>
      <c r="L16" s="65">
        <f>J16+'Cash Flow Statement'!L12</f>
        <v>1557.5062499999999</v>
      </c>
      <c r="M16" s="64"/>
      <c r="N16" s="65">
        <v>0</v>
      </c>
    </row>
    <row r="17" spans="1:14" ht="15.6" x14ac:dyDescent="0.3">
      <c r="A17" s="10"/>
      <c r="B17" s="2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</row>
    <row r="18" spans="1:14" ht="15.6" x14ac:dyDescent="0.3">
      <c r="A18" s="10" t="s">
        <v>27</v>
      </c>
      <c r="B18" s="2" t="s">
        <v>75</v>
      </c>
      <c r="C18" s="108"/>
      <c r="D18" s="109">
        <f>'Operation Statement'!D37</f>
        <v>0</v>
      </c>
      <c r="E18" s="109"/>
      <c r="F18" s="109">
        <f>'Operation Statement'!F37</f>
        <v>0</v>
      </c>
      <c r="G18" s="109"/>
      <c r="H18" s="109">
        <f>'Operation Statement'!H37</f>
        <v>0</v>
      </c>
      <c r="I18" s="109"/>
      <c r="J18" s="109">
        <f>'Operation Statement'!J37</f>
        <v>-7.3896444519050422E-15</v>
      </c>
      <c r="K18" s="109"/>
      <c r="L18" s="109">
        <f>'Operation Statement'!L37</f>
        <v>1.0160761121369434E-14</v>
      </c>
      <c r="M18" s="109"/>
      <c r="N18" s="109">
        <f>'Operation Statement'!N37</f>
        <v>129.74701688000002</v>
      </c>
    </row>
    <row r="19" spans="1:14" ht="16.2" thickBot="1" x14ac:dyDescent="0.35">
      <c r="A19" s="10"/>
      <c r="B19" s="2"/>
      <c r="C19" s="108"/>
      <c r="D19" s="111">
        <f>SUM(D10:D18)</f>
        <v>250</v>
      </c>
      <c r="E19" s="109"/>
      <c r="F19" s="111">
        <f>SUM(F10:F18)</f>
        <v>477.1875</v>
      </c>
      <c r="G19" s="109"/>
      <c r="H19" s="111">
        <f>SUM(H10:H18)</f>
        <v>802.875</v>
      </c>
      <c r="I19" s="109"/>
      <c r="J19" s="111">
        <f>SUM(J10:J18)</f>
        <v>1176.5</v>
      </c>
      <c r="K19" s="109"/>
      <c r="L19" s="111">
        <f>SUM(L10:L18)</f>
        <v>1657.5062499999999</v>
      </c>
      <c r="M19" s="109"/>
      <c r="N19" s="111">
        <f>SUM(N10:N18)</f>
        <v>499.02698800000007</v>
      </c>
    </row>
    <row r="20" spans="1:14" ht="16.2" thickTop="1" x14ac:dyDescent="0.3">
      <c r="A20" s="10"/>
      <c r="B20" s="107" t="s">
        <v>12</v>
      </c>
      <c r="C20" s="10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</row>
    <row r="21" spans="1:14" ht="15.6" x14ac:dyDescent="0.3">
      <c r="A21" s="10" t="s">
        <v>8</v>
      </c>
      <c r="B21" s="2" t="s">
        <v>85</v>
      </c>
      <c r="C21" s="108"/>
      <c r="D21" s="64">
        <v>150</v>
      </c>
      <c r="E21" s="64"/>
      <c r="F21" s="64">
        <f>D21</f>
        <v>150</v>
      </c>
      <c r="G21" s="64"/>
      <c r="H21" s="64">
        <f>F21</f>
        <v>150</v>
      </c>
      <c r="I21" s="64"/>
      <c r="J21" s="64">
        <f>H21</f>
        <v>150</v>
      </c>
      <c r="K21" s="64"/>
      <c r="L21" s="64">
        <f>J21</f>
        <v>150</v>
      </c>
      <c r="M21" s="64"/>
      <c r="N21" s="64">
        <v>0</v>
      </c>
    </row>
    <row r="22" spans="1:14" ht="15.6" x14ac:dyDescent="0.3">
      <c r="A22" s="10"/>
      <c r="B22" s="2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spans="1:14" ht="15.6" x14ac:dyDescent="0.3">
      <c r="A23" s="10" t="s">
        <v>9</v>
      </c>
      <c r="B23" s="2" t="s">
        <v>13</v>
      </c>
      <c r="C23" s="108"/>
      <c r="D23" s="112">
        <f>'Operation Statement'!D12</f>
        <v>64.95750000000001</v>
      </c>
      <c r="E23" s="109"/>
      <c r="F23" s="112">
        <f>'Operation Statement'!F12</f>
        <v>255.45312500000003</v>
      </c>
      <c r="G23" s="109"/>
      <c r="H23" s="112">
        <f>'Operation Statement'!H12</f>
        <v>520.92574999999999</v>
      </c>
      <c r="I23" s="109"/>
      <c r="J23" s="112">
        <f>'Operation Statement'!J12</f>
        <v>804.14153333333331</v>
      </c>
      <c r="K23" s="109"/>
      <c r="L23" s="112">
        <f>'Operation Statement'!L12</f>
        <v>1137.4343741666667</v>
      </c>
      <c r="M23" s="109"/>
      <c r="N23" s="112">
        <v>0</v>
      </c>
    </row>
    <row r="24" spans="1:14" ht="15.6" x14ac:dyDescent="0.3">
      <c r="A24" s="10"/>
      <c r="B24" s="2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14" ht="15.6" x14ac:dyDescent="0.3">
      <c r="A25" s="10" t="s">
        <v>10</v>
      </c>
      <c r="B25" s="2" t="s">
        <v>70</v>
      </c>
      <c r="C25" s="108"/>
      <c r="D25" s="109">
        <f>'Cash Flow Statement'!D31</f>
        <v>35.04249999999999</v>
      </c>
      <c r="E25" s="109"/>
      <c r="F25" s="109">
        <f>'Cash Flow Statement'!F31-0.01</f>
        <v>71.724374999999966</v>
      </c>
      <c r="G25" s="109"/>
      <c r="H25" s="109">
        <f>'Cash Flow Statement'!H31</f>
        <v>131.94924999999998</v>
      </c>
      <c r="I25" s="109"/>
      <c r="J25" s="109">
        <f>'Cash Flow Statement'!J31</f>
        <v>222.35846666666666</v>
      </c>
      <c r="K25" s="109"/>
      <c r="L25" s="109">
        <f>'Cash Flow Statement'!L31-0.01</f>
        <v>370.06187583333337</v>
      </c>
      <c r="M25" s="109"/>
      <c r="N25" s="109">
        <f>'Cash Flow Statement'!N31</f>
        <v>369.27997112000003</v>
      </c>
    </row>
    <row r="26" spans="1:14" ht="15.6" x14ac:dyDescent="0.3">
      <c r="A26" s="10"/>
      <c r="B26" s="2"/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</row>
    <row r="27" spans="1:14" ht="15.6" x14ac:dyDescent="0.3">
      <c r="A27" s="10" t="s">
        <v>14</v>
      </c>
      <c r="B27" s="2" t="s">
        <v>74</v>
      </c>
      <c r="C27" s="108"/>
      <c r="D27" s="109">
        <f>'Operation Statement'!D37</f>
        <v>0</v>
      </c>
      <c r="E27" s="109"/>
      <c r="F27" s="109">
        <f>'Operation Statement'!F37</f>
        <v>0</v>
      </c>
      <c r="G27" s="109"/>
      <c r="H27" s="109">
        <f>'Operation Statement'!H37</f>
        <v>0</v>
      </c>
      <c r="I27" s="109"/>
      <c r="J27" s="109">
        <f>'Operation Statement'!J37</f>
        <v>-7.3896444519050422E-15</v>
      </c>
      <c r="K27" s="109"/>
      <c r="L27" s="109">
        <f>'Operation Statement'!L37</f>
        <v>1.0160761121369434E-14</v>
      </c>
      <c r="M27" s="109"/>
      <c r="N27" s="109">
        <f>'Operation Statement'!N37</f>
        <v>129.74701688000002</v>
      </c>
    </row>
    <row r="28" spans="1:14" ht="15.6" x14ac:dyDescent="0.3">
      <c r="A28" s="10"/>
      <c r="B28" s="2"/>
      <c r="C28" s="108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4" ht="16.2" thickBot="1" x14ac:dyDescent="0.35">
      <c r="A29" s="10"/>
      <c r="B29" s="1"/>
      <c r="C29" s="108"/>
      <c r="D29" s="111">
        <f>SUM(D20:D28)</f>
        <v>250</v>
      </c>
      <c r="E29" s="109"/>
      <c r="F29" s="111">
        <f>SUM(F20:F28)+0.01</f>
        <v>477.18749999999994</v>
      </c>
      <c r="G29" s="109"/>
      <c r="H29" s="111">
        <f>SUM(H20:H28)</f>
        <v>802.875</v>
      </c>
      <c r="I29" s="109"/>
      <c r="J29" s="111">
        <f>SUM(J20:J28)</f>
        <v>1176.5</v>
      </c>
      <c r="K29" s="109"/>
      <c r="L29" s="111">
        <f>SUM(L20:L28)+0.01</f>
        <v>1657.5062500000001</v>
      </c>
      <c r="M29" s="109"/>
      <c r="N29" s="111">
        <f>SUM(N20:N28)</f>
        <v>499.02698800000007</v>
      </c>
    </row>
    <row r="30" spans="1:14" ht="16.2" thickTop="1" x14ac:dyDescent="0.3">
      <c r="A30" s="10"/>
      <c r="B30" s="1"/>
      <c r="C30" s="95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09"/>
    </row>
    <row r="31" spans="1:14" ht="15.6" x14ac:dyDescent="0.3">
      <c r="A31" s="95"/>
      <c r="B31" s="1"/>
      <c r="C31" s="95"/>
      <c r="D31" s="109">
        <f>D19-D29</f>
        <v>0</v>
      </c>
      <c r="E31" s="109"/>
      <c r="F31" s="109">
        <f>F19-F29</f>
        <v>0</v>
      </c>
      <c r="G31" s="109"/>
      <c r="H31" s="109">
        <f>H19-H29</f>
        <v>0</v>
      </c>
      <c r="I31" s="109"/>
      <c r="J31" s="109">
        <f>J19-J29</f>
        <v>0</v>
      </c>
      <c r="K31" s="109"/>
      <c r="L31" s="109">
        <f>L19-L29</f>
        <v>0</v>
      </c>
      <c r="M31" s="109"/>
      <c r="N31" s="109">
        <f>N19-N29</f>
        <v>0</v>
      </c>
    </row>
    <row r="32" spans="1:14" ht="15.6" x14ac:dyDescent="0.3">
      <c r="A32" s="95"/>
      <c r="B32" s="1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108"/>
    </row>
    <row r="33" spans="1:14" ht="15.6" x14ac:dyDescent="0.3">
      <c r="A33" s="95"/>
      <c r="B33" s="1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108"/>
    </row>
    <row r="34" spans="1:14" ht="15.6" x14ac:dyDescent="0.3">
      <c r="A34" s="9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08"/>
    </row>
    <row r="35" spans="1:14" ht="15.6" x14ac:dyDescent="0.3">
      <c r="A35" s="9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08"/>
    </row>
    <row r="36" spans="1:14" ht="15.6" x14ac:dyDescent="0.3">
      <c r="A36" s="9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08"/>
    </row>
    <row r="37" spans="1:14" ht="15.6" x14ac:dyDescent="0.3">
      <c r="A37" s="9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08"/>
    </row>
    <row r="38" spans="1:14" ht="15.6" x14ac:dyDescent="0.3">
      <c r="A38" s="9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08"/>
    </row>
    <row r="39" spans="1:14" ht="15.6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08"/>
    </row>
    <row r="40" spans="1:14" ht="15.6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08"/>
    </row>
    <row r="41" spans="1:14" ht="15.6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08"/>
    </row>
    <row r="42" spans="1:14" ht="15.6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08"/>
    </row>
    <row r="43" spans="1:14" ht="15.6" x14ac:dyDescent="0.3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08"/>
    </row>
    <row r="44" spans="1:14" ht="15.6" x14ac:dyDescent="0.3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08"/>
    </row>
    <row r="45" spans="1:14" ht="15.6" x14ac:dyDescent="0.3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08"/>
    </row>
    <row r="46" spans="1:14" ht="15.6" x14ac:dyDescent="0.3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08"/>
    </row>
    <row r="47" spans="1:14" ht="15.6" x14ac:dyDescent="0.3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4" ht="15.6" x14ac:dyDescent="0.3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.6" x14ac:dyDescent="0.3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x14ac:dyDescent="0.25">
      <c r="A50" s="114"/>
    </row>
    <row r="51" spans="1:13" ht="15" x14ac:dyDescent="0.25">
      <c r="A51" s="114"/>
    </row>
    <row r="52" spans="1:13" ht="15" x14ac:dyDescent="0.25">
      <c r="A52" s="114"/>
    </row>
  </sheetData>
  <phoneticPr fontId="2" type="noConversion"/>
  <pageMargins left="0.55118110236220474" right="0.19685039370078741" top="0.98425196850393704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Project Cost</vt:lpstr>
      <vt:lpstr>Manpower &amp; Other Expenses</vt:lpstr>
      <vt:lpstr>Revenue</vt:lpstr>
      <vt:lpstr>Int Calculation</vt:lpstr>
      <vt:lpstr>Int. Schedule</vt:lpstr>
      <vt:lpstr>Operation Statement</vt:lpstr>
      <vt:lpstr>Debt Servce Coverage Ratio</vt:lpstr>
      <vt:lpstr>Cash Flow Statement</vt:lpstr>
      <vt:lpstr>Projected Balance Sheet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aaditya maini</cp:lastModifiedBy>
  <cp:lastPrinted>2025-01-14T10:43:12Z</cp:lastPrinted>
  <dcterms:created xsi:type="dcterms:W3CDTF">1999-12-31T20:04:27Z</dcterms:created>
  <dcterms:modified xsi:type="dcterms:W3CDTF">2025-01-14T14:55:08Z</dcterms:modified>
</cp:coreProperties>
</file>