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20" windowHeight="7860" tabRatio="725"/>
  </bookViews>
  <sheets>
    <sheet name="22-29 budget-planning v5.19.26" sheetId="33" r:id="rId1"/>
    <sheet name="Sheet2" sheetId="2" state="hidden" r:id="rId2"/>
    <sheet name="Sheet3" sheetId="3" state="hidden" r:id="rId3"/>
  </sheets>
  <definedNames>
    <definedName name="_xlnm.Print_Area" localSheetId="0">'22-29 budget-planning v5.19.26'!$A$1:$U$24</definedName>
    <definedName name="_xlnm.Print_Titles" localSheetId="0">'22-29 budget-planning v5.19.26'!$A:$C,'22-29 budget-planning v5.19.26'!$3:$3</definedName>
  </definedNames>
  <calcPr calcId="191029"/>
  <customWorkbookViews>
    <customWorkbookView name="Presentation" guid="{6B7D3886-32FF-4D40-A669-3B2A597CB32F}" includePrintSettings="0" includeHiddenRowCol="0" maximized="1" xWindow="-9" yWindow="-9" windowWidth="1618" windowHeight="868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<sst xmlns="http://schemas.openxmlformats.org/spreadsheetml/2006/main" count="247" uniqueCount="165">
  <si>
    <t>5.21.26</t>
  </si>
  <si>
    <t>Actual</t>
  </si>
  <si>
    <t>Budget</t>
  </si>
  <si>
    <t>Difference</t>
  </si>
  <si>
    <t>Income Receipts</t>
  </si>
  <si>
    <t>Ad Revenue</t>
  </si>
  <si>
    <t>Annual Dues</t>
  </si>
  <si>
    <t>Interest Income</t>
  </si>
  <si>
    <t>Late Fees</t>
  </si>
  <si>
    <t>Insurance Refunds (4)</t>
  </si>
  <si>
    <t>Total Receipts</t>
  </si>
  <si>
    <t>Note: Dues paid per lot</t>
  </si>
  <si>
    <t xml:space="preserve"> </t>
  </si>
  <si>
    <t>Total Expenditures</t>
  </si>
  <si>
    <t>Total Income</t>
  </si>
  <si>
    <t>Change (incr/Decr)</t>
  </si>
  <si>
    <t>F&amp;M Savings Account Balance</t>
  </si>
  <si>
    <t>Prior Year - Total Cash Reserve</t>
  </si>
  <si>
    <t>Est/Act Ending Cash Reserve</t>
  </si>
  <si>
    <t>Operating Expenses</t>
  </si>
  <si>
    <t>General Administration</t>
  </si>
  <si>
    <t>General Liability Insurance</t>
  </si>
  <si>
    <t>Legal</t>
  </si>
  <si>
    <t>(1)</t>
  </si>
  <si>
    <t>(11)</t>
  </si>
  <si>
    <t>Taxes</t>
  </si>
  <si>
    <t>Miscellaneous</t>
  </si>
  <si>
    <t>Office Supplies</t>
  </si>
  <si>
    <t>P.O. Box Rental</t>
  </si>
  <si>
    <t>Postage and Mailings</t>
  </si>
  <si>
    <t>Printing</t>
  </si>
  <si>
    <t>Computer and Internet Expenses</t>
  </si>
  <si>
    <t>Internet (URL hosting)</t>
  </si>
  <si>
    <t xml:space="preserve">Domain renewal </t>
  </si>
  <si>
    <t>email (ssl@silverspringsneshkoro.com)</t>
  </si>
  <si>
    <t>email (info@silverspringsneshkoro.com)</t>
  </si>
  <si>
    <t>Website Updates</t>
  </si>
  <si>
    <t>(8)</t>
  </si>
  <si>
    <t>Software Licenses and Registrations</t>
  </si>
  <si>
    <t>QuickBooks / Accounting Software</t>
  </si>
  <si>
    <t>(12)</t>
  </si>
  <si>
    <t>(35)</t>
  </si>
  <si>
    <t>Zoom subscription</t>
  </si>
  <si>
    <t>(23)</t>
  </si>
  <si>
    <t>Insurance &amp; Compensation</t>
  </si>
  <si>
    <t>Secretary</t>
  </si>
  <si>
    <t>(16)</t>
  </si>
  <si>
    <t>Treasurer</t>
  </si>
  <si>
    <t>Workers Comp Insurance (net)</t>
  </si>
  <si>
    <t>(15)</t>
  </si>
  <si>
    <t>(4)</t>
  </si>
  <si>
    <t>Common Areas</t>
  </si>
  <si>
    <t>Aerator Electric</t>
  </si>
  <si>
    <t>Sign Electric</t>
  </si>
  <si>
    <t>Storage Unit Rental</t>
  </si>
  <si>
    <t>(5)</t>
  </si>
  <si>
    <t>(14)</t>
  </si>
  <si>
    <t>MIscelaneous</t>
  </si>
  <si>
    <t>Total Operating Expense</t>
  </si>
  <si>
    <t>General Maintenance</t>
  </si>
  <si>
    <t>Miscellaneous  Maintenance</t>
  </si>
  <si>
    <t>(36)</t>
  </si>
  <si>
    <t xml:space="preserve">Frontage Road Maintenance </t>
  </si>
  <si>
    <t>(24)</t>
  </si>
  <si>
    <t>Overflow Maintenance</t>
  </si>
  <si>
    <t>Launch Ramp &amp; Pier Maintenance</t>
  </si>
  <si>
    <t>(9)</t>
  </si>
  <si>
    <t>(31)</t>
  </si>
  <si>
    <t>Community Sign Maintenance</t>
  </si>
  <si>
    <t>(32)</t>
  </si>
  <si>
    <t>Signage/Buoys</t>
  </si>
  <si>
    <t>(22)</t>
  </si>
  <si>
    <t>General Maintenance Total</t>
  </si>
  <si>
    <t>Lake Preservation Program</t>
  </si>
  <si>
    <t>Weed Harvesting (Including DASH-2024)</t>
  </si>
  <si>
    <t>(20)</t>
  </si>
  <si>
    <t>(21)</t>
  </si>
  <si>
    <t>'(21)</t>
  </si>
  <si>
    <t xml:space="preserve">DASH (2027) and Chemical Treatments </t>
  </si>
  <si>
    <t>(6)</t>
  </si>
  <si>
    <t xml:space="preserve">Weed Mapping &amp; Consultation </t>
  </si>
  <si>
    <t xml:space="preserve">Aerator Maintenance </t>
  </si>
  <si>
    <t>(7)</t>
  </si>
  <si>
    <t>(33)</t>
  </si>
  <si>
    <t>New Projects (Undefined / Dredging-2029)</t>
  </si>
  <si>
    <t>(34)</t>
  </si>
  <si>
    <t>Fish Stocking</t>
  </si>
  <si>
    <t>(19)</t>
  </si>
  <si>
    <t xml:space="preserve">Fish Farm Licensing </t>
  </si>
  <si>
    <t>Registration Fees (WI DFI)</t>
  </si>
  <si>
    <t xml:space="preserve">  </t>
  </si>
  <si>
    <t>Inlet Water Testing  &amp;  Studies</t>
  </si>
  <si>
    <t>Lake Preservation Total</t>
  </si>
  <si>
    <t>Community Events</t>
  </si>
  <si>
    <t>Annual Meeting ( Hall Rental)</t>
  </si>
  <si>
    <t>(25)</t>
  </si>
  <si>
    <t>Annual Meeting (Refreshments)</t>
  </si>
  <si>
    <t>Boat Parade (Awards)</t>
  </si>
  <si>
    <t>(17)</t>
  </si>
  <si>
    <t>(18)</t>
  </si>
  <si>
    <t>Fishing Jamboree</t>
  </si>
  <si>
    <t>(28)</t>
  </si>
  <si>
    <t>Poker Run &amp; Pot Luck Dinner</t>
  </si>
  <si>
    <t>(29)</t>
  </si>
  <si>
    <t>Spring Lakes Rummage Sale</t>
  </si>
  <si>
    <t>(26)</t>
  </si>
  <si>
    <t>Golf Outing</t>
  </si>
  <si>
    <t>(27)</t>
  </si>
  <si>
    <t>Christmas / Holiday Dinner</t>
  </si>
  <si>
    <t>(30)</t>
  </si>
  <si>
    <t>Recognition Awards</t>
  </si>
  <si>
    <t xml:space="preserve">Community Events Total </t>
  </si>
  <si>
    <t>Footnotes:</t>
  </si>
  <si>
    <t>Legal settlement</t>
  </si>
  <si>
    <t>(2)</t>
  </si>
  <si>
    <t>Entry sign replacement</t>
  </si>
  <si>
    <t>(3)</t>
  </si>
  <si>
    <t>Frontage road snow removal;  10/22/25 per Jody Reetz: $80 per plow, Jody est  5-7 plows a season; $400 - $560 per year (25-26: 10 @ $750)</t>
  </si>
  <si>
    <t>Workers Comp for 2026, net of annual policy refund, keeps policy enforced;  2027 &amp; beyond: reconsider/vet not buying worker's comp insurance  (if no officers take a quarterly payment over $500 each)</t>
  </si>
  <si>
    <t>Sell boat &amp; weed cutter, then down-size the Storage Unit</t>
  </si>
  <si>
    <t xml:space="preserve">DASH Service - every 3rd year (2027 = move unused portion to new projects,  i.e.  Dredging pilot study. </t>
  </si>
  <si>
    <t>Aerator Pump R&amp;R - every 3rd year</t>
  </si>
  <si>
    <t>Website Update</t>
  </si>
  <si>
    <t>Launch Ramp &amp; Pier Replacement</t>
  </si>
  <si>
    <t>(10)</t>
  </si>
  <si>
    <t>Move the 2024 Expenditure and eliminate section</t>
  </si>
  <si>
    <t xml:space="preserve">Upped 2025 Budget to cover Covenant &amp; By-Law Filing </t>
  </si>
  <si>
    <t>QuickBooks (Fcst: 6 month FY25-26) $600 budget moved to cover unbudgeted No Wake Buoy Purchase (11.18.25)</t>
  </si>
  <si>
    <t>(13)</t>
  </si>
  <si>
    <t>Accounting change, budget lines detailed</t>
  </si>
  <si>
    <t>per 10/1/25 note from Jaeger - rent increases to $75 per month April 2026</t>
  </si>
  <si>
    <t>2025: $201 net.  $225 budget moved to Workers Comp to cover $201 unbudgeted expense</t>
  </si>
  <si>
    <t>Secretary (current)  has chosen not to take compensation for 2026, may reinstate 2027+</t>
  </si>
  <si>
    <t>Treasurer   (current)  has chosen not to take compensation for 2026, may reinstate 2027+</t>
  </si>
  <si>
    <t>2025: $175 spent of $400 budgeted; $225 budget moved to Workers Comp line to cover  $201 unbudgeted expense</t>
  </si>
  <si>
    <t>July 4th; 2026 &amp; beyond -  $175 for awards</t>
  </si>
  <si>
    <t>fish farm license cost increases to $95 for 2026</t>
  </si>
  <si>
    <t>$312.50 per hour (@ 8 hour day);  # Hours - 40 @ May;  56 @ July,  56 @ Sept + $1k each campaign for transport.  Total 152 hours @ $312.50 per hour + $3k transport fees</t>
  </si>
  <si>
    <t>budgeting @ maximum 3 x 60 Hour campaigns at our current rate</t>
  </si>
  <si>
    <t>No Wake buoy replacement &amp; buoy labels;  Budget Cost: $2600.00 (Review: Fiscal 2025 funding vs. 2026)</t>
  </si>
  <si>
    <t>Zoom subscription (Free version time limit)</t>
  </si>
  <si>
    <t>$80 per plow, Jody est  5-7 plows a season; $400 - $560 per year</t>
  </si>
  <si>
    <t>$200 Donuts/Coffee -  Annual Meeting – May 30th</t>
  </si>
  <si>
    <t>$50 Rummage Sale – June 6th</t>
  </si>
  <si>
    <t>$200 Golf Outing, new for 2026</t>
  </si>
  <si>
    <t>$600 fishing Jamboree, August 30th</t>
  </si>
  <si>
    <t>$400 Poker Run, fall banquets post event, – September 12th</t>
  </si>
  <si>
    <t>Christmas Party – December 5th</t>
  </si>
  <si>
    <t>Update boat ramp signage</t>
  </si>
  <si>
    <t>Repainting of sign as well shrubs for backside of sign (East Silver Springs Drive entrance)</t>
  </si>
  <si>
    <t>$450 misc. budget $1,250 aerator replacement</t>
  </si>
  <si>
    <t>Budgeting $80K (SWAG) for Targeted Dredging</t>
  </si>
  <si>
    <t>QuickBooks subscription purchase anticipated as current (non subscription) version is 10 years old</t>
  </si>
  <si>
    <t>Goose eradication (via US Dept of Ag) and muskrat trapping September &amp; October</t>
  </si>
  <si>
    <t xml:space="preserve">Notes:  </t>
  </si>
  <si>
    <t xml:space="preserve">Removed Duplicate Aerator Maintenance expense line from Maintenance section </t>
  </si>
  <si>
    <t xml:space="preserve">Removed Rummage Sale Expense Line.  It is a Miscellaneous; Added Recognition Awards </t>
  </si>
  <si>
    <t xml:space="preserve">Brad Rogeberg Painted Entry signs.  Requested Cost and timing estimate to next painting.  </t>
  </si>
  <si>
    <t>I looked at the upcoming auto-renewals for the POA website/email. Here is the summary for those annual costs.</t>
  </si>
  <si>
    <t>5/6/25 Kevin's notes -  per Peter</t>
  </si>
  <si>
    <t>website hosting - $203.88</t>
  </si>
  <si>
    <t>domain renewal - $21.99</t>
  </si>
  <si>
    <t>email (ssl@silverspringsneshkoro.com) - $95.88</t>
  </si>
  <si>
    <t>email (info@silverspringsneshkoro.com) - $95.88</t>
  </si>
  <si>
    <t>The payment on file is a checking account ending in 537.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</si>
</sst>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</numFmts>
  <fonts count="42">
    <font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sz val="7"/>
      <name val="Arial"/>
      <charset val="134"/>
    </font>
    <font>
      <sz val="14"/>
      <name val="Arial"/>
      <charset val="134"/>
    </font>
    <font>
      <b/>
      <sz val="10"/>
      <name val="Arial"/>
      <charset val="134"/>
    </font>
    <font>
      <b/>
      <sz val="7"/>
      <name val="Arial"/>
      <charset val="134"/>
    </font>
    <font>
      <b/>
      <u/>
      <sz val="8"/>
      <name val="Arial"/>
      <charset val="134"/>
    </font>
    <font>
      <u/>
      <sz val="7"/>
      <name val="Arial"/>
      <charset val="134"/>
    </font>
    <font>
      <b/>
      <u/>
      <sz val="7"/>
      <name val="Arial"/>
      <charset val="134"/>
    </font>
    <font>
      <sz val="8"/>
      <color rgb="FFFFC000"/>
      <name val="Arial"/>
      <charset val="134"/>
    </font>
    <font>
      <sz val="7"/>
      <color rgb="FFFFC000"/>
      <name val="Arial"/>
      <charset val="134"/>
    </font>
    <font>
      <b/>
      <i/>
      <sz val="8"/>
      <name val="Arial"/>
      <charset val="134"/>
    </font>
    <font>
      <i/>
      <sz val="8"/>
      <name val="Arial"/>
      <charset val="134"/>
    </font>
    <font>
      <u/>
      <sz val="8"/>
      <name val="Arial"/>
      <charset val="134"/>
    </font>
    <font>
      <sz val="8"/>
      <color theme="1"/>
      <name val="Arial"/>
      <charset val="134"/>
    </font>
    <font>
      <u val="doubleAccounting"/>
      <sz val="8"/>
      <name val="Arial"/>
      <charset val="134"/>
    </font>
    <font>
      <sz val="8"/>
      <color rgb="FF333333"/>
      <name val="Arial"/>
      <charset val="134"/>
    </font>
    <font>
      <b/>
      <strike/>
      <sz val="8"/>
      <name val="Arial"/>
      <charset val="134"/>
    </font>
    <font>
      <strike/>
      <sz val="7"/>
      <name val="Arial"/>
      <charset val="134"/>
    </font>
    <font>
      <sz val="10"/>
      <color rgb="FF222222"/>
      <name val="Arial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D5451"/>
        <bgColor indexed="64"/>
      </patternFill>
    </fill>
    <fill>
      <patternFill patternType="solid">
        <fgColor rgb="FF62D1D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6795556505"/>
      </left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/>
      <right/>
      <top style="thin">
        <color theme="0" tint="-0.14996795556505"/>
      </top>
      <bottom style="thin">
        <color theme="0" tint="-0.14996795556505"/>
      </bottom>
      <diagonal/>
    </border>
    <border>
      <left/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theme="0" tint="-0.14996795556505"/>
      </left>
      <right style="thin">
        <color theme="0" tint="-0.14996795556505"/>
      </right>
      <top/>
      <bottom style="thin">
        <color theme="0" tint="-0.1499679555650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1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8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</cellStyleXfs>
  <cellXfs count="124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1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1" fontId="7" fillId="0" borderId="1" xfId="1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9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3" fontId="1" fillId="0" borderId="1" xfId="1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" fontId="7" fillId="5" borderId="4" xfId="0" applyNumberFormat="1" applyFont="1" applyFill="1" applyBorder="1" applyAlignment="1">
      <alignment vertical="center"/>
    </xf>
    <xf numFmtId="1" fontId="2" fillId="5" borderId="4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left" vertical="center"/>
    </xf>
    <xf numFmtId="1" fontId="7" fillId="0" borderId="4" xfId="1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49" fontId="12" fillId="6" borderId="1" xfId="0" applyNumberFormat="1" applyFont="1" applyFill="1" applyBorder="1" applyAlignment="1">
      <alignment horizontal="left" vertical="center"/>
    </xf>
    <xf numFmtId="3" fontId="2" fillId="6" borderId="1" xfId="0" applyNumberFormat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7" fillId="3" borderId="4" xfId="1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vertical="center"/>
    </xf>
    <xf numFmtId="1" fontId="1" fillId="7" borderId="0" xfId="0" applyNumberFormat="1" applyFont="1" applyFill="1" applyAlignment="1">
      <alignment horizontal="center" vertical="center"/>
    </xf>
    <xf numFmtId="1" fontId="2" fillId="0" borderId="1" xfId="0" applyNumberFormat="1" applyFont="1" applyFill="1" applyBorder="1" applyAlignment="1">
      <alignment horizontal="left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14" fillId="0" borderId="1" xfId="1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49" fontId="2" fillId="8" borderId="1" xfId="0" applyNumberFormat="1" applyFont="1" applyFill="1" applyBorder="1" applyAlignment="1">
      <alignment horizontal="left" vertical="center"/>
    </xf>
    <xf numFmtId="0" fontId="2" fillId="8" borderId="0" xfId="0" applyFont="1" applyFill="1" applyAlignment="1">
      <alignment vertical="center"/>
    </xf>
    <xf numFmtId="49" fontId="1" fillId="8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wrapText="1"/>
    </xf>
    <xf numFmtId="3" fontId="1" fillId="0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left" vertical="center"/>
    </xf>
    <xf numFmtId="49" fontId="2" fillId="9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9" borderId="1" xfId="1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3" fontId="2" fillId="1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 vertical="center"/>
    </xf>
    <xf numFmtId="3" fontId="16" fillId="3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7" fillId="0" borderId="0" xfId="0" applyFont="1"/>
    <xf numFmtId="3" fontId="6" fillId="0" borderId="1" xfId="0" applyNumberFormat="1" applyFont="1" applyBorder="1" applyAlignment="1">
      <alignment horizontal="left" vertical="center"/>
    </xf>
    <xf numFmtId="3" fontId="18" fillId="0" borderId="1" xfId="0" applyNumberFormat="1" applyFont="1" applyBorder="1" applyAlignment="1">
      <alignment vertical="center"/>
    </xf>
    <xf numFmtId="3" fontId="19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/>
    <xf numFmtId="3" fontId="3" fillId="0" borderId="0" xfId="0" applyNumberFormat="1" applyFont="1" applyAlignment="1" quotePrefix="1">
      <alignment horizontal="center" vertical="center"/>
    </xf>
    <xf numFmtId="3" fontId="3" fillId="0" borderId="1" xfId="0" applyNumberFormat="1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3" fontId="3" fillId="0" borderId="1" xfId="0" applyNumberFormat="1" applyFont="1" applyBorder="1" applyAlignment="1" quotePrefix="1">
      <alignment vertical="center"/>
    </xf>
    <xf numFmtId="3" fontId="8" fillId="0" borderId="1" xfId="0" applyNumberFormat="1" applyFont="1" applyBorder="1" applyAlignment="1" quotePrefix="1">
      <alignment horizontal="center" vertical="center"/>
    </xf>
    <xf numFmtId="3" fontId="3" fillId="0" borderId="1" xfId="0" applyNumberFormat="1" applyFont="1" applyBorder="1" applyAlignment="1" quotePrefix="1">
      <alignment horizontal="center" vertical="center" wrapText="1"/>
    </xf>
    <xf numFmtId="3" fontId="3" fillId="4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0" xfId="0" applyNumberFormat="1" applyFont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3">
    <dxf>
      <font>
        <b val="1"/>
        <i val="0"/>
        <color rgb="FFFF0000"/>
      </font>
    </dxf>
    <dxf>
      <font>
        <b val="1"/>
        <i val="0"/>
        <strike val="0"/>
        <color theme="6" tint="-0.249946592608417"/>
      </font>
    </dxf>
    <dxf>
      <font>
        <strike val="0"/>
        <color auto="1"/>
      </font>
    </dxf>
  </dxfs>
  <tableStyles count="0" defaultTableStyle="TableStyleMedium9" defaultPivotStyle="PivotStyleLight16"/>
  <colors>
    <mruColors>
      <color rgb="00FF3300"/>
      <color rgb="0062D1D4"/>
      <color rgb="00FD545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V151"/>
  <sheetViews>
    <sheetView tabSelected="1" zoomScale="69" zoomScaleNormal="69" workbookViewId="0">
      <pane ySplit="3" topLeftCell="A113" activePane="bottomLeft" state="frozen"/>
      <selection/>
      <selection pane="bottomLeft" activeCell="L2" sqref="L2:S14"/>
    </sheetView>
  </sheetViews>
  <sheetFormatPr defaultColWidth="9.140625" defaultRowHeight="14.1" customHeight="1"/>
  <cols>
    <col min="1" max="1" width="5.953125" style="8" customWidth="1"/>
    <col min="2" max="2" width="7.2109375" style="8" customWidth="1"/>
    <col min="3" max="3" width="27.171875" style="9" customWidth="1"/>
    <col min="4" max="4" width="8.2890625" style="10" customWidth="1"/>
    <col min="5" max="5" width="2.7109375" style="11" customWidth="1"/>
    <col min="6" max="6" width="8.2890625" style="10" customWidth="1"/>
    <col min="7" max="7" width="2.7109375" style="11" customWidth="1"/>
    <col min="8" max="8" width="8.2890625" style="10" customWidth="1"/>
    <col min="9" max="9" width="2.7109375" style="11" customWidth="1"/>
    <col min="10" max="10" width="8.2890625" style="10" customWidth="1"/>
    <col min="11" max="11" width="2.7109375" style="11" customWidth="1"/>
    <col min="12" max="12" width="8.2890625" style="10" customWidth="1"/>
    <col min="13" max="13" width="2.7109375" style="11" customWidth="1"/>
    <col min="14" max="14" width="8.2890625" style="10" customWidth="1"/>
    <col min="15" max="15" width="2.7109375" style="11" customWidth="1"/>
    <col min="16" max="16" width="8.2890625" style="10" customWidth="1"/>
    <col min="17" max="17" width="2.7109375" style="11" customWidth="1"/>
    <col min="18" max="18" width="8.2890625" style="10" customWidth="1"/>
    <col min="19" max="19" width="2.7109375" style="11" customWidth="1"/>
    <col min="20" max="20" width="8.2890625" style="10" customWidth="1"/>
    <col min="21" max="21" width="2.7109375" style="11" customWidth="1"/>
    <col min="22" max="23" width="9.140625" style="12" customWidth="1"/>
    <col min="24" max="16384" width="9.140625" style="12"/>
  </cols>
  <sheetData>
    <row r="1" s="1" customFormat="1" ht="25.5" customHeight="1" spans="1:2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5"/>
      <c r="T1" s="16" t="s">
        <v>0</v>
      </c>
      <c r="U1" s="15"/>
    </row>
    <row r="2" s="1" customFormat="1" customHeight="1" spans="1:22">
      <c r="A2" s="17"/>
      <c r="B2" s="17"/>
      <c r="C2" s="18"/>
      <c r="D2" s="19" t="s">
        <v>1</v>
      </c>
      <c r="E2" s="15"/>
      <c r="F2" s="19" t="s">
        <v>1</v>
      </c>
      <c r="G2" s="15"/>
      <c r="H2" s="19" t="s">
        <v>1</v>
      </c>
      <c r="I2" s="15"/>
      <c r="J2" s="19" t="s">
        <v>2</v>
      </c>
      <c r="K2" s="15"/>
      <c r="L2" s="20" t="s">
        <v>3</v>
      </c>
      <c r="M2" s="15"/>
      <c r="N2" s="19" t="s">
        <v>2</v>
      </c>
      <c r="O2" s="15"/>
      <c r="P2" s="19" t="s">
        <v>2</v>
      </c>
      <c r="Q2" s="15"/>
      <c r="R2" s="19" t="s">
        <v>2</v>
      </c>
      <c r="S2" s="21"/>
      <c r="T2" s="19" t="s">
        <v>2</v>
      </c>
    </row>
    <row r="3" s="2" customFormat="1" customHeight="1" spans="1:22">
      <c r="A3" s="22"/>
      <c r="B3" s="22"/>
      <c r="C3" s="23"/>
      <c r="D3" s="24">
        <v>2023</v>
      </c>
      <c r="E3" s="25"/>
      <c r="F3" s="24">
        <v>2024</v>
      </c>
      <c r="G3" s="25"/>
      <c r="H3" s="24">
        <v>2025</v>
      </c>
      <c r="I3" s="25"/>
      <c r="J3" s="24">
        <v>2025</v>
      </c>
      <c r="K3" s="25"/>
      <c r="L3" s="26">
        <v>2025</v>
      </c>
      <c r="M3" s="25"/>
      <c r="N3" s="24">
        <v>2026</v>
      </c>
      <c r="O3" s="25"/>
      <c r="P3" s="24">
        <v>2027</v>
      </c>
      <c r="Q3" s="25"/>
      <c r="R3" s="24">
        <v>2028</v>
      </c>
      <c r="S3" s="27"/>
      <c r="T3" s="24">
        <v>2029</v>
      </c>
      <c r="U3" s="21"/>
    </row>
    <row r="4" s="1" customFormat="1" customHeight="1" spans="1:22">
      <c r="A4" s="28" t="s">
        <v>4</v>
      </c>
      <c r="B4" s="29"/>
      <c r="C4" s="30"/>
      <c r="D4" s="31"/>
      <c r="E4" s="32"/>
      <c r="F4" s="31"/>
      <c r="G4" s="33"/>
      <c r="H4" s="31"/>
      <c r="I4" s="33"/>
      <c r="J4" s="31"/>
      <c r="K4" s="33"/>
      <c r="L4" s="31"/>
      <c r="M4" s="33"/>
      <c r="N4" s="31"/>
      <c r="O4" s="33"/>
      <c r="P4" s="31"/>
      <c r="Q4" s="33"/>
      <c r="R4" s="31"/>
      <c r="S4" s="34"/>
      <c r="T4" s="31"/>
      <c r="U4" s="35"/>
    </row>
    <row r="5" s="1" customFormat="1" customHeight="1" spans="1:22">
      <c r="A5" s="36"/>
      <c r="B5" s="36" t="s">
        <v>5</v>
      </c>
      <c r="C5" s="37"/>
      <c r="D5" s="38">
        <v>838</v>
      </c>
      <c r="E5" s="15"/>
      <c r="F5" s="39">
        <v>1080</v>
      </c>
      <c r="G5" s="15"/>
      <c r="H5" s="39">
        <v>1040</v>
      </c>
      <c r="I5" s="15"/>
      <c r="J5" s="39">
        <v>1040</v>
      </c>
      <c r="K5" s="15"/>
      <c r="L5" s="40">
        <f>SUM(J5)-H5</f>
        <v>0</v>
      </c>
      <c r="M5" s="15"/>
      <c r="N5" s="39">
        <v>1540</v>
      </c>
      <c r="O5" s="15"/>
      <c r="P5" s="39">
        <v>1540</v>
      </c>
      <c r="Q5" s="15"/>
      <c r="R5" s="39">
        <v>1540</v>
      </c>
      <c r="S5" s="15"/>
      <c r="T5" s="39">
        <v>1540</v>
      </c>
      <c r="U5" s="15"/>
    </row>
    <row r="6" s="1" customFormat="1" customHeight="1" spans="1:22">
      <c r="A6" s="36"/>
      <c r="B6" s="36" t="s">
        <v>6</v>
      </c>
      <c r="C6" s="37"/>
      <c r="D6" s="38">
        <v>44200</v>
      </c>
      <c r="E6" s="15"/>
      <c r="F6" s="39">
        <v>51060</v>
      </c>
      <c r="G6" s="15"/>
      <c r="H6" s="39">
        <f>SUM(H11)*222</f>
        <v>88800</v>
      </c>
      <c r="I6" s="15"/>
      <c r="J6" s="39">
        <f>SUM(J11)*222</f>
        <v>88800</v>
      </c>
      <c r="K6" s="15"/>
      <c r="L6" s="40">
        <f>SUM(L11)*222</f>
        <v>0</v>
      </c>
      <c r="M6" s="15"/>
      <c r="N6" s="41">
        <f>SUM(N11)*224</f>
        <v>103040</v>
      </c>
      <c r="O6" s="42"/>
      <c r="P6" s="41">
        <f>SUM(P11)*224</f>
        <v>118496</v>
      </c>
      <c r="Q6" s="42"/>
      <c r="R6" s="41">
        <f>SUM(R11)*224</f>
        <v>136192</v>
      </c>
      <c r="S6" s="42"/>
      <c r="T6" s="41">
        <f>SUM(T11)*224</f>
        <v>156576</v>
      </c>
      <c r="U6" s="15"/>
      <c r="V6" s="43"/>
    </row>
    <row r="7" s="1" customFormat="1" customHeight="1" spans="1:22">
      <c r="A7" s="36"/>
      <c r="B7" s="36" t="s">
        <v>7</v>
      </c>
      <c r="C7" s="37"/>
      <c r="D7" s="38">
        <v>2720.11</v>
      </c>
      <c r="E7" s="15"/>
      <c r="F7" s="39">
        <v>184.78</v>
      </c>
      <c r="G7" s="15"/>
      <c r="H7" s="39">
        <v>297</v>
      </c>
      <c r="I7" s="15"/>
      <c r="J7" s="39">
        <v>200</v>
      </c>
      <c r="K7" s="15"/>
      <c r="L7" s="40">
        <f t="shared" ref="L7:L11" si="0">H7-J7</f>
        <v>97</v>
      </c>
      <c r="M7" s="15"/>
      <c r="N7" s="39">
        <v>300</v>
      </c>
      <c r="O7" s="15"/>
      <c r="P7" s="39">
        <v>400</v>
      </c>
      <c r="Q7" s="15"/>
      <c r="R7" s="39">
        <v>500</v>
      </c>
      <c r="S7" s="15"/>
      <c r="T7" s="39">
        <v>500</v>
      </c>
      <c r="U7" s="15"/>
    </row>
    <row r="8" s="1" customFormat="1" customHeight="1" spans="1:22">
      <c r="A8" s="36"/>
      <c r="B8" s="36" t="s">
        <v>8</v>
      </c>
      <c r="C8" s="37"/>
      <c r="D8" s="38">
        <v>25</v>
      </c>
      <c r="E8" s="15"/>
      <c r="F8" s="39">
        <v>75</v>
      </c>
      <c r="G8" s="15"/>
      <c r="H8" s="39">
        <v>0</v>
      </c>
      <c r="I8" s="15"/>
      <c r="J8" s="39">
        <v>25</v>
      </c>
      <c r="K8" s="15"/>
      <c r="L8" s="40">
        <f>J8-H8</f>
        <v>25</v>
      </c>
      <c r="M8" s="15"/>
      <c r="N8" s="39">
        <v>25</v>
      </c>
      <c r="O8" s="15"/>
      <c r="P8" s="39">
        <v>25</v>
      </c>
      <c r="Q8" s="15"/>
      <c r="R8" s="39">
        <v>25</v>
      </c>
      <c r="S8" s="15"/>
      <c r="T8" s="39">
        <v>25</v>
      </c>
      <c r="U8" s="15"/>
    </row>
    <row r="9" s="1" customFormat="1" customHeight="1" spans="1:22">
      <c r="A9" s="36"/>
      <c r="B9" s="36" t="s">
        <v>9</v>
      </c>
      <c r="C9" s="37"/>
      <c r="D9" s="38">
        <v>678</v>
      </c>
      <c r="E9" s="15"/>
      <c r="F9" s="39">
        <v>678</v>
      </c>
      <c r="G9" s="15"/>
      <c r="H9" s="39">
        <v>0</v>
      </c>
      <c r="I9" s="15"/>
      <c r="J9" s="39">
        <v>0</v>
      </c>
      <c r="K9" s="15"/>
      <c r="L9" s="40">
        <f t="shared" si="0"/>
        <v>0</v>
      </c>
      <c r="M9" s="15"/>
      <c r="N9" s="39">
        <v>0</v>
      </c>
      <c r="O9" s="15"/>
      <c r="P9" s="39">
        <v>0</v>
      </c>
      <c r="Q9" s="15"/>
      <c r="R9" s="39">
        <v>0</v>
      </c>
      <c r="S9" s="15"/>
      <c r="T9" s="39">
        <v>0</v>
      </c>
      <c r="U9" s="15"/>
    </row>
    <row r="10" s="1" customFormat="1" customHeight="1" spans="1:22">
      <c r="A10" s="44" t="s">
        <v>10</v>
      </c>
      <c r="B10" s="44"/>
      <c r="C10" s="45"/>
      <c r="D10" s="38">
        <f>SUM(D5:D9)</f>
        <v>48461.11</v>
      </c>
      <c r="E10" s="15"/>
      <c r="F10" s="39">
        <f>SUM(F5:F9)</f>
        <v>53077.78</v>
      </c>
      <c r="G10" s="15"/>
      <c r="H10" s="39">
        <f>SUM(H5:H9)</f>
        <v>90137</v>
      </c>
      <c r="I10" s="15"/>
      <c r="J10" s="39">
        <f>SUM(J5:J9)</f>
        <v>90065</v>
      </c>
      <c r="K10" s="15"/>
      <c r="L10" s="40">
        <f t="shared" si="0"/>
        <v>72</v>
      </c>
      <c r="M10" s="15"/>
      <c r="N10" s="39">
        <f>SUM(N5:N9)</f>
        <v>104905</v>
      </c>
      <c r="O10" s="15"/>
      <c r="P10" s="39">
        <f>SUM(P5:P9)</f>
        <v>120461</v>
      </c>
      <c r="Q10" s="15"/>
      <c r="R10" s="39">
        <f>SUM(R5:R9)</f>
        <v>138257</v>
      </c>
      <c r="S10" s="15"/>
      <c r="T10" s="39">
        <f>SUM(T5:T9)</f>
        <v>158641</v>
      </c>
      <c r="U10" s="15"/>
    </row>
    <row r="11" s="1" customFormat="1" customHeight="1" spans="1:22">
      <c r="A11" s="44"/>
      <c r="B11" s="45" t="s">
        <v>11</v>
      </c>
      <c r="D11" s="39">
        <f>+D6/222</f>
        <v>199.099099099099</v>
      </c>
      <c r="E11" s="15"/>
      <c r="F11" s="39">
        <f>+F6/222</f>
        <v>230</v>
      </c>
      <c r="G11" s="15"/>
      <c r="H11" s="39">
        <v>400</v>
      </c>
      <c r="I11" s="15"/>
      <c r="J11" s="39">
        <v>400</v>
      </c>
      <c r="K11" s="15"/>
      <c r="L11" s="46"/>
      <c r="M11" s="15"/>
      <c r="N11" s="39">
        <v>460</v>
      </c>
      <c r="O11" s="15"/>
      <c r="P11" s="39">
        <v>529</v>
      </c>
      <c r="Q11" s="15"/>
      <c r="R11" s="39">
        <v>608</v>
      </c>
      <c r="S11" s="15"/>
      <c r="T11" s="39">
        <v>699</v>
      </c>
      <c r="U11" s="15"/>
      <c r="V11" s="1" t="s">
        <v>12</v>
      </c>
    </row>
    <row r="12" customHeight="1" spans="1:22">
      <c r="A12" s="44"/>
      <c r="B12" s="44"/>
      <c r="C12" s="45"/>
      <c r="D12" s="38"/>
      <c r="E12" s="15"/>
      <c r="F12" s="47"/>
      <c r="G12" s="15"/>
      <c r="H12" s="47"/>
      <c r="I12" s="15"/>
      <c r="J12" s="47"/>
      <c r="K12" s="48"/>
      <c r="L12" s="49"/>
      <c r="M12" s="15"/>
      <c r="N12" s="47"/>
      <c r="O12" s="15"/>
      <c r="P12" s="47"/>
      <c r="Q12" s="15"/>
      <c r="R12" s="47"/>
      <c r="S12" s="15"/>
      <c r="T12" s="47"/>
      <c r="U12" s="15"/>
    </row>
    <row r="13" customHeight="1" spans="1:22">
      <c r="A13" s="44"/>
      <c r="B13" s="44"/>
      <c r="C13" s="50" t="s">
        <v>4</v>
      </c>
      <c r="D13" s="51">
        <f>SUM(D10)</f>
        <v>48461.11</v>
      </c>
      <c r="E13" s="15"/>
      <c r="F13" s="51">
        <f>SUM(F10)</f>
        <v>53077.78</v>
      </c>
      <c r="G13" s="15"/>
      <c r="H13" s="51">
        <f t="shared" ref="H13:T13" si="1">SUM(H10)</f>
        <v>90137</v>
      </c>
      <c r="I13" s="15"/>
      <c r="J13" s="51">
        <f t="shared" si="1"/>
        <v>90065</v>
      </c>
      <c r="K13" s="48"/>
      <c r="L13" s="52">
        <f>+_xlfn.SINGLE(SUM(L5:L11))</f>
        <v>194</v>
      </c>
      <c r="M13" s="48"/>
      <c r="N13" s="51">
        <f t="shared" si="1"/>
        <v>104905</v>
      </c>
      <c r="O13" s="15"/>
      <c r="P13" s="51">
        <f t="shared" si="1"/>
        <v>120461</v>
      </c>
      <c r="Q13" s="15"/>
      <c r="R13" s="51">
        <f t="shared" si="1"/>
        <v>138257</v>
      </c>
      <c r="S13" s="15"/>
      <c r="T13" s="51">
        <f t="shared" si="1"/>
        <v>158641</v>
      </c>
      <c r="U13" s="15"/>
    </row>
    <row r="14" s="3" customFormat="1" customHeight="1" spans="1:22">
      <c r="A14" s="53"/>
      <c r="B14" s="53"/>
      <c r="C14" s="54"/>
      <c r="D14" s="49"/>
      <c r="E14" s="55"/>
      <c r="F14" s="49"/>
      <c r="G14" s="55"/>
      <c r="H14" s="49"/>
      <c r="I14" s="55"/>
      <c r="J14" s="49"/>
      <c r="K14" s="56"/>
      <c r="L14" s="49"/>
      <c r="M14" s="56"/>
      <c r="N14" s="49"/>
      <c r="O14" s="55"/>
      <c r="P14" s="49"/>
      <c r="Q14" s="55"/>
      <c r="R14" s="49"/>
      <c r="S14" s="55"/>
      <c r="T14" s="49"/>
      <c r="U14" s="55"/>
    </row>
    <row r="15" s="3" customFormat="1" customHeight="1" spans="1:22">
      <c r="A15" s="53"/>
      <c r="B15" s="53"/>
      <c r="C15" s="54" t="s">
        <v>13</v>
      </c>
      <c r="D15" s="49">
        <v>94872.7</v>
      </c>
      <c r="E15" s="55"/>
      <c r="F15" s="49">
        <v>75441.09</v>
      </c>
      <c r="G15" s="55"/>
      <c r="H15" s="49">
        <v>71513</v>
      </c>
      <c r="I15" s="55"/>
      <c r="J15" s="49">
        <v>72655</v>
      </c>
      <c r="K15" s="56"/>
      <c r="L15" s="49">
        <v>1142</v>
      </c>
      <c r="M15" s="56"/>
      <c r="N15" s="49">
        <v>79226</v>
      </c>
      <c r="O15" s="55"/>
      <c r="P15" s="49">
        <v>120875</v>
      </c>
      <c r="Q15" s="55"/>
      <c r="R15" s="49">
        <v>94315</v>
      </c>
      <c r="S15" s="55"/>
      <c r="T15" s="49">
        <v>171240</v>
      </c>
      <c r="U15" s="55"/>
    </row>
    <row r="16" s="3" customFormat="1" customHeight="1" spans="1:22">
      <c r="A16" s="53"/>
      <c r="B16" s="53"/>
      <c r="C16" s="54" t="s">
        <v>14</v>
      </c>
      <c r="D16" s="49">
        <v>48461.11</v>
      </c>
      <c r="E16" s="55"/>
      <c r="F16" s="49">
        <v>53077.78</v>
      </c>
      <c r="G16" s="55"/>
      <c r="H16" s="49">
        <v>90137</v>
      </c>
      <c r="I16" s="55"/>
      <c r="J16" s="49">
        <v>90065</v>
      </c>
      <c r="K16" s="56"/>
      <c r="L16" s="49">
        <v>72</v>
      </c>
      <c r="M16" s="56"/>
      <c r="N16" s="49">
        <v>104905</v>
      </c>
      <c r="O16" s="55"/>
      <c r="P16" s="49">
        <v>120461</v>
      </c>
      <c r="Q16" s="55"/>
      <c r="R16" s="49">
        <v>138257</v>
      </c>
      <c r="S16" s="55"/>
      <c r="T16" s="49">
        <v>158641</v>
      </c>
      <c r="U16" s="55"/>
    </row>
    <row r="17" s="3" customFormat="1" customHeight="1" spans="1:21">
      <c r="A17" s="53"/>
      <c r="B17" s="53"/>
      <c r="C17" s="54" t="s">
        <v>15</v>
      </c>
      <c r="D17" s="49">
        <v>-46411.59</v>
      </c>
      <c r="E17" s="55"/>
      <c r="F17" s="49">
        <v>-22363.31</v>
      </c>
      <c r="G17" s="55"/>
      <c r="H17" s="49">
        <v>18624</v>
      </c>
      <c r="I17" s="55"/>
      <c r="J17" s="49">
        <v>17410</v>
      </c>
      <c r="K17" s="56"/>
      <c r="L17" s="49">
        <v>1214</v>
      </c>
      <c r="M17" s="56"/>
      <c r="N17" s="49">
        <v>25679</v>
      </c>
      <c r="O17" s="55"/>
      <c r="P17" s="49">
        <v>-414</v>
      </c>
      <c r="Q17" s="55"/>
      <c r="R17" s="49">
        <v>43942</v>
      </c>
      <c r="S17" s="55"/>
      <c r="T17" s="49">
        <v>-12599</v>
      </c>
      <c r="U17" s="55"/>
    </row>
    <row r="18" s="3" customFormat="1" customHeight="1" spans="1:21">
      <c r="A18" s="53"/>
      <c r="B18" s="53"/>
      <c r="C18" s="54"/>
      <c r="D18" s="49"/>
      <c r="E18" s="55"/>
      <c r="F18" s="49"/>
      <c r="G18" s="55"/>
      <c r="H18" s="49"/>
      <c r="I18" s="55"/>
      <c r="J18" s="49"/>
      <c r="K18" s="56"/>
      <c r="L18" s="49"/>
      <c r="M18" s="56"/>
      <c r="N18" s="49"/>
      <c r="O18" s="55"/>
      <c r="P18" s="49"/>
      <c r="Q18" s="55"/>
      <c r="R18" s="49"/>
      <c r="S18" s="55"/>
      <c r="T18" s="49"/>
      <c r="U18" s="55"/>
    </row>
    <row r="19" s="3" customFormat="1" customHeight="1" spans="1:21">
      <c r="A19" s="53" t="s">
        <v>16</v>
      </c>
      <c r="B19" s="53"/>
      <c r="C19" s="54"/>
      <c r="D19" s="49"/>
      <c r="E19" s="55"/>
      <c r="F19" s="49"/>
      <c r="G19" s="55"/>
      <c r="H19" s="49">
        <v>36797.31</v>
      </c>
      <c r="I19" s="55"/>
      <c r="J19" s="49">
        <v>37000</v>
      </c>
      <c r="K19" s="56"/>
      <c r="L19" s="52"/>
      <c r="M19" s="56"/>
      <c r="N19" s="49">
        <v>37000</v>
      </c>
      <c r="O19" s="55"/>
      <c r="P19" s="49">
        <v>37132</v>
      </c>
      <c r="Q19" s="55"/>
      <c r="R19" s="49">
        <v>37303</v>
      </c>
      <c r="S19" s="55"/>
      <c r="T19" s="49">
        <v>37500</v>
      </c>
      <c r="U19" s="55"/>
    </row>
    <row r="20" s="3" customFormat="1" customHeight="1" spans="1:21">
      <c r="A20" s="53"/>
      <c r="B20" s="53"/>
      <c r="C20" s="54"/>
      <c r="D20" s="49"/>
      <c r="E20" s="55"/>
      <c r="F20" s="49"/>
      <c r="G20" s="55"/>
      <c r="H20" s="49"/>
      <c r="I20" s="55"/>
      <c r="J20" s="49"/>
      <c r="K20" s="56"/>
      <c r="L20" s="49"/>
      <c r="M20" s="56"/>
      <c r="N20" s="49"/>
      <c r="O20" s="55"/>
      <c r="P20" s="49"/>
      <c r="Q20" s="55"/>
      <c r="R20" s="49"/>
      <c r="S20" s="55"/>
      <c r="T20" s="49"/>
      <c r="U20" s="55"/>
    </row>
    <row r="21" s="3" customFormat="1" customHeight="1" spans="1:21">
      <c r="A21" s="53" t="s">
        <v>17</v>
      </c>
      <c r="B21" s="53"/>
      <c r="C21" s="54"/>
      <c r="D21" s="49">
        <v>104180</v>
      </c>
      <c r="E21" s="55"/>
      <c r="F21" s="49">
        <v>53273</v>
      </c>
      <c r="G21" s="55"/>
      <c r="H21" s="49">
        <v>30909.69</v>
      </c>
      <c r="I21" s="55"/>
      <c r="J21" s="52"/>
      <c r="K21" s="56"/>
      <c r="L21" s="52"/>
      <c r="M21" s="56"/>
      <c r="N21" s="49">
        <v>49533.69</v>
      </c>
      <c r="O21" s="55"/>
      <c r="P21" s="49">
        <v>75212.69</v>
      </c>
      <c r="Q21" s="55"/>
      <c r="R21" s="49">
        <v>74798.69</v>
      </c>
      <c r="S21" s="55"/>
      <c r="T21" s="49">
        <v>118740.69</v>
      </c>
      <c r="U21" s="55"/>
    </row>
    <row r="22" s="3" customFormat="1" customHeight="1" spans="1:21">
      <c r="A22" s="53" t="s">
        <v>15</v>
      </c>
      <c r="B22" s="53"/>
      <c r="C22" s="54"/>
      <c r="D22" s="49">
        <v>-46411.59</v>
      </c>
      <c r="E22" s="55"/>
      <c r="F22" s="49">
        <v>-22363.31</v>
      </c>
      <c r="G22" s="55"/>
      <c r="H22" s="49">
        <v>18624</v>
      </c>
      <c r="I22" s="55"/>
      <c r="J22" s="52"/>
      <c r="K22" s="56"/>
      <c r="L22" s="52"/>
      <c r="M22" s="56"/>
      <c r="N22" s="49">
        <v>25679</v>
      </c>
      <c r="O22" s="55"/>
      <c r="P22" s="49">
        <v>-414</v>
      </c>
      <c r="Q22" s="55"/>
      <c r="R22" s="49">
        <v>43942</v>
      </c>
      <c r="S22" s="55"/>
      <c r="T22" s="49">
        <v>-12599</v>
      </c>
      <c r="U22" s="55"/>
    </row>
    <row r="23" s="3" customFormat="1" customHeight="1" spans="1:21">
      <c r="A23" s="53" t="s">
        <v>18</v>
      </c>
      <c r="B23" s="53"/>
      <c r="C23" s="54"/>
      <c r="D23" s="49">
        <v>53273</v>
      </c>
      <c r="E23" s="55"/>
      <c r="F23" s="49">
        <v>30909.69</v>
      </c>
      <c r="G23" s="55"/>
      <c r="H23" s="49">
        <v>49533.69</v>
      </c>
      <c r="I23" s="55"/>
      <c r="J23" s="52"/>
      <c r="K23" s="56"/>
      <c r="L23" s="52"/>
      <c r="M23" s="56"/>
      <c r="N23" s="49">
        <v>75212.69</v>
      </c>
      <c r="O23" s="55"/>
      <c r="P23" s="49">
        <v>74798.69</v>
      </c>
      <c r="Q23" s="55"/>
      <c r="R23" s="49">
        <v>118740.69</v>
      </c>
      <c r="S23" s="55"/>
      <c r="T23" s="49">
        <v>106141.69</v>
      </c>
      <c r="U23" s="55"/>
    </row>
    <row r="24" s="3" customFormat="1" customHeight="1" spans="1:21">
      <c r="A24" s="53"/>
      <c r="B24" s="53"/>
      <c r="C24" s="54"/>
      <c r="D24" s="49"/>
      <c r="E24" s="55"/>
      <c r="F24" s="49"/>
      <c r="G24" s="55"/>
      <c r="H24" s="49"/>
      <c r="I24" s="55"/>
      <c r="J24" s="49"/>
      <c r="K24" s="56"/>
      <c r="L24" s="49"/>
      <c r="M24" s="56"/>
      <c r="N24" s="49"/>
      <c r="O24" s="55"/>
      <c r="P24" s="49"/>
      <c r="Q24" s="55"/>
      <c r="R24" s="49"/>
      <c r="S24" s="55"/>
      <c r="T24" s="49"/>
      <c r="U24" s="55"/>
    </row>
    <row r="25" s="4" customFormat="1" customHeight="1" spans="1:21">
      <c r="A25" s="57" t="s">
        <v>19</v>
      </c>
      <c r="B25" s="58"/>
      <c r="C25" s="59"/>
      <c r="D25" s="60"/>
      <c r="E25" s="61"/>
      <c r="F25" s="60"/>
      <c r="G25" s="61"/>
      <c r="H25" s="60"/>
      <c r="I25" s="62"/>
      <c r="J25" s="60"/>
      <c r="K25" s="62"/>
      <c r="L25" s="60"/>
      <c r="M25" s="62"/>
      <c r="N25" s="60"/>
      <c r="O25" s="61"/>
      <c r="P25" s="60"/>
      <c r="Q25" s="62"/>
      <c r="R25" s="60"/>
      <c r="S25" s="61"/>
      <c r="T25" s="60"/>
      <c r="U25" s="15"/>
    </row>
    <row r="26" customHeight="1" spans="1:21">
      <c r="A26" s="44"/>
      <c r="B26" s="44" t="s">
        <v>20</v>
      </c>
      <c r="C26" s="45"/>
      <c r="D26" s="19"/>
      <c r="E26" s="15"/>
      <c r="F26" s="39"/>
      <c r="G26" s="15"/>
      <c r="H26" s="39"/>
      <c r="I26" s="15"/>
      <c r="J26" s="39"/>
      <c r="K26" s="15"/>
      <c r="L26" s="46"/>
      <c r="M26" s="15"/>
      <c r="N26" s="39"/>
      <c r="O26" s="15"/>
      <c r="P26" s="39"/>
      <c r="Q26" s="15"/>
      <c r="R26" s="39"/>
      <c r="S26" s="15"/>
      <c r="T26" s="39"/>
      <c r="U26" s="15"/>
    </row>
    <row r="27" customHeight="1" spans="1:21">
      <c r="A27" s="44"/>
      <c r="B27" s="44"/>
      <c r="C27" s="37" t="s">
        <v>21</v>
      </c>
      <c r="D27" s="38">
        <v>494</v>
      </c>
      <c r="E27" s="15"/>
      <c r="F27" s="39">
        <v>473</v>
      </c>
      <c r="G27" s="15"/>
      <c r="H27" s="39">
        <v>425</v>
      </c>
      <c r="I27" s="15"/>
      <c r="J27" s="39">
        <v>500</v>
      </c>
      <c r="K27" s="15"/>
      <c r="L27" s="40">
        <f t="shared" ref="L27:L44" si="2">SUM(J27)-H27</f>
        <v>75</v>
      </c>
      <c r="M27" s="15"/>
      <c r="N27" s="39">
        <v>525</v>
      </c>
      <c r="O27" s="15"/>
      <c r="P27" s="39">
        <v>550</v>
      </c>
      <c r="Q27" s="15"/>
      <c r="R27" s="39">
        <v>575</v>
      </c>
      <c r="S27" s="15"/>
      <c r="T27" s="39">
        <v>575</v>
      </c>
      <c r="U27" s="15"/>
    </row>
    <row r="28" customHeight="1" spans="1:21">
      <c r="A28" s="44"/>
      <c r="B28" s="44"/>
      <c r="C28" s="37" t="s">
        <v>22</v>
      </c>
      <c r="D28" s="38">
        <v>570.55</v>
      </c>
      <c r="E28" s="15"/>
      <c r="F28" s="39">
        <v>825</v>
      </c>
      <c r="G28" s="15" t="s">
        <v>23</v>
      </c>
      <c r="H28" s="39">
        <v>2709</v>
      </c>
      <c r="I28" s="124" t="s">
        <v>24</v>
      </c>
      <c r="J28" s="39">
        <v>2000</v>
      </c>
      <c r="K28" s="15"/>
      <c r="L28" s="40">
        <f t="shared" si="2"/>
        <v>-709</v>
      </c>
      <c r="M28" s="15"/>
      <c r="N28" s="39">
        <v>1000</v>
      </c>
      <c r="O28" s="15"/>
      <c r="P28" s="39">
        <v>1000</v>
      </c>
      <c r="Q28" s="15"/>
      <c r="R28" s="39">
        <v>1000</v>
      </c>
      <c r="S28" s="15"/>
      <c r="T28" s="39">
        <v>1000</v>
      </c>
      <c r="U28" s="15"/>
    </row>
    <row r="29" customHeight="1" spans="1:21">
      <c r="A29" s="44"/>
      <c r="B29" s="44"/>
      <c r="C29" s="37" t="s">
        <v>25</v>
      </c>
      <c r="D29" s="38">
        <v>150</v>
      </c>
      <c r="E29" s="15"/>
      <c r="F29" s="39">
        <v>0</v>
      </c>
      <c r="G29" s="15"/>
      <c r="H29" s="39">
        <v>351</v>
      </c>
      <c r="I29" s="63"/>
      <c r="J29" s="39">
        <v>0</v>
      </c>
      <c r="K29" s="15"/>
      <c r="L29" s="40">
        <f t="shared" si="2"/>
        <v>-351</v>
      </c>
      <c r="M29" s="15"/>
      <c r="N29" s="39">
        <v>0</v>
      </c>
      <c r="O29" s="15"/>
      <c r="P29" s="38">
        <v>0</v>
      </c>
      <c r="Q29" s="15"/>
      <c r="R29" s="39">
        <v>0</v>
      </c>
      <c r="S29" s="15"/>
      <c r="T29" s="39">
        <v>0</v>
      </c>
      <c r="U29" s="15"/>
    </row>
    <row r="30" customHeight="1" spans="1:21">
      <c r="A30" s="44"/>
      <c r="B30" s="44"/>
      <c r="C30" s="37" t="s">
        <v>26</v>
      </c>
      <c r="D30" s="39">
        <v>7.84</v>
      </c>
      <c r="E30" s="15"/>
      <c r="F30" s="39">
        <v>83.87</v>
      </c>
      <c r="G30" s="15"/>
      <c r="H30" s="39">
        <v>53</v>
      </c>
      <c r="I30" s="15"/>
      <c r="J30" s="39">
        <v>150</v>
      </c>
      <c r="K30" s="15"/>
      <c r="L30" s="40">
        <f t="shared" si="2"/>
        <v>97</v>
      </c>
      <c r="M30" s="15"/>
      <c r="N30" s="39">
        <v>100</v>
      </c>
      <c r="P30" s="39">
        <v>0</v>
      </c>
      <c r="R30" s="39">
        <v>0</v>
      </c>
      <c r="T30" s="39">
        <v>0</v>
      </c>
    </row>
    <row r="31" customHeight="1" spans="1:21">
      <c r="A31" s="44"/>
      <c r="B31" s="44"/>
      <c r="C31" s="37" t="s">
        <v>27</v>
      </c>
      <c r="D31" s="38">
        <v>315.5</v>
      </c>
      <c r="E31" s="15"/>
      <c r="F31" s="39">
        <v>216.26</v>
      </c>
      <c r="G31" s="15"/>
      <c r="H31" s="39">
        <v>128</v>
      </c>
      <c r="I31" s="15"/>
      <c r="J31" s="39">
        <v>350</v>
      </c>
      <c r="K31" s="15"/>
      <c r="L31" s="40">
        <f t="shared" si="2"/>
        <v>222</v>
      </c>
      <c r="M31" s="15"/>
      <c r="N31" s="39">
        <v>375</v>
      </c>
      <c r="O31" s="15"/>
      <c r="P31" s="39">
        <v>400</v>
      </c>
      <c r="Q31" s="15"/>
      <c r="R31" s="39">
        <v>425</v>
      </c>
      <c r="S31" s="15"/>
      <c r="T31" s="39">
        <v>450</v>
      </c>
      <c r="U31" s="15"/>
    </row>
    <row r="32" customHeight="1" spans="1:21">
      <c r="A32" s="44"/>
      <c r="B32" s="44"/>
      <c r="C32" s="37" t="s">
        <v>28</v>
      </c>
      <c r="D32" s="38">
        <v>98</v>
      </c>
      <c r="E32" s="15"/>
      <c r="F32" s="39">
        <v>100</v>
      </c>
      <c r="G32" s="15"/>
      <c r="H32" s="39">
        <v>106</v>
      </c>
      <c r="I32" s="15"/>
      <c r="J32" s="39">
        <v>110</v>
      </c>
      <c r="K32" s="15"/>
      <c r="L32" s="40">
        <f t="shared" si="2"/>
        <v>4</v>
      </c>
      <c r="M32" s="15"/>
      <c r="N32" s="39">
        <v>120</v>
      </c>
      <c r="O32" s="15"/>
      <c r="P32" s="39">
        <v>130</v>
      </c>
      <c r="Q32" s="15"/>
      <c r="R32" s="39">
        <v>140</v>
      </c>
      <c r="S32" s="15"/>
      <c r="T32" s="39">
        <v>150</v>
      </c>
      <c r="U32" s="15"/>
    </row>
    <row r="33" customHeight="1" spans="1:21">
      <c r="A33" s="44"/>
      <c r="B33" s="44"/>
      <c r="C33" s="37" t="s">
        <v>29</v>
      </c>
      <c r="D33" s="38">
        <v>323.8</v>
      </c>
      <c r="E33" s="15"/>
      <c r="F33" s="39">
        <v>649.08</v>
      </c>
      <c r="G33" s="15"/>
      <c r="H33" s="39">
        <v>941</v>
      </c>
      <c r="I33" s="15"/>
      <c r="J33" s="39">
        <v>500</v>
      </c>
      <c r="K33" s="15"/>
      <c r="L33" s="40">
        <f t="shared" si="2"/>
        <v>-441</v>
      </c>
      <c r="M33" s="15"/>
      <c r="N33" s="39">
        <v>425</v>
      </c>
      <c r="O33" s="15"/>
      <c r="P33" s="39">
        <v>450</v>
      </c>
      <c r="Q33" s="15"/>
      <c r="R33" s="39">
        <v>475</v>
      </c>
      <c r="S33" s="15"/>
      <c r="T33" s="39">
        <v>500</v>
      </c>
      <c r="U33" s="15"/>
    </row>
    <row r="34" customHeight="1" spans="1:21">
      <c r="A34" s="44"/>
      <c r="B34" s="44"/>
      <c r="C34" s="37" t="s">
        <v>30</v>
      </c>
      <c r="D34" s="38">
        <v>288.05</v>
      </c>
      <c r="E34" s="15"/>
      <c r="F34" s="39">
        <v>35</v>
      </c>
      <c r="G34" s="15"/>
      <c r="H34" s="39">
        <v>95</v>
      </c>
      <c r="I34" s="15"/>
      <c r="J34" s="39">
        <v>500</v>
      </c>
      <c r="K34" s="15"/>
      <c r="L34" s="40">
        <f t="shared" si="2"/>
        <v>405</v>
      </c>
      <c r="M34" s="15"/>
      <c r="N34" s="39">
        <v>525</v>
      </c>
      <c r="O34" s="15"/>
      <c r="P34" s="39">
        <v>550</v>
      </c>
      <c r="Q34" s="15"/>
      <c r="R34" s="39">
        <v>575</v>
      </c>
      <c r="S34" s="15"/>
      <c r="T34" s="39">
        <v>600</v>
      </c>
      <c r="U34" s="15"/>
    </row>
    <row r="35" customHeight="1" spans="1:21">
      <c r="A35" s="44"/>
      <c r="B35" s="45" t="s">
        <v>31</v>
      </c>
      <c r="H35" s="39"/>
      <c r="I35" s="15"/>
      <c r="J35" s="39"/>
      <c r="K35" s="15"/>
      <c r="L35" s="40"/>
      <c r="M35" s="15"/>
      <c r="N35" s="39"/>
      <c r="O35" s="15"/>
      <c r="P35" s="39"/>
      <c r="Q35" s="15"/>
      <c r="R35" s="39"/>
      <c r="S35" s="15"/>
      <c r="T35" s="39">
        <v>0</v>
      </c>
      <c r="U35" s="15"/>
    </row>
    <row r="36" customHeight="1" spans="1:21">
      <c r="A36" s="44"/>
      <c r="B36" s="44"/>
      <c r="C36" s="37" t="s">
        <v>32</v>
      </c>
      <c r="D36" s="38"/>
      <c r="E36" s="15"/>
      <c r="F36" s="39">
        <v>0</v>
      </c>
      <c r="G36" s="15"/>
      <c r="H36" s="39">
        <v>300</v>
      </c>
      <c r="I36" s="15"/>
      <c r="J36" s="39">
        <v>205</v>
      </c>
      <c r="K36" s="15"/>
      <c r="L36" s="40">
        <f t="shared" si="2"/>
        <v>-95</v>
      </c>
      <c r="M36" s="15"/>
      <c r="N36" s="39">
        <v>325</v>
      </c>
      <c r="O36" s="15"/>
      <c r="P36" s="39">
        <v>350</v>
      </c>
      <c r="Q36" s="15"/>
      <c r="R36" s="39">
        <v>375</v>
      </c>
      <c r="S36" s="15"/>
      <c r="T36" s="39">
        <v>400</v>
      </c>
      <c r="U36" s="15"/>
    </row>
    <row r="37" customHeight="1" spans="1:21">
      <c r="A37" s="44"/>
      <c r="B37" s="44"/>
      <c r="C37" s="37" t="s">
        <v>33</v>
      </c>
      <c r="D37" s="38"/>
      <c r="E37" s="15"/>
      <c r="F37" s="39">
        <v>22</v>
      </c>
      <c r="G37" s="15"/>
      <c r="H37" s="39">
        <v>23</v>
      </c>
      <c r="I37" s="15"/>
      <c r="J37" s="39">
        <v>25</v>
      </c>
      <c r="K37" s="15"/>
      <c r="L37" s="40">
        <f t="shared" si="2"/>
        <v>2</v>
      </c>
      <c r="M37" s="15"/>
      <c r="N37" s="39">
        <v>35</v>
      </c>
      <c r="O37" s="15"/>
      <c r="P37" s="39">
        <v>40</v>
      </c>
      <c r="Q37" s="15"/>
      <c r="R37" s="39">
        <v>45</v>
      </c>
      <c r="S37" s="15"/>
      <c r="T37" s="39">
        <v>50</v>
      </c>
      <c r="U37" s="15"/>
    </row>
    <row r="38" customHeight="1" spans="1:21">
      <c r="A38" s="44"/>
      <c r="B38" s="44"/>
      <c r="C38" s="37" t="s">
        <v>34</v>
      </c>
      <c r="D38" s="38"/>
      <c r="E38" s="15"/>
      <c r="F38" s="39">
        <v>0</v>
      </c>
      <c r="G38" s="15"/>
      <c r="H38" s="39">
        <v>0</v>
      </c>
      <c r="I38" s="15"/>
      <c r="J38" s="39">
        <v>100</v>
      </c>
      <c r="K38" s="15"/>
      <c r="L38" s="40">
        <f t="shared" si="2"/>
        <v>100</v>
      </c>
      <c r="M38" s="15"/>
      <c r="N38" s="39">
        <v>115</v>
      </c>
      <c r="O38" s="15"/>
      <c r="P38" s="39">
        <v>120</v>
      </c>
      <c r="Q38" s="15"/>
      <c r="R38" s="39">
        <v>125</v>
      </c>
      <c r="S38" s="15"/>
      <c r="T38" s="39">
        <v>130</v>
      </c>
      <c r="U38" s="15"/>
    </row>
    <row r="39" customHeight="1" spans="1:21">
      <c r="A39" s="44"/>
      <c r="B39" s="44"/>
      <c r="C39" s="37" t="s">
        <v>35</v>
      </c>
      <c r="D39" s="38"/>
      <c r="E39" s="15"/>
      <c r="F39" s="39">
        <v>0</v>
      </c>
      <c r="G39" s="15"/>
      <c r="H39" s="39">
        <v>96</v>
      </c>
      <c r="I39" s="15"/>
      <c r="J39" s="39">
        <v>100</v>
      </c>
      <c r="K39" s="15"/>
      <c r="L39" s="40">
        <f t="shared" si="2"/>
        <v>4</v>
      </c>
      <c r="M39" s="15"/>
      <c r="N39" s="39">
        <v>115</v>
      </c>
      <c r="O39" s="15"/>
      <c r="P39" s="39">
        <v>120</v>
      </c>
      <c r="Q39" s="15"/>
      <c r="R39" s="39">
        <v>125</v>
      </c>
      <c r="S39" s="15"/>
      <c r="T39" s="39">
        <v>130</v>
      </c>
      <c r="U39" s="15"/>
    </row>
    <row r="40" ht="13.5" customHeight="1" spans="1:21">
      <c r="A40" s="44"/>
      <c r="B40" s="44"/>
      <c r="C40" s="37" t="s">
        <v>36</v>
      </c>
      <c r="D40" s="38">
        <v>279.99</v>
      </c>
      <c r="E40" s="15"/>
      <c r="F40" s="39">
        <v>650</v>
      </c>
      <c r="G40" s="125" t="s">
        <v>37</v>
      </c>
      <c r="H40" s="39">
        <v>0</v>
      </c>
      <c r="I40" s="15"/>
      <c r="J40" s="39">
        <v>0</v>
      </c>
      <c r="K40" s="15"/>
      <c r="L40" s="40">
        <f t="shared" si="2"/>
        <v>0</v>
      </c>
      <c r="M40" s="15"/>
      <c r="N40" s="39">
        <v>0</v>
      </c>
      <c r="O40" s="15"/>
      <c r="P40" s="39">
        <v>0</v>
      </c>
      <c r="Q40" s="15"/>
      <c r="R40" s="39">
        <v>0</v>
      </c>
      <c r="S40" s="15"/>
      <c r="T40" s="39">
        <v>0</v>
      </c>
      <c r="U40" s="15"/>
    </row>
    <row r="41" customHeight="1" spans="1:21">
      <c r="A41" s="44"/>
      <c r="B41" s="44"/>
      <c r="C41" s="37" t="s">
        <v>38</v>
      </c>
      <c r="D41" s="38">
        <v>25</v>
      </c>
      <c r="E41" s="15"/>
      <c r="F41" s="39">
        <v>109.49</v>
      </c>
      <c r="G41" s="15"/>
      <c r="H41" s="39">
        <v>0</v>
      </c>
      <c r="I41" s="15"/>
      <c r="J41" s="39">
        <v>0</v>
      </c>
      <c r="K41" s="15"/>
      <c r="L41" s="40">
        <f t="shared" si="2"/>
        <v>0</v>
      </c>
      <c r="M41" s="15"/>
      <c r="N41" s="39">
        <v>0</v>
      </c>
      <c r="O41" s="15"/>
      <c r="P41" s="39">
        <v>0</v>
      </c>
      <c r="Q41" s="15"/>
      <c r="R41" s="39">
        <v>0</v>
      </c>
      <c r="S41" s="15"/>
      <c r="T41" s="39">
        <v>0</v>
      </c>
      <c r="U41" s="15"/>
    </row>
    <row r="42" customHeight="1" spans="1:21">
      <c r="A42" s="44"/>
      <c r="B42" s="44"/>
      <c r="C42" s="37" t="s">
        <v>39</v>
      </c>
      <c r="D42" s="38"/>
      <c r="E42" s="15"/>
      <c r="F42" s="39"/>
      <c r="G42" s="15"/>
      <c r="H42" s="39">
        <v>0</v>
      </c>
      <c r="I42" s="15"/>
      <c r="J42" s="39">
        <v>0</v>
      </c>
      <c r="K42" s="125" t="s">
        <v>40</v>
      </c>
      <c r="L42" s="40">
        <f t="shared" si="2"/>
        <v>0</v>
      </c>
      <c r="M42" s="15"/>
      <c r="N42" s="39">
        <v>0</v>
      </c>
      <c r="O42" s="15"/>
      <c r="P42" s="39">
        <v>1450</v>
      </c>
      <c r="Q42" s="125" t="s">
        <v>41</v>
      </c>
      <c r="R42" s="39">
        <v>1500</v>
      </c>
      <c r="S42" s="125" t="s">
        <v>41</v>
      </c>
      <c r="T42" s="39">
        <v>1550</v>
      </c>
      <c r="U42" s="125" t="s">
        <v>41</v>
      </c>
    </row>
    <row r="43" customHeight="1" spans="1:21">
      <c r="A43" s="44"/>
      <c r="B43" s="44"/>
      <c r="C43" s="37" t="s">
        <v>42</v>
      </c>
      <c r="D43" s="38"/>
      <c r="E43" s="15"/>
      <c r="F43" s="39"/>
      <c r="G43" s="15"/>
      <c r="H43" s="39">
        <v>0</v>
      </c>
      <c r="I43" s="15"/>
      <c r="J43" s="39">
        <v>0</v>
      </c>
      <c r="K43" s="125" t="s">
        <v>40</v>
      </c>
      <c r="L43" s="40">
        <f t="shared" si="2"/>
        <v>0</v>
      </c>
      <c r="M43" s="15"/>
      <c r="N43" s="39">
        <v>126</v>
      </c>
      <c r="O43" s="124" t="s">
        <v>43</v>
      </c>
      <c r="P43" s="39">
        <v>150</v>
      </c>
      <c r="Q43" s="124" t="s">
        <v>43</v>
      </c>
      <c r="R43" s="39">
        <v>175</v>
      </c>
      <c r="S43" s="124" t="s">
        <v>43</v>
      </c>
      <c r="T43" s="39">
        <v>200</v>
      </c>
      <c r="U43" s="124" t="s">
        <v>43</v>
      </c>
    </row>
    <row r="44" customHeight="1" spans="1:21">
      <c r="A44" s="44"/>
      <c r="B44" s="45" t="s">
        <v>44</v>
      </c>
      <c r="C44" s="37"/>
      <c r="D44" s="38"/>
      <c r="E44" s="15"/>
      <c r="F44" s="39"/>
      <c r="G44" s="15"/>
      <c r="H44" s="39"/>
      <c r="I44" s="15"/>
      <c r="J44" s="39"/>
      <c r="L44" s="40"/>
      <c r="N44" s="39"/>
      <c r="P44" s="39"/>
      <c r="R44" s="39"/>
      <c r="T44" s="39"/>
    </row>
    <row r="45" customHeight="1" spans="1:21">
      <c r="A45" s="44"/>
      <c r="B45" s="44"/>
      <c r="C45" s="37" t="s">
        <v>45</v>
      </c>
      <c r="D45" s="39">
        <v>500</v>
      </c>
      <c r="E45" s="15"/>
      <c r="F45" s="39">
        <v>500</v>
      </c>
      <c r="G45" s="15"/>
      <c r="H45" s="39">
        <v>0</v>
      </c>
      <c r="I45" s="15"/>
      <c r="J45" s="39">
        <v>0</v>
      </c>
      <c r="K45" s="125" t="s">
        <v>46</v>
      </c>
      <c r="L45" s="40">
        <f t="shared" ref="L45:L47" si="3">SUM(J45)-H45</f>
        <v>0</v>
      </c>
      <c r="M45" s="15"/>
      <c r="N45" s="39">
        <v>0</v>
      </c>
      <c r="O45" s="125" t="s">
        <v>46</v>
      </c>
      <c r="P45" s="39">
        <v>495</v>
      </c>
      <c r="Q45" s="125" t="s">
        <v>46</v>
      </c>
      <c r="R45" s="39">
        <v>495</v>
      </c>
      <c r="S45" s="125" t="s">
        <v>46</v>
      </c>
      <c r="T45" s="39">
        <v>495</v>
      </c>
      <c r="U45" s="125" t="s">
        <v>46</v>
      </c>
    </row>
    <row r="46" customHeight="1" spans="1:21">
      <c r="A46" s="44"/>
      <c r="B46" s="44"/>
      <c r="C46" s="37" t="s">
        <v>47</v>
      </c>
      <c r="D46" s="39">
        <v>500</v>
      </c>
      <c r="E46" s="15"/>
      <c r="F46" s="39">
        <v>500</v>
      </c>
      <c r="G46" s="15"/>
      <c r="H46" s="39">
        <v>0</v>
      </c>
      <c r="I46" s="15"/>
      <c r="J46" s="39">
        <v>0</v>
      </c>
      <c r="K46" s="125" t="s">
        <v>46</v>
      </c>
      <c r="L46" s="40">
        <f t="shared" si="3"/>
        <v>0</v>
      </c>
      <c r="M46" s="15"/>
      <c r="N46" s="39">
        <v>0</v>
      </c>
      <c r="O46" s="125" t="s">
        <v>46</v>
      </c>
      <c r="P46" s="39">
        <v>495</v>
      </c>
      <c r="Q46" s="125" t="s">
        <v>46</v>
      </c>
      <c r="R46" s="39">
        <v>495</v>
      </c>
      <c r="S46" s="125" t="s">
        <v>46</v>
      </c>
      <c r="T46" s="39">
        <v>495</v>
      </c>
      <c r="U46" s="125" t="s">
        <v>46</v>
      </c>
    </row>
    <row r="47" customHeight="1" spans="1:21">
      <c r="A47" s="44"/>
      <c r="B47" s="44"/>
      <c r="C47" s="37" t="s">
        <v>48</v>
      </c>
      <c r="D47" s="38">
        <v>900</v>
      </c>
      <c r="E47" s="15"/>
      <c r="F47" s="39">
        <v>900</v>
      </c>
      <c r="G47" s="15"/>
      <c r="H47" s="39">
        <v>191</v>
      </c>
      <c r="I47" s="15"/>
      <c r="J47" s="39">
        <v>225</v>
      </c>
      <c r="K47" s="124" t="s">
        <v>49</v>
      </c>
      <c r="L47" s="40">
        <f t="shared" si="3"/>
        <v>34</v>
      </c>
      <c r="N47" s="39">
        <v>250</v>
      </c>
      <c r="O47" s="125" t="s">
        <v>50</v>
      </c>
      <c r="P47" s="39">
        <v>275</v>
      </c>
      <c r="Q47" s="125" t="s">
        <v>50</v>
      </c>
      <c r="R47" s="39">
        <v>300</v>
      </c>
      <c r="S47" s="125" t="s">
        <v>50</v>
      </c>
      <c r="T47" s="39">
        <v>325</v>
      </c>
      <c r="U47" s="125" t="s">
        <v>50</v>
      </c>
    </row>
    <row r="48" customHeight="1" spans="1:21">
      <c r="A48" s="44"/>
      <c r="B48" s="18" t="s">
        <v>51</v>
      </c>
      <c r="C48" s="37"/>
      <c r="D48" s="38"/>
      <c r="E48" s="15"/>
      <c r="F48" s="39"/>
      <c r="G48" s="15"/>
      <c r="H48" s="39"/>
      <c r="I48" s="15"/>
      <c r="J48" s="39"/>
      <c r="K48" s="15"/>
      <c r="L48" s="40"/>
      <c r="M48" s="15"/>
      <c r="N48" s="39"/>
      <c r="O48" s="15"/>
      <c r="P48" s="39"/>
      <c r="Q48" s="15"/>
      <c r="R48" s="39"/>
      <c r="S48" s="15"/>
      <c r="T48" s="39"/>
      <c r="U48" s="15"/>
    </row>
    <row r="49" customHeight="1" spans="1:21">
      <c r="A49" s="44"/>
      <c r="B49" s="18"/>
      <c r="C49" s="37" t="s">
        <v>52</v>
      </c>
      <c r="D49" s="38">
        <v>1081.23</v>
      </c>
      <c r="E49" s="15"/>
      <c r="F49" s="39">
        <v>958.23</v>
      </c>
      <c r="G49" s="15"/>
      <c r="H49" s="39">
        <v>668</v>
      </c>
      <c r="I49" s="15"/>
      <c r="J49" s="39">
        <v>1050</v>
      </c>
      <c r="K49" s="15"/>
      <c r="L49" s="40">
        <f>SUM(J49)-H49</f>
        <v>382</v>
      </c>
      <c r="M49" s="15"/>
      <c r="N49" s="39">
        <v>1100</v>
      </c>
      <c r="O49" s="15"/>
      <c r="P49" s="39">
        <v>1150</v>
      </c>
      <c r="Q49" s="15"/>
      <c r="R49" s="39">
        <v>1200</v>
      </c>
      <c r="S49" s="15"/>
      <c r="T49" s="39">
        <v>1200</v>
      </c>
      <c r="U49" s="15"/>
    </row>
    <row r="50" customHeight="1" spans="1:21">
      <c r="A50" s="44"/>
      <c r="B50" s="45"/>
      <c r="C50" s="37" t="s">
        <v>53</v>
      </c>
      <c r="D50" s="38">
        <v>100</v>
      </c>
      <c r="E50" s="15"/>
      <c r="F50" s="39">
        <v>200</v>
      </c>
      <c r="G50" s="15"/>
      <c r="H50" s="39">
        <v>200</v>
      </c>
      <c r="I50" s="15"/>
      <c r="J50" s="39">
        <v>200</v>
      </c>
      <c r="K50" s="15"/>
      <c r="L50" s="40">
        <f>SUM(J50)-H50</f>
        <v>0</v>
      </c>
      <c r="M50" s="15"/>
      <c r="N50" s="39">
        <v>200</v>
      </c>
      <c r="O50" s="15"/>
      <c r="P50" s="39">
        <v>200</v>
      </c>
      <c r="Q50" s="15"/>
      <c r="R50" s="39">
        <v>200</v>
      </c>
      <c r="S50" s="15"/>
      <c r="T50" s="39">
        <v>200</v>
      </c>
      <c r="U50" s="15"/>
    </row>
    <row r="51" customHeight="1" spans="1:21">
      <c r="A51" s="36"/>
      <c r="B51" s="36"/>
      <c r="C51" s="37" t="s">
        <v>54</v>
      </c>
      <c r="D51" s="38">
        <v>660</v>
      </c>
      <c r="E51" s="15"/>
      <c r="F51" s="64">
        <v>660</v>
      </c>
      <c r="G51" s="15"/>
      <c r="H51" s="39">
        <v>0</v>
      </c>
      <c r="I51" s="15"/>
      <c r="J51" s="39">
        <v>700</v>
      </c>
      <c r="K51" s="125" t="s">
        <v>55</v>
      </c>
      <c r="L51" s="40">
        <f>SUM(J51)-H51</f>
        <v>700</v>
      </c>
      <c r="M51" s="15"/>
      <c r="N51" s="39">
        <v>900</v>
      </c>
      <c r="O51" s="125" t="s">
        <v>56</v>
      </c>
      <c r="P51" s="39">
        <v>900</v>
      </c>
      <c r="Q51" s="15"/>
      <c r="R51" s="39">
        <v>900</v>
      </c>
      <c r="S51" s="15"/>
      <c r="T51" s="39">
        <v>900</v>
      </c>
      <c r="U51" s="15"/>
    </row>
    <row r="52" customHeight="1" spans="1:21">
      <c r="A52" s="44"/>
      <c r="B52" s="45"/>
      <c r="C52" s="37" t="s">
        <v>57</v>
      </c>
      <c r="D52" s="38">
        <v>100</v>
      </c>
      <c r="E52" s="15"/>
      <c r="F52" s="39">
        <v>0</v>
      </c>
      <c r="G52" s="15"/>
      <c r="H52" s="39">
        <v>0</v>
      </c>
      <c r="I52" s="15"/>
      <c r="J52" s="39">
        <v>0</v>
      </c>
      <c r="K52" s="15"/>
      <c r="L52" s="40">
        <f>SUM(J52)-H52</f>
        <v>0</v>
      </c>
      <c r="M52" s="15"/>
      <c r="N52" s="39">
        <v>0</v>
      </c>
      <c r="O52" s="15"/>
      <c r="P52" s="39">
        <v>0</v>
      </c>
      <c r="Q52" s="15"/>
      <c r="R52" s="39">
        <v>0</v>
      </c>
      <c r="S52" s="15"/>
      <c r="T52" s="39">
        <v>0</v>
      </c>
      <c r="U52" s="15"/>
    </row>
    <row r="53" customHeight="1" spans="1:21">
      <c r="A53" s="44"/>
      <c r="B53" s="44"/>
      <c r="C53" s="37"/>
      <c r="D53" s="38"/>
      <c r="E53" s="15"/>
      <c r="F53" s="39"/>
      <c r="G53" s="15"/>
      <c r="H53" s="39"/>
      <c r="I53" s="15"/>
      <c r="J53" s="39"/>
      <c r="L53" s="40"/>
      <c r="N53" s="39"/>
      <c r="O53" s="15"/>
      <c r="P53" s="39"/>
      <c r="Q53" s="15"/>
      <c r="R53" s="39"/>
      <c r="S53" s="15"/>
      <c r="T53" s="39"/>
      <c r="U53" s="15"/>
    </row>
    <row r="54" customHeight="1" spans="1:21">
      <c r="A54" s="65"/>
      <c r="B54" s="66"/>
      <c r="C54" s="67" t="s">
        <v>58</v>
      </c>
      <c r="D54" s="68">
        <f t="shared" ref="D54:H54" si="4">SUM(D27:D52)</f>
        <v>6393.96</v>
      </c>
      <c r="E54" s="15"/>
      <c r="F54" s="68">
        <f t="shared" si="4"/>
        <v>6881.93</v>
      </c>
      <c r="G54" s="15"/>
      <c r="H54" s="68">
        <f t="shared" si="4"/>
        <v>6286</v>
      </c>
      <c r="I54" s="48"/>
      <c r="J54" s="68">
        <f t="shared" ref="J54:N54" si="5">SUM(J27:J52)</f>
        <v>6715</v>
      </c>
      <c r="K54" s="48"/>
      <c r="L54" s="52">
        <f t="shared" si="5"/>
        <v>429</v>
      </c>
      <c r="M54" s="48"/>
      <c r="N54" s="68">
        <f t="shared" si="5"/>
        <v>6236</v>
      </c>
      <c r="O54" s="48"/>
      <c r="P54" s="68">
        <f t="shared" ref="P54:T54" si="6">SUM(P27:P52)</f>
        <v>8825</v>
      </c>
      <c r="Q54" s="48"/>
      <c r="R54" s="68">
        <f t="shared" si="6"/>
        <v>9125</v>
      </c>
      <c r="S54" s="48"/>
      <c r="T54" s="68">
        <f t="shared" si="6"/>
        <v>9350</v>
      </c>
      <c r="U54" s="48"/>
    </row>
    <row r="55" customHeight="1" spans="1:21">
      <c r="A55" s="44"/>
      <c r="B55" s="44"/>
      <c r="C55" s="45"/>
      <c r="D55" s="38"/>
      <c r="E55" s="15"/>
      <c r="F55" s="39"/>
      <c r="G55" s="15"/>
      <c r="H55" s="39"/>
      <c r="I55" s="15"/>
      <c r="J55" s="39"/>
      <c r="K55" s="15"/>
      <c r="L55" s="40"/>
      <c r="M55" s="15"/>
      <c r="N55" s="39"/>
      <c r="O55" s="15"/>
      <c r="P55" s="39"/>
      <c r="Q55" s="15"/>
      <c r="R55" s="39"/>
      <c r="S55" s="15"/>
      <c r="T55" s="39"/>
      <c r="U55" s="15"/>
    </row>
    <row r="56" customHeight="1" spans="1:21">
      <c r="A56" s="44"/>
      <c r="B56" s="44"/>
      <c r="C56" s="45"/>
      <c r="D56" s="19" t="s">
        <v>1</v>
      </c>
      <c r="E56" s="15"/>
      <c r="F56" s="19" t="s">
        <v>1</v>
      </c>
      <c r="G56" s="15"/>
      <c r="H56" s="19" t="s">
        <v>1</v>
      </c>
      <c r="I56" s="15"/>
      <c r="J56" s="19" t="s">
        <v>2</v>
      </c>
      <c r="K56" s="15"/>
      <c r="L56" s="20" t="s">
        <v>3</v>
      </c>
      <c r="M56" s="15"/>
      <c r="N56" s="19" t="s">
        <v>2</v>
      </c>
      <c r="O56" s="15"/>
      <c r="P56" s="19" t="s">
        <v>2</v>
      </c>
      <c r="Q56" s="15"/>
      <c r="R56" s="19" t="s">
        <v>2</v>
      </c>
      <c r="S56" s="21"/>
      <c r="T56" s="19" t="s">
        <v>2</v>
      </c>
      <c r="U56" s="15"/>
    </row>
    <row r="57" customHeight="1" spans="1:21">
      <c r="A57" s="44"/>
      <c r="B57" s="44"/>
      <c r="C57" s="45"/>
      <c r="D57" s="60">
        <v>2023</v>
      </c>
      <c r="E57" s="69"/>
      <c r="F57" s="60">
        <v>2024</v>
      </c>
      <c r="G57" s="62"/>
      <c r="H57" s="60">
        <v>2025</v>
      </c>
      <c r="I57" s="62"/>
      <c r="J57" s="60">
        <v>2025</v>
      </c>
      <c r="K57" s="62"/>
      <c r="L57" s="70">
        <v>2025</v>
      </c>
      <c r="M57" s="62"/>
      <c r="N57" s="60">
        <v>2026</v>
      </c>
      <c r="O57" s="62"/>
      <c r="P57" s="60">
        <v>2027</v>
      </c>
      <c r="Q57" s="62"/>
      <c r="R57" s="60">
        <v>2028</v>
      </c>
      <c r="S57" s="62"/>
      <c r="T57" s="60">
        <v>2029</v>
      </c>
      <c r="U57" s="15"/>
    </row>
    <row r="58" s="4" customFormat="1" customHeight="1" spans="1:21">
      <c r="A58" s="71" t="s">
        <v>59</v>
      </c>
      <c r="B58" s="72"/>
      <c r="C58" s="73"/>
      <c r="U58" s="74"/>
    </row>
    <row r="59" customHeight="1" spans="1:21">
      <c r="A59" s="36"/>
      <c r="B59" s="36"/>
      <c r="C59" s="37" t="s">
        <v>60</v>
      </c>
      <c r="D59" s="38">
        <v>4625</v>
      </c>
      <c r="E59" s="126" t="s">
        <v>61</v>
      </c>
      <c r="F59" s="39">
        <v>0</v>
      </c>
      <c r="G59" s="15"/>
      <c r="H59" s="39">
        <v>1252</v>
      </c>
      <c r="I59" s="15"/>
      <c r="J59" s="39">
        <v>1000</v>
      </c>
      <c r="K59" s="15"/>
      <c r="L59" s="40">
        <f t="shared" ref="L59:L64" si="7">SUM(J59)-H59</f>
        <v>-252</v>
      </c>
      <c r="M59" s="15"/>
      <c r="N59" s="39">
        <v>1000</v>
      </c>
      <c r="P59" s="39">
        <v>1000</v>
      </c>
      <c r="R59" s="39">
        <v>1000</v>
      </c>
      <c r="T59" s="39">
        <v>1000</v>
      </c>
    </row>
    <row r="60" customHeight="1" spans="1:21">
      <c r="A60" s="36"/>
      <c r="B60" s="36"/>
      <c r="C60" s="37" t="s">
        <v>62</v>
      </c>
      <c r="D60" s="38">
        <v>489.07</v>
      </c>
      <c r="E60" s="15"/>
      <c r="F60" s="39">
        <v>0</v>
      </c>
      <c r="G60" s="15"/>
      <c r="H60" s="39">
        <v>750</v>
      </c>
      <c r="I60" s="15"/>
      <c r="J60" s="39">
        <v>1000</v>
      </c>
      <c r="K60" s="15"/>
      <c r="L60" s="40">
        <f t="shared" si="7"/>
        <v>250</v>
      </c>
      <c r="M60" s="127" t="s">
        <v>63</v>
      </c>
      <c r="N60" s="39">
        <v>1000</v>
      </c>
      <c r="O60" s="15"/>
      <c r="P60" s="39">
        <v>1000</v>
      </c>
      <c r="Q60" s="15"/>
      <c r="R60" s="39">
        <v>1000</v>
      </c>
      <c r="S60" s="15"/>
      <c r="T60" s="39">
        <v>1000</v>
      </c>
      <c r="U60" s="15"/>
    </row>
    <row r="61" customHeight="1" spans="1:21">
      <c r="A61" s="36"/>
      <c r="B61" s="36"/>
      <c r="C61" s="37" t="s">
        <v>64</v>
      </c>
      <c r="D61" s="38">
        <v>0</v>
      </c>
      <c r="E61" s="15"/>
      <c r="F61" s="38">
        <v>0</v>
      </c>
      <c r="G61" s="15"/>
      <c r="H61" s="38">
        <v>0</v>
      </c>
      <c r="I61" s="63"/>
      <c r="J61" s="38">
        <v>0</v>
      </c>
      <c r="K61" s="63"/>
      <c r="L61" s="40">
        <f t="shared" si="7"/>
        <v>0</v>
      </c>
      <c r="M61" s="63"/>
      <c r="N61" s="38">
        <v>0</v>
      </c>
      <c r="O61" s="63"/>
      <c r="P61" s="38">
        <v>0</v>
      </c>
      <c r="Q61" s="63"/>
      <c r="R61" s="38">
        <v>0</v>
      </c>
      <c r="S61" s="15"/>
      <c r="T61" s="38">
        <v>0</v>
      </c>
      <c r="U61" s="15"/>
    </row>
    <row r="62" customHeight="1" spans="1:21">
      <c r="A62" s="36"/>
      <c r="B62" s="36"/>
      <c r="C62" s="37" t="s">
        <v>65</v>
      </c>
      <c r="D62" s="38">
        <v>56425.47</v>
      </c>
      <c r="E62" s="125" t="s">
        <v>66</v>
      </c>
      <c r="F62" s="38">
        <v>0</v>
      </c>
      <c r="G62" s="15"/>
      <c r="H62" s="38">
        <v>2750</v>
      </c>
      <c r="I62" s="63"/>
      <c r="J62" s="38">
        <v>2500</v>
      </c>
      <c r="K62" s="63"/>
      <c r="L62" s="40">
        <f t="shared" si="7"/>
        <v>-250</v>
      </c>
      <c r="M62" s="63"/>
      <c r="N62" s="38">
        <v>500</v>
      </c>
      <c r="O62" s="125" t="s">
        <v>67</v>
      </c>
      <c r="P62" s="38">
        <v>500</v>
      </c>
      <c r="Q62" s="63"/>
      <c r="R62" s="38">
        <v>500</v>
      </c>
      <c r="S62" s="15"/>
      <c r="T62" s="38">
        <v>500</v>
      </c>
      <c r="U62" s="15"/>
    </row>
    <row r="63" customHeight="1" spans="1:21">
      <c r="A63" s="36"/>
      <c r="B63" s="36"/>
      <c r="C63" s="37" t="s">
        <v>68</v>
      </c>
      <c r="D63" s="38">
        <v>0</v>
      </c>
      <c r="E63" s="15"/>
      <c r="F63" s="39">
        <v>0</v>
      </c>
      <c r="G63" s="15"/>
      <c r="H63" s="39">
        <v>0</v>
      </c>
      <c r="I63" s="15"/>
      <c r="J63" s="39">
        <v>0</v>
      </c>
      <c r="K63" s="15"/>
      <c r="L63" s="40">
        <f t="shared" si="7"/>
        <v>0</v>
      </c>
      <c r="M63" s="15"/>
      <c r="N63" s="39">
        <v>1750</v>
      </c>
      <c r="O63" s="125" t="s">
        <v>69</v>
      </c>
      <c r="P63" s="39">
        <v>0</v>
      </c>
      <c r="Q63" s="15"/>
      <c r="R63" s="39">
        <v>0</v>
      </c>
      <c r="S63" s="15"/>
      <c r="T63" s="39">
        <v>0</v>
      </c>
      <c r="U63" s="15"/>
    </row>
    <row r="64" customHeight="1" spans="1:21">
      <c r="A64" s="44"/>
      <c r="B64" s="44"/>
      <c r="C64" s="37" t="s">
        <v>70</v>
      </c>
      <c r="D64" s="77">
        <v>0</v>
      </c>
      <c r="E64" s="61"/>
      <c r="F64" s="78">
        <v>674</v>
      </c>
      <c r="G64" s="61"/>
      <c r="H64" s="78">
        <v>2391</v>
      </c>
      <c r="I64" s="61"/>
      <c r="J64" s="78">
        <v>2600</v>
      </c>
      <c r="K64" s="128" t="s">
        <v>71</v>
      </c>
      <c r="L64" s="79">
        <f t="shared" si="7"/>
        <v>209</v>
      </c>
      <c r="M64" s="61"/>
      <c r="N64" s="78">
        <v>0</v>
      </c>
      <c r="O64" s="61"/>
      <c r="P64" s="78">
        <v>0</v>
      </c>
      <c r="Q64" s="61"/>
      <c r="R64" s="78">
        <v>0</v>
      </c>
      <c r="S64" s="61"/>
      <c r="T64" s="78">
        <v>0</v>
      </c>
      <c r="U64" s="15"/>
    </row>
    <row r="65" customHeight="1" spans="1:22">
      <c r="A65" s="44"/>
      <c r="B65" s="22"/>
      <c r="C65" s="71" t="s">
        <v>72</v>
      </c>
      <c r="D65" s="80">
        <f t="shared" ref="D65:H65" si="8">SUM(D59:D64)</f>
        <v>61539.54</v>
      </c>
      <c r="E65" s="48"/>
      <c r="F65" s="80">
        <f t="shared" si="8"/>
        <v>674</v>
      </c>
      <c r="G65" s="15"/>
      <c r="H65" s="80">
        <f t="shared" si="8"/>
        <v>7143</v>
      </c>
      <c r="I65" s="15"/>
      <c r="J65" s="47">
        <f t="shared" ref="J65:N65" si="9">SUM(J59:J64)</f>
        <v>7100</v>
      </c>
      <c r="K65" s="15"/>
      <c r="L65" s="52">
        <f t="shared" si="9"/>
        <v>-43</v>
      </c>
      <c r="M65" s="15"/>
      <c r="N65" s="80">
        <f t="shared" si="9"/>
        <v>4250</v>
      </c>
      <c r="O65" s="15"/>
      <c r="P65" s="80">
        <f t="shared" ref="P65:T65" si="10">SUM(P59:P64)</f>
        <v>2500</v>
      </c>
      <c r="Q65" s="15"/>
      <c r="R65" s="80">
        <f t="shared" si="10"/>
        <v>2500</v>
      </c>
      <c r="S65" s="15"/>
      <c r="T65" s="47">
        <f t="shared" si="10"/>
        <v>2500</v>
      </c>
      <c r="U65" s="15"/>
    </row>
    <row r="66" customHeight="1" spans="1:22">
      <c r="L66" s="81"/>
      <c r="U66" s="15"/>
    </row>
    <row r="67" customHeight="1" spans="1:22">
      <c r="A67" s="82" t="s">
        <v>73</v>
      </c>
      <c r="B67" s="83"/>
      <c r="C67" s="84"/>
      <c r="D67" s="38"/>
      <c r="E67" s="15"/>
      <c r="F67" s="39"/>
      <c r="G67" s="15"/>
      <c r="H67" s="39"/>
      <c r="I67" s="15"/>
      <c r="J67" s="39"/>
      <c r="K67" s="15"/>
      <c r="L67" s="40"/>
      <c r="M67" s="15"/>
      <c r="N67" s="39"/>
      <c r="O67" s="15"/>
      <c r="P67" s="39"/>
      <c r="Q67" s="15"/>
      <c r="R67" s="39"/>
      <c r="S67" s="15"/>
      <c r="T67" s="39"/>
      <c r="U67" s="15"/>
    </row>
    <row r="68" customHeight="1" spans="1:22">
      <c r="A68" s="44"/>
      <c r="B68" s="45"/>
      <c r="C68" s="36" t="s">
        <v>74</v>
      </c>
      <c r="D68" s="38">
        <v>11506.25</v>
      </c>
      <c r="E68" s="15"/>
      <c r="F68" s="39">
        <v>57788.94</v>
      </c>
      <c r="G68" s="15"/>
      <c r="H68" s="39">
        <v>46500</v>
      </c>
      <c r="I68" s="15"/>
      <c r="J68" s="39">
        <v>46500</v>
      </c>
      <c r="K68" s="125" t="s">
        <v>71</v>
      </c>
      <c r="L68" s="40">
        <f t="shared" ref="L68:L76" si="11">SUM(J68)-H68</f>
        <v>0</v>
      </c>
      <c r="M68" s="15"/>
      <c r="N68" s="39">
        <v>49000</v>
      </c>
      <c r="O68" s="125" t="s">
        <v>75</v>
      </c>
      <c r="P68" s="39">
        <v>60000</v>
      </c>
      <c r="Q68" s="125" t="s">
        <v>76</v>
      </c>
      <c r="R68" s="39">
        <v>60000</v>
      </c>
      <c r="S68" s="125" t="s">
        <v>77</v>
      </c>
      <c r="T68" s="39">
        <v>60000</v>
      </c>
      <c r="U68" s="125" t="s">
        <v>76</v>
      </c>
    </row>
    <row r="69" customHeight="1" spans="1:22">
      <c r="A69" s="44"/>
      <c r="B69" s="45"/>
      <c r="C69" s="85" t="s">
        <v>78</v>
      </c>
      <c r="D69" s="86">
        <v>3610</v>
      </c>
      <c r="E69" s="87"/>
      <c r="F69" s="88">
        <v>0</v>
      </c>
      <c r="G69" s="129" t="s">
        <v>79</v>
      </c>
      <c r="H69" s="88">
        <v>0</v>
      </c>
      <c r="I69" s="87"/>
      <c r="J69" s="88">
        <v>0</v>
      </c>
      <c r="K69" s="87"/>
      <c r="L69" s="40">
        <f t="shared" si="11"/>
        <v>0</v>
      </c>
      <c r="M69" s="87"/>
      <c r="N69" s="88">
        <v>6000</v>
      </c>
      <c r="O69" s="87"/>
      <c r="P69" s="88">
        <v>35000</v>
      </c>
      <c r="Q69" s="129" t="s">
        <v>79</v>
      </c>
      <c r="R69" s="88">
        <v>7000</v>
      </c>
      <c r="S69" s="15"/>
      <c r="T69" s="88">
        <v>7000</v>
      </c>
      <c r="U69" s="15"/>
    </row>
    <row r="70" customHeight="1" spans="1:22">
      <c r="A70" s="44"/>
      <c r="B70" s="45"/>
      <c r="C70" s="36" t="s">
        <v>80</v>
      </c>
      <c r="D70" s="38">
        <v>0</v>
      </c>
      <c r="E70" s="15"/>
      <c r="F70" s="39">
        <v>0</v>
      </c>
      <c r="G70" s="87"/>
      <c r="H70" s="39">
        <v>2745</v>
      </c>
      <c r="I70" s="15"/>
      <c r="J70" s="39">
        <v>3000</v>
      </c>
      <c r="K70" s="15"/>
      <c r="L70" s="40">
        <f t="shared" si="11"/>
        <v>255</v>
      </c>
      <c r="M70" s="15"/>
      <c r="N70" s="39">
        <v>3250</v>
      </c>
      <c r="O70" s="15"/>
      <c r="P70" s="39">
        <v>3500</v>
      </c>
      <c r="Q70" s="15"/>
      <c r="R70" s="39">
        <v>3750</v>
      </c>
      <c r="S70" s="15"/>
      <c r="T70" s="39">
        <v>3750</v>
      </c>
      <c r="U70" s="15"/>
    </row>
    <row r="71" customHeight="1" spans="1:22">
      <c r="A71" s="36"/>
      <c r="B71" s="37"/>
      <c r="C71" s="36" t="s">
        <v>81</v>
      </c>
      <c r="D71" s="38">
        <v>790.59</v>
      </c>
      <c r="E71" s="15"/>
      <c r="F71" s="39">
        <v>0</v>
      </c>
      <c r="G71" s="87"/>
      <c r="H71" s="39">
        <v>1183</v>
      </c>
      <c r="I71" s="15"/>
      <c r="J71" s="39">
        <v>1150</v>
      </c>
      <c r="K71" s="125" t="s">
        <v>82</v>
      </c>
      <c r="L71" s="40">
        <f t="shared" si="11"/>
        <v>-33</v>
      </c>
      <c r="M71" s="15"/>
      <c r="N71" s="39">
        <v>200</v>
      </c>
      <c r="P71" s="39">
        <v>450</v>
      </c>
      <c r="Q71" s="125" t="s">
        <v>82</v>
      </c>
      <c r="R71" s="39">
        <v>1250</v>
      </c>
      <c r="S71" s="125" t="s">
        <v>83</v>
      </c>
      <c r="T71" s="39">
        <v>450</v>
      </c>
      <c r="U71" s="125" t="s">
        <v>82</v>
      </c>
    </row>
    <row r="72" customHeight="1" spans="1:22">
      <c r="A72" s="44"/>
      <c r="B72" s="45"/>
      <c r="C72" s="89" t="s">
        <v>84</v>
      </c>
      <c r="D72" s="38">
        <f>824.98+175</f>
        <v>999.98</v>
      </c>
      <c r="E72" s="15"/>
      <c r="F72" s="39">
        <v>280.94</v>
      </c>
      <c r="G72" s="15"/>
      <c r="H72" s="39">
        <v>358</v>
      </c>
      <c r="I72" s="15"/>
      <c r="J72" s="39">
        <v>500</v>
      </c>
      <c r="K72" s="15"/>
      <c r="L72" s="40">
        <f t="shared" si="11"/>
        <v>142</v>
      </c>
      <c r="M72" s="15"/>
      <c r="N72" s="39">
        <v>2500</v>
      </c>
      <c r="P72" s="39">
        <v>2500</v>
      </c>
      <c r="Q72" s="15"/>
      <c r="R72" s="39">
        <v>2500</v>
      </c>
      <c r="S72" s="15"/>
      <c r="T72" s="90">
        <v>80000</v>
      </c>
      <c r="U72" s="130" t="s">
        <v>85</v>
      </c>
    </row>
    <row r="73" customHeight="1" spans="1:22">
      <c r="A73" s="44"/>
      <c r="B73" s="45"/>
      <c r="C73" s="36" t="s">
        <v>86</v>
      </c>
      <c r="D73" s="38">
        <v>5016.19</v>
      </c>
      <c r="E73" s="15"/>
      <c r="F73" s="39">
        <v>4300</v>
      </c>
      <c r="G73" s="15"/>
      <c r="H73" s="39">
        <v>5009</v>
      </c>
      <c r="I73" s="15"/>
      <c r="J73" s="39">
        <v>5000</v>
      </c>
      <c r="K73" s="15"/>
      <c r="L73" s="40">
        <f t="shared" si="11"/>
        <v>-9</v>
      </c>
      <c r="M73" s="15"/>
      <c r="N73" s="39">
        <v>5100</v>
      </c>
      <c r="O73" s="125" t="s">
        <v>87</v>
      </c>
      <c r="P73" s="39">
        <v>5100</v>
      </c>
      <c r="Q73" s="15"/>
      <c r="R73" s="39">
        <v>5100</v>
      </c>
      <c r="S73" s="15"/>
      <c r="T73" s="39">
        <v>5100</v>
      </c>
      <c r="U73" s="15"/>
    </row>
    <row r="74" customHeight="1" spans="1:22">
      <c r="A74" s="44"/>
      <c r="B74" s="45"/>
      <c r="C74" s="36" t="s">
        <v>88</v>
      </c>
      <c r="D74" s="38">
        <v>5016.19</v>
      </c>
      <c r="E74" s="15"/>
      <c r="F74" s="39">
        <v>4300</v>
      </c>
      <c r="G74" s="15"/>
      <c r="H74" s="92">
        <v>38</v>
      </c>
      <c r="I74" s="15"/>
      <c r="J74" s="39">
        <v>40</v>
      </c>
      <c r="K74" s="15"/>
      <c r="L74" s="40">
        <f t="shared" si="11"/>
        <v>2</v>
      </c>
      <c r="M74" s="15"/>
      <c r="N74" s="39">
        <v>40</v>
      </c>
      <c r="O74" s="15"/>
      <c r="P74" s="39">
        <v>40</v>
      </c>
      <c r="Q74" s="15"/>
      <c r="R74" s="39">
        <v>40</v>
      </c>
      <c r="S74" s="15"/>
      <c r="T74" s="39">
        <v>40</v>
      </c>
      <c r="U74" s="15"/>
    </row>
    <row r="75" customHeight="1" spans="1:22">
      <c r="A75" s="44"/>
      <c r="B75" s="45"/>
      <c r="C75" s="36" t="s">
        <v>89</v>
      </c>
      <c r="D75" s="38"/>
      <c r="E75" s="15"/>
      <c r="F75" s="39"/>
      <c r="G75" s="15"/>
      <c r="H75" s="39">
        <v>25</v>
      </c>
      <c r="I75" s="15"/>
      <c r="J75" s="39">
        <v>25</v>
      </c>
      <c r="K75" s="15"/>
      <c r="L75" s="40">
        <f t="shared" si="11"/>
        <v>0</v>
      </c>
      <c r="M75" s="15"/>
      <c r="N75" s="39">
        <v>25</v>
      </c>
      <c r="O75" s="15"/>
      <c r="P75" s="39">
        <v>25</v>
      </c>
      <c r="Q75" s="15"/>
      <c r="R75" s="39">
        <v>25</v>
      </c>
      <c r="S75" s="15"/>
      <c r="T75" s="39">
        <v>25</v>
      </c>
      <c r="U75" s="15"/>
      <c r="V75" s="12" t="s">
        <v>90</v>
      </c>
    </row>
    <row r="76" customHeight="1" spans="1:22">
      <c r="A76" s="44"/>
      <c r="B76" s="45"/>
      <c r="C76" s="36" t="s">
        <v>91</v>
      </c>
      <c r="D76" s="77"/>
      <c r="E76" s="61"/>
      <c r="F76" s="78"/>
      <c r="G76" s="61"/>
      <c r="H76" s="78">
        <v>155</v>
      </c>
      <c r="I76" s="61"/>
      <c r="J76" s="78">
        <v>250</v>
      </c>
      <c r="K76" s="61"/>
      <c r="L76" s="79">
        <f t="shared" si="11"/>
        <v>95</v>
      </c>
      <c r="M76" s="61"/>
      <c r="N76" s="78">
        <v>0</v>
      </c>
      <c r="O76" s="61"/>
      <c r="P76" s="78">
        <v>250</v>
      </c>
      <c r="Q76" s="61"/>
      <c r="R76" s="78">
        <v>250</v>
      </c>
      <c r="S76" s="61"/>
      <c r="T76" s="78">
        <v>250</v>
      </c>
      <c r="U76" s="61"/>
    </row>
    <row r="77" customHeight="1" spans="1:22">
      <c r="A77" s="44"/>
      <c r="C77" s="82" t="s">
        <v>92</v>
      </c>
      <c r="D77" s="93">
        <f>SUM(D68:D76)</f>
        <v>26939.2</v>
      </c>
      <c r="E77" s="48"/>
      <c r="F77" s="93">
        <f>SUM(F68:F76)</f>
        <v>66669.88</v>
      </c>
      <c r="G77" s="15"/>
      <c r="H77" s="93">
        <f>SUM(H68:H76)</f>
        <v>56013</v>
      </c>
      <c r="I77" s="48"/>
      <c r="J77" s="47">
        <f>SUM(J68:J76)</f>
        <v>56465</v>
      </c>
      <c r="K77" s="48"/>
      <c r="L77" s="52">
        <f>SUM(L68:L76)</f>
        <v>452</v>
      </c>
      <c r="M77" s="48"/>
      <c r="N77" s="93">
        <f>SUM(N68:N76)</f>
        <v>66115</v>
      </c>
      <c r="O77" s="48"/>
      <c r="P77" s="93">
        <f>SUM(P68:P76)</f>
        <v>106865</v>
      </c>
      <c r="Q77" s="48"/>
      <c r="R77" s="93">
        <f>SUM(R68:R76)</f>
        <v>79915</v>
      </c>
      <c r="S77" s="15"/>
      <c r="T77" s="93">
        <f>SUM(T68:T76)</f>
        <v>156615</v>
      </c>
      <c r="U77" s="15"/>
    </row>
    <row r="78" customHeight="1" spans="1:22">
      <c r="A78" s="44"/>
      <c r="B78" s="44"/>
      <c r="C78" s="45"/>
      <c r="D78" s="19"/>
      <c r="E78" s="48"/>
      <c r="F78" s="47"/>
      <c r="G78" s="15"/>
      <c r="H78" s="47"/>
      <c r="I78" s="15"/>
      <c r="J78" s="47"/>
      <c r="K78" s="15"/>
      <c r="L78" s="40"/>
      <c r="M78" s="15"/>
      <c r="N78" s="47"/>
      <c r="O78" s="15"/>
      <c r="P78" s="47"/>
      <c r="Q78" s="15"/>
      <c r="R78" s="47"/>
      <c r="S78" s="15"/>
      <c r="T78" s="47"/>
      <c r="U78" s="15"/>
    </row>
    <row r="79" s="5" customFormat="1" customHeight="1" spans="1:22">
      <c r="A79" s="94" t="s">
        <v>93</v>
      </c>
      <c r="B79" s="95"/>
      <c r="C79" s="96"/>
      <c r="D79" s="38"/>
      <c r="E79" s="15"/>
      <c r="F79" s="39"/>
      <c r="G79" s="15"/>
      <c r="H79" s="39"/>
      <c r="I79" s="15"/>
      <c r="J79" s="39"/>
      <c r="K79" s="15"/>
      <c r="L79" s="40"/>
      <c r="M79" s="15"/>
      <c r="N79" s="39"/>
      <c r="O79" s="15"/>
      <c r="P79" s="39"/>
      <c r="Q79" s="15"/>
      <c r="R79" s="39"/>
      <c r="S79" s="15"/>
      <c r="T79" s="39"/>
      <c r="U79" s="15"/>
    </row>
    <row r="80" s="5" customFormat="1" customHeight="1" spans="1:22">
      <c r="A80" s="44"/>
      <c r="B80" s="44"/>
      <c r="C80" s="37" t="s">
        <v>94</v>
      </c>
      <c r="D80" s="38"/>
      <c r="E80" s="15"/>
      <c r="F80" s="39">
        <v>50</v>
      </c>
      <c r="G80" s="15"/>
      <c r="H80" s="39">
        <v>200</v>
      </c>
      <c r="I80" s="15"/>
      <c r="J80" s="39">
        <v>200</v>
      </c>
      <c r="K80" s="15"/>
      <c r="L80" s="40">
        <f t="shared" ref="L80:L89" si="12">SUM(J80)-H80</f>
        <v>0</v>
      </c>
      <c r="M80" s="15"/>
      <c r="N80" s="39">
        <v>200</v>
      </c>
      <c r="O80" s="125" t="s">
        <v>95</v>
      </c>
      <c r="P80" s="39">
        <v>50</v>
      </c>
      <c r="Q80" s="15"/>
      <c r="R80" s="39">
        <v>50</v>
      </c>
      <c r="S80" s="15"/>
      <c r="T80" s="39">
        <v>50</v>
      </c>
      <c r="U80" s="15"/>
    </row>
    <row r="81" s="5" customFormat="1" customHeight="1" spans="1:21">
      <c r="A81" s="44"/>
      <c r="B81" s="44"/>
      <c r="C81" s="37" t="s">
        <v>96</v>
      </c>
      <c r="D81" s="38"/>
      <c r="E81" s="15"/>
      <c r="F81" s="39">
        <v>50</v>
      </c>
      <c r="G81" s="15"/>
      <c r="H81" s="39">
        <v>56</v>
      </c>
      <c r="I81" s="15"/>
      <c r="J81" s="39">
        <v>50</v>
      </c>
      <c r="K81" s="15"/>
      <c r="L81" s="40">
        <f t="shared" si="12"/>
        <v>-6</v>
      </c>
      <c r="M81" s="15"/>
      <c r="N81" s="39">
        <v>50</v>
      </c>
      <c r="O81" s="125" t="s">
        <v>95</v>
      </c>
      <c r="P81" s="39">
        <v>50</v>
      </c>
      <c r="Q81" s="15"/>
      <c r="R81" s="39">
        <v>50</v>
      </c>
      <c r="S81" s="15"/>
      <c r="T81" s="39">
        <v>50</v>
      </c>
      <c r="U81" s="15"/>
    </row>
    <row r="82" s="5" customFormat="1" customHeight="1" spans="1:21">
      <c r="A82" s="44"/>
      <c r="B82" s="44"/>
      <c r="C82" s="37" t="s">
        <v>97</v>
      </c>
      <c r="D82" s="38"/>
      <c r="E82" s="15"/>
      <c r="F82" s="39">
        <v>26.36</v>
      </c>
      <c r="G82" s="15"/>
      <c r="H82" s="39">
        <v>175</v>
      </c>
      <c r="I82" s="15"/>
      <c r="J82" s="39">
        <v>175</v>
      </c>
      <c r="K82" s="125" t="s">
        <v>98</v>
      </c>
      <c r="L82" s="40">
        <f t="shared" si="12"/>
        <v>0</v>
      </c>
      <c r="M82" s="15"/>
      <c r="N82" s="39">
        <v>175</v>
      </c>
      <c r="O82" s="125" t="s">
        <v>99</v>
      </c>
      <c r="P82" s="39">
        <v>200</v>
      </c>
      <c r="Q82" s="15"/>
      <c r="R82" s="39">
        <v>225</v>
      </c>
      <c r="S82" s="15"/>
      <c r="T82" s="39">
        <v>225</v>
      </c>
      <c r="U82" s="15"/>
    </row>
    <row r="83" s="5" customFormat="1" customHeight="1" spans="1:21">
      <c r="A83" s="44"/>
      <c r="B83" s="44"/>
      <c r="C83" s="37" t="s">
        <v>100</v>
      </c>
      <c r="D83" s="38"/>
      <c r="E83" s="15"/>
      <c r="F83" s="39">
        <v>473.92</v>
      </c>
      <c r="G83" s="15"/>
      <c r="H83" s="39">
        <v>441</v>
      </c>
      <c r="I83" s="15"/>
      <c r="J83" s="39">
        <v>500</v>
      </c>
      <c r="K83" s="15"/>
      <c r="L83" s="40">
        <f t="shared" si="12"/>
        <v>59</v>
      </c>
      <c r="M83" s="15"/>
      <c r="N83" s="39">
        <v>500</v>
      </c>
      <c r="O83" s="125" t="s">
        <v>101</v>
      </c>
      <c r="P83" s="39">
        <v>535</v>
      </c>
      <c r="Q83" s="15"/>
      <c r="R83" s="39">
        <v>550</v>
      </c>
      <c r="S83" s="15"/>
      <c r="T83" s="39">
        <v>550</v>
      </c>
      <c r="U83" s="15"/>
    </row>
    <row r="84" s="5" customFormat="1" customHeight="1" spans="1:21">
      <c r="A84" s="44"/>
      <c r="B84" s="44"/>
      <c r="C84" s="37" t="s">
        <v>102</v>
      </c>
      <c r="D84" s="38"/>
      <c r="E84" s="15"/>
      <c r="F84" s="39">
        <v>107.5</v>
      </c>
      <c r="G84" s="15"/>
      <c r="H84" s="39">
        <v>379</v>
      </c>
      <c r="I84" s="15"/>
      <c r="J84" s="39">
        <v>500</v>
      </c>
      <c r="K84" s="125" t="s">
        <v>71</v>
      </c>
      <c r="L84" s="40">
        <f t="shared" si="12"/>
        <v>121</v>
      </c>
      <c r="M84" s="15"/>
      <c r="N84" s="39">
        <v>400</v>
      </c>
      <c r="O84" s="125" t="s">
        <v>103</v>
      </c>
      <c r="P84" s="39">
        <v>425</v>
      </c>
      <c r="Q84" s="15"/>
      <c r="R84" s="39">
        <v>450</v>
      </c>
      <c r="S84" s="15"/>
      <c r="T84" s="39">
        <v>450</v>
      </c>
      <c r="U84" s="15"/>
    </row>
    <row r="85" s="5" customFormat="1" customHeight="1" spans="1:21">
      <c r="A85" s="44"/>
      <c r="B85" s="44"/>
      <c r="C85" s="37" t="s">
        <v>104</v>
      </c>
      <c r="D85" s="38"/>
      <c r="E85" s="15"/>
      <c r="F85" s="39">
        <v>107.5</v>
      </c>
      <c r="G85" s="15"/>
      <c r="H85" s="39">
        <v>20</v>
      </c>
      <c r="I85" s="15"/>
      <c r="J85" s="39">
        <v>50</v>
      </c>
      <c r="K85" s="15"/>
      <c r="L85" s="40">
        <f t="shared" si="12"/>
        <v>30</v>
      </c>
      <c r="M85" s="15"/>
      <c r="N85" s="39">
        <v>50</v>
      </c>
      <c r="O85" s="125" t="s">
        <v>105</v>
      </c>
      <c r="P85" s="39">
        <v>100</v>
      </c>
      <c r="Q85" s="15"/>
      <c r="R85" s="39">
        <v>50</v>
      </c>
      <c r="S85" s="15"/>
      <c r="T85" s="39">
        <v>50</v>
      </c>
      <c r="U85" s="15"/>
    </row>
    <row r="86" s="5" customFormat="1" customHeight="1" spans="1:21">
      <c r="A86" s="44"/>
      <c r="B86" s="44"/>
      <c r="C86" s="37" t="s">
        <v>106</v>
      </c>
      <c r="D86" s="38"/>
      <c r="E86" s="15"/>
      <c r="F86" s="39">
        <v>0</v>
      </c>
      <c r="G86" s="15"/>
      <c r="H86" s="39">
        <v>0</v>
      </c>
      <c r="I86" s="15"/>
      <c r="J86" s="39">
        <v>0</v>
      </c>
      <c r="K86" s="15"/>
      <c r="L86" s="40">
        <f t="shared" si="12"/>
        <v>0</v>
      </c>
      <c r="M86" s="15"/>
      <c r="N86" s="39">
        <v>500</v>
      </c>
      <c r="O86" s="125" t="s">
        <v>107</v>
      </c>
      <c r="P86" s="39">
        <v>525</v>
      </c>
      <c r="Q86" s="15"/>
      <c r="R86" s="39">
        <v>550</v>
      </c>
      <c r="S86" s="15"/>
      <c r="T86" s="39">
        <v>550</v>
      </c>
      <c r="U86" s="15"/>
    </row>
    <row r="87" s="5" customFormat="1" customHeight="1" spans="1:21">
      <c r="A87" s="44"/>
      <c r="B87" s="44"/>
      <c r="C87" s="37" t="s">
        <v>108</v>
      </c>
      <c r="D87" s="38"/>
      <c r="E87" s="15"/>
      <c r="F87" s="39">
        <v>400</v>
      </c>
      <c r="G87" s="15"/>
      <c r="H87" s="39">
        <v>400</v>
      </c>
      <c r="I87" s="15"/>
      <c r="J87" s="39">
        <v>400</v>
      </c>
      <c r="K87" s="15"/>
      <c r="L87" s="40">
        <f t="shared" si="12"/>
        <v>0</v>
      </c>
      <c r="M87" s="15"/>
      <c r="N87" s="39">
        <v>500</v>
      </c>
      <c r="O87" s="125" t="s">
        <v>109</v>
      </c>
      <c r="P87" s="39">
        <v>550</v>
      </c>
      <c r="Q87" s="15"/>
      <c r="R87" s="39">
        <v>600</v>
      </c>
      <c r="S87" s="15"/>
      <c r="T87" s="39">
        <v>600</v>
      </c>
      <c r="U87" s="15"/>
    </row>
    <row r="88" s="5" customFormat="1" customHeight="1" spans="1:21">
      <c r="A88" s="44"/>
      <c r="B88" s="44"/>
      <c r="C88" s="37" t="s">
        <v>110</v>
      </c>
      <c r="D88" s="38"/>
      <c r="E88" s="15"/>
      <c r="F88" s="39">
        <v>0</v>
      </c>
      <c r="G88" s="15"/>
      <c r="H88" s="39">
        <v>400</v>
      </c>
      <c r="I88" s="15"/>
      <c r="J88" s="39">
        <v>500</v>
      </c>
      <c r="K88" s="15"/>
      <c r="L88" s="40">
        <f t="shared" si="12"/>
        <v>100</v>
      </c>
      <c r="M88" s="15"/>
      <c r="N88" s="39">
        <v>250</v>
      </c>
      <c r="O88" s="15"/>
      <c r="P88" s="39">
        <v>250</v>
      </c>
      <c r="Q88" s="15"/>
      <c r="R88" s="39">
        <v>250</v>
      </c>
      <c r="S88" s="15"/>
      <c r="T88" s="39">
        <v>250</v>
      </c>
      <c r="U88" s="15"/>
    </row>
    <row r="89" s="5" customFormat="1" customHeight="1" spans="1:21">
      <c r="A89" s="44"/>
      <c r="C89" s="95" t="s">
        <v>111</v>
      </c>
      <c r="D89" s="97">
        <v>0</v>
      </c>
      <c r="E89" s="48"/>
      <c r="F89" s="98">
        <f t="shared" ref="F89:J89" si="13">SUM(F80:F88)</f>
        <v>1215.28</v>
      </c>
      <c r="G89" s="15"/>
      <c r="H89" s="98">
        <f t="shared" si="13"/>
        <v>2071</v>
      </c>
      <c r="I89" s="15"/>
      <c r="J89" s="47">
        <f t="shared" si="13"/>
        <v>2375</v>
      </c>
      <c r="K89" s="15"/>
      <c r="L89" s="99">
        <f t="shared" ref="L89:P89" si="14">SUM(L80:L88)</f>
        <v>304</v>
      </c>
      <c r="M89" s="15"/>
      <c r="N89" s="98">
        <f t="shared" si="14"/>
        <v>2625</v>
      </c>
      <c r="O89" s="15"/>
      <c r="P89" s="98">
        <f t="shared" si="14"/>
        <v>2685</v>
      </c>
      <c r="Q89" s="15"/>
      <c r="R89" s="98">
        <f>SUM(R80:R88)</f>
        <v>2775</v>
      </c>
      <c r="S89" s="15"/>
      <c r="T89" s="98">
        <f>SUM(T80:T88)</f>
        <v>2775</v>
      </c>
      <c r="U89" s="15"/>
    </row>
    <row r="90" customHeight="1" spans="1:21">
      <c r="A90" s="44"/>
      <c r="B90" s="44"/>
      <c r="C90" s="37"/>
      <c r="D90" s="38"/>
      <c r="E90" s="15"/>
      <c r="F90" s="39"/>
      <c r="G90" s="15"/>
      <c r="H90" s="39"/>
      <c r="I90" s="15"/>
      <c r="J90" s="39"/>
      <c r="K90" s="15"/>
      <c r="L90" s="40"/>
      <c r="M90" s="15"/>
      <c r="N90" s="39"/>
      <c r="O90" s="15"/>
      <c r="P90" s="39"/>
      <c r="Q90" s="15"/>
      <c r="R90" s="39"/>
      <c r="S90" s="15"/>
      <c r="T90" s="39"/>
      <c r="U90" s="15"/>
    </row>
    <row r="91" customHeight="1" spans="1:21">
      <c r="B91" s="44"/>
      <c r="C91" s="44" t="s">
        <v>13</v>
      </c>
      <c r="D91" s="39">
        <f t="shared" ref="D91:H91" si="15">D54+D65+D77+D89</f>
        <v>94872.7</v>
      </c>
      <c r="E91" s="15"/>
      <c r="F91" s="39">
        <f t="shared" si="15"/>
        <v>75441.09</v>
      </c>
      <c r="G91" s="15"/>
      <c r="H91" s="39">
        <f t="shared" si="15"/>
        <v>71513</v>
      </c>
      <c r="I91" s="100"/>
      <c r="J91" s="39">
        <f t="shared" ref="J91:N91" si="16">J54+J65+J77+J89</f>
        <v>72655</v>
      </c>
      <c r="K91" s="15"/>
      <c r="L91" s="40">
        <f>+J91-H91</f>
        <v>1142</v>
      </c>
      <c r="M91" s="15"/>
      <c r="N91" s="39">
        <f t="shared" si="16"/>
        <v>79226</v>
      </c>
      <c r="O91" s="15"/>
      <c r="P91" s="39">
        <f t="shared" ref="P91:T91" si="17">P54+P65+P77+P89</f>
        <v>120875</v>
      </c>
      <c r="Q91" s="15"/>
      <c r="R91" s="39">
        <f t="shared" si="17"/>
        <v>94315</v>
      </c>
      <c r="S91" s="15"/>
      <c r="T91" s="39">
        <f t="shared" si="17"/>
        <v>171240</v>
      </c>
      <c r="U91" s="15"/>
    </row>
    <row r="92" customHeight="1" spans="1:21">
      <c r="B92" s="44"/>
      <c r="C92" s="101" t="s">
        <v>14</v>
      </c>
      <c r="D92" s="78">
        <f t="shared" ref="D92:H92" si="18">D13</f>
        <v>48461.11</v>
      </c>
      <c r="E92" s="15"/>
      <c r="F92" s="78">
        <f t="shared" si="18"/>
        <v>53077.78</v>
      </c>
      <c r="G92" s="15"/>
      <c r="H92" s="78">
        <f t="shared" si="18"/>
        <v>90137</v>
      </c>
      <c r="I92" s="100"/>
      <c r="J92" s="78">
        <f t="shared" ref="J92:N92" si="19">J13</f>
        <v>90065</v>
      </c>
      <c r="K92" s="15"/>
      <c r="L92" s="79">
        <f>+H92-J92</f>
        <v>72</v>
      </c>
      <c r="M92" s="15"/>
      <c r="N92" s="78">
        <f t="shared" si="19"/>
        <v>104905</v>
      </c>
      <c r="O92" s="15"/>
      <c r="P92" s="78">
        <f t="shared" ref="P92:T92" si="20">P13</f>
        <v>120461</v>
      </c>
      <c r="Q92" s="15"/>
      <c r="R92" s="78">
        <f t="shared" si="20"/>
        <v>138257</v>
      </c>
      <c r="S92" s="15"/>
      <c r="T92" s="78">
        <f t="shared" si="20"/>
        <v>158641</v>
      </c>
      <c r="U92" s="15"/>
    </row>
    <row r="93" customHeight="1" spans="1:21">
      <c r="B93" s="44"/>
      <c r="C93" s="102" t="s">
        <v>15</v>
      </c>
      <c r="D93" s="39">
        <f t="shared" ref="D93:H93" si="21">+D92-D91</f>
        <v>-46411.59</v>
      </c>
      <c r="E93" s="15"/>
      <c r="F93" s="39">
        <f t="shared" si="21"/>
        <v>-22363.31</v>
      </c>
      <c r="G93" s="15"/>
      <c r="H93" s="39">
        <f t="shared" si="21"/>
        <v>18624</v>
      </c>
      <c r="I93" s="100"/>
      <c r="J93" s="39">
        <f t="shared" ref="J93:N93" si="22">+J92-J91</f>
        <v>17410</v>
      </c>
      <c r="K93" s="15"/>
      <c r="L93" s="103">
        <f>+H93-J93</f>
        <v>1214</v>
      </c>
      <c r="M93" s="15"/>
      <c r="N93" s="39">
        <f t="shared" si="22"/>
        <v>25679</v>
      </c>
      <c r="O93" s="15"/>
      <c r="P93" s="39">
        <f t="shared" ref="P93:T93" si="23">+P92-P91</f>
        <v>-414</v>
      </c>
      <c r="Q93" s="15"/>
      <c r="R93" s="39">
        <f t="shared" si="23"/>
        <v>43942</v>
      </c>
      <c r="S93" s="15"/>
      <c r="T93" s="39">
        <f t="shared" si="23"/>
        <v>-12599</v>
      </c>
      <c r="U93" s="15"/>
    </row>
    <row r="94" customHeight="1" spans="1:21">
      <c r="B94" s="44"/>
      <c r="C94" s="45"/>
      <c r="D94" s="47"/>
      <c r="E94" s="48"/>
      <c r="F94" s="47"/>
      <c r="G94" s="15"/>
      <c r="H94" s="104"/>
      <c r="I94" s="105"/>
      <c r="J94" s="47"/>
      <c r="K94" s="15"/>
      <c r="L94" s="52"/>
      <c r="M94" s="15"/>
      <c r="N94" s="47"/>
      <c r="O94" s="15"/>
      <c r="P94" s="47"/>
      <c r="Q94" s="15"/>
      <c r="R94" s="47"/>
      <c r="S94" s="15"/>
      <c r="T94" s="47"/>
      <c r="U94" s="15"/>
    </row>
    <row r="95" customHeight="1" spans="1:21">
      <c r="A95" s="44" t="s">
        <v>16</v>
      </c>
      <c r="B95" s="44"/>
      <c r="C95" s="45"/>
      <c r="D95" s="52"/>
      <c r="E95" s="48"/>
      <c r="F95" s="40"/>
      <c r="G95" s="15"/>
      <c r="H95" s="10">
        <v>36797.31</v>
      </c>
      <c r="I95" s="105"/>
      <c r="J95" s="39">
        <v>37000</v>
      </c>
      <c r="K95" s="15"/>
      <c r="L95" s="52"/>
      <c r="M95" s="15"/>
      <c r="N95" s="10">
        <v>37000</v>
      </c>
      <c r="O95" s="15"/>
      <c r="P95" s="39">
        <v>37132</v>
      </c>
      <c r="Q95" s="15"/>
      <c r="R95" s="39">
        <v>37303</v>
      </c>
      <c r="S95" s="15"/>
      <c r="T95" s="39">
        <v>37500</v>
      </c>
      <c r="U95" s="15"/>
    </row>
    <row r="96" customHeight="1" spans="1:21">
      <c r="A96" s="44"/>
      <c r="B96" s="44"/>
      <c r="C96" s="45"/>
      <c r="D96" s="47"/>
      <c r="E96" s="48"/>
      <c r="F96" s="39"/>
      <c r="G96" s="15"/>
      <c r="I96" s="105"/>
      <c r="J96" s="39"/>
      <c r="K96" s="15"/>
      <c r="L96" s="52"/>
      <c r="M96" s="15"/>
      <c r="O96" s="15"/>
      <c r="P96" s="39"/>
      <c r="Q96" s="15"/>
      <c r="R96" s="39"/>
      <c r="S96" s="15"/>
      <c r="T96" s="39"/>
      <c r="U96" s="15"/>
    </row>
    <row r="97" customHeight="1" spans="1:21">
      <c r="A97" s="44" t="s">
        <v>17</v>
      </c>
      <c r="B97" s="44"/>
      <c r="C97" s="45"/>
      <c r="D97" s="39">
        <v>104180</v>
      </c>
      <c r="E97" s="15"/>
      <c r="F97" s="39">
        <f>D99</f>
        <v>53273</v>
      </c>
      <c r="G97" s="15"/>
      <c r="H97" s="10">
        <f>F99</f>
        <v>30909.69</v>
      </c>
      <c r="I97" s="105"/>
      <c r="J97" s="52"/>
      <c r="K97" s="15"/>
      <c r="L97" s="52"/>
      <c r="M97" s="15"/>
      <c r="N97" s="39">
        <f>H99</f>
        <v>49533.69</v>
      </c>
      <c r="O97" s="15"/>
      <c r="P97" s="39">
        <f t="shared" ref="P97:T97" si="24">N99</f>
        <v>75212.69</v>
      </c>
      <c r="Q97" s="15"/>
      <c r="R97" s="39">
        <f t="shared" si="24"/>
        <v>74798.69</v>
      </c>
      <c r="S97" s="15"/>
      <c r="T97" s="39">
        <f t="shared" si="24"/>
        <v>118740.69</v>
      </c>
      <c r="U97" s="15"/>
    </row>
    <row r="98" customHeight="1" spans="1:21">
      <c r="A98" s="102" t="s">
        <v>15</v>
      </c>
      <c r="D98" s="106">
        <f>D93</f>
        <v>-46411.59</v>
      </c>
      <c r="E98" s="107"/>
      <c r="F98" s="106">
        <f>F93</f>
        <v>-22363.31</v>
      </c>
      <c r="G98" s="107"/>
      <c r="H98" s="106">
        <f>H93</f>
        <v>18624</v>
      </c>
      <c r="J98" s="81"/>
      <c r="L98" s="81"/>
      <c r="N98" s="106">
        <f>N93</f>
        <v>25679</v>
      </c>
      <c r="O98" s="107"/>
      <c r="P98" s="106">
        <f t="shared" ref="P98:T98" si="25">P93</f>
        <v>-414</v>
      </c>
      <c r="Q98" s="107"/>
      <c r="R98" s="106">
        <f t="shared" si="25"/>
        <v>43942</v>
      </c>
      <c r="S98" s="107"/>
      <c r="T98" s="106">
        <f t="shared" si="25"/>
        <v>-12599</v>
      </c>
      <c r="U98" s="15"/>
    </row>
    <row r="99" customHeight="1" spans="1:21">
      <c r="A99" s="44" t="s">
        <v>18</v>
      </c>
      <c r="B99" s="17"/>
      <c r="C99" s="18"/>
      <c r="D99" s="39">
        <v>53273</v>
      </c>
      <c r="E99" s="15"/>
      <c r="F99" s="39">
        <f>F97+F98</f>
        <v>30909.69</v>
      </c>
      <c r="G99" s="15"/>
      <c r="H99" s="39">
        <f>+H97+H98</f>
        <v>49533.69</v>
      </c>
      <c r="I99" s="15"/>
      <c r="J99" s="40"/>
      <c r="K99" s="15"/>
      <c r="L99" s="52"/>
      <c r="M99" s="15"/>
      <c r="N99" s="39">
        <f t="shared" ref="N99:R99" si="26">+N97+N98</f>
        <v>75212.69</v>
      </c>
      <c r="O99" s="15"/>
      <c r="P99" s="39">
        <f t="shared" si="26"/>
        <v>74798.69</v>
      </c>
      <c r="Q99" s="15"/>
      <c r="R99" s="39">
        <f t="shared" si="26"/>
        <v>118740.69</v>
      </c>
      <c r="S99" s="15"/>
      <c r="T99" s="39">
        <f>+T97+T98</f>
        <v>106141.69</v>
      </c>
      <c r="U99" s="15"/>
    </row>
    <row r="100" customHeight="1" spans="1:21">
      <c r="A100" s="44"/>
      <c r="B100" s="17"/>
      <c r="C100" s="18"/>
      <c r="D100" s="39"/>
      <c r="E100" s="15"/>
      <c r="F100" s="39"/>
      <c r="G100" s="15"/>
      <c r="H100" s="39"/>
      <c r="I100" s="15"/>
      <c r="J100" s="39"/>
      <c r="K100" s="15"/>
      <c r="L100" s="46"/>
      <c r="M100" s="15"/>
      <c r="N100" s="39"/>
      <c r="O100" s="15"/>
      <c r="P100" s="39"/>
      <c r="Q100" s="15"/>
      <c r="R100" s="39"/>
      <c r="S100" s="15"/>
      <c r="T100" s="39"/>
      <c r="U100" s="15"/>
    </row>
    <row r="101" customHeight="1" spans="1:21">
      <c r="A101" s="108" t="s">
        <v>112</v>
      </c>
      <c r="B101" s="36"/>
      <c r="C101" s="109"/>
      <c r="D101" s="38"/>
      <c r="E101" s="15"/>
      <c r="F101" s="19"/>
      <c r="G101" s="15"/>
      <c r="H101" s="19"/>
      <c r="I101" s="15"/>
      <c r="J101" s="38"/>
      <c r="K101" s="15"/>
      <c r="L101" s="19"/>
      <c r="M101" s="15"/>
      <c r="N101" s="19"/>
      <c r="O101" s="15"/>
      <c r="P101" s="19"/>
      <c r="Q101" s="15"/>
      <c r="R101" s="19"/>
      <c r="S101" s="15"/>
      <c r="T101" s="19"/>
      <c r="U101" s="15"/>
    </row>
    <row r="102" customHeight="1" spans="1:21">
      <c r="A102" s="108"/>
      <c r="B102" s="131" t="s">
        <v>23</v>
      </c>
      <c r="C102" s="109" t="s">
        <v>113</v>
      </c>
      <c r="D102" s="47"/>
      <c r="E102" s="48"/>
      <c r="F102" s="47"/>
      <c r="G102" s="15"/>
      <c r="H102" s="39"/>
      <c r="I102" s="15"/>
      <c r="J102" s="39"/>
      <c r="K102" s="15"/>
      <c r="L102" s="39"/>
      <c r="M102" s="15"/>
      <c r="N102" s="39"/>
      <c r="O102" s="15"/>
      <c r="P102" s="39"/>
      <c r="Q102" s="15"/>
      <c r="R102" s="39"/>
      <c r="S102" s="15"/>
      <c r="T102" s="39"/>
      <c r="U102" s="15"/>
    </row>
    <row r="103" customHeight="1" spans="1:21">
      <c r="A103" s="108"/>
      <c r="B103" s="131" t="s">
        <v>114</v>
      </c>
      <c r="C103" s="109" t="s">
        <v>115</v>
      </c>
      <c r="D103" s="47"/>
      <c r="E103" s="48"/>
      <c r="F103" s="47"/>
      <c r="G103" s="15"/>
      <c r="H103" s="39"/>
      <c r="I103" s="15"/>
      <c r="J103" s="39"/>
      <c r="K103" s="15"/>
      <c r="L103" s="39"/>
      <c r="M103" s="15"/>
      <c r="N103" s="39"/>
      <c r="O103" s="15"/>
      <c r="P103" s="39"/>
      <c r="Q103" s="15"/>
      <c r="R103" s="39"/>
      <c r="S103" s="15"/>
      <c r="T103" s="39"/>
      <c r="U103" s="15"/>
    </row>
    <row r="104" customHeight="1" spans="1:21">
      <c r="A104" s="108"/>
      <c r="B104" s="131" t="s">
        <v>116</v>
      </c>
      <c r="C104" s="109" t="s">
        <v>117</v>
      </c>
      <c r="D104" s="47"/>
      <c r="E104" s="48"/>
      <c r="F104" s="47"/>
      <c r="G104" s="15"/>
      <c r="H104" s="39"/>
      <c r="I104" s="15"/>
      <c r="J104" s="39"/>
      <c r="K104" s="15"/>
      <c r="L104" s="39"/>
      <c r="M104" s="15"/>
      <c r="N104" s="39"/>
      <c r="O104" s="15"/>
      <c r="P104" s="39"/>
      <c r="Q104" s="15"/>
      <c r="R104" s="39"/>
      <c r="S104" s="15"/>
      <c r="T104" s="39"/>
      <c r="U104" s="15"/>
    </row>
    <row r="105" customHeight="1" spans="1:21">
      <c r="A105" s="108"/>
      <c r="B105" s="131" t="s">
        <v>50</v>
      </c>
      <c r="C105" s="109" t="s">
        <v>118</v>
      </c>
      <c r="D105" s="47"/>
      <c r="E105" s="48"/>
      <c r="F105" s="47"/>
      <c r="G105" s="15"/>
      <c r="H105" s="39"/>
      <c r="I105" s="15"/>
      <c r="J105" s="39"/>
      <c r="K105" s="15"/>
      <c r="L105" s="39"/>
      <c r="M105" s="15"/>
      <c r="N105" s="39"/>
      <c r="O105" s="15"/>
      <c r="P105" s="39"/>
      <c r="Q105" s="15"/>
      <c r="R105" s="39"/>
      <c r="S105" s="15"/>
      <c r="T105" s="39"/>
      <c r="U105" s="15"/>
    </row>
    <row r="106" customHeight="1" spans="1:21">
      <c r="A106" s="108"/>
      <c r="B106" s="132" t="s">
        <v>55</v>
      </c>
      <c r="C106" s="6" t="s">
        <v>119</v>
      </c>
      <c r="D106" s="47"/>
      <c r="E106" s="48"/>
      <c r="F106" s="47"/>
      <c r="G106" s="15"/>
      <c r="H106" s="39"/>
      <c r="I106" s="15"/>
      <c r="J106" s="39"/>
      <c r="K106" s="15"/>
      <c r="L106" s="39"/>
      <c r="M106" s="15"/>
      <c r="N106" s="39"/>
      <c r="O106" s="15"/>
      <c r="P106" s="39"/>
      <c r="Q106" s="15"/>
      <c r="R106" s="39"/>
      <c r="S106" s="15"/>
      <c r="T106" s="39"/>
      <c r="U106" s="15"/>
    </row>
    <row r="107" customHeight="1" spans="1:21">
      <c r="A107" s="108"/>
      <c r="B107" s="132" t="s">
        <v>79</v>
      </c>
      <c r="C107" s="6" t="s">
        <v>120</v>
      </c>
      <c r="D107" s="47"/>
      <c r="E107" s="48"/>
      <c r="F107" s="47"/>
      <c r="G107" s="15"/>
      <c r="H107" s="39"/>
      <c r="I107" s="15"/>
      <c r="J107" s="39"/>
      <c r="K107" s="15"/>
      <c r="L107" s="39"/>
      <c r="M107" s="15"/>
      <c r="N107" s="39"/>
      <c r="O107" s="15"/>
      <c r="P107" s="39"/>
      <c r="Q107" s="15"/>
      <c r="R107" s="39"/>
      <c r="S107" s="15"/>
      <c r="T107" s="39"/>
      <c r="U107" s="15"/>
    </row>
    <row r="108" customHeight="1" spans="1:21">
      <c r="A108" s="108"/>
      <c r="B108" s="132" t="s">
        <v>82</v>
      </c>
      <c r="C108" s="6" t="s">
        <v>121</v>
      </c>
      <c r="D108" s="47"/>
      <c r="E108" s="48"/>
      <c r="F108" s="47"/>
      <c r="G108" s="15"/>
      <c r="H108" s="39"/>
      <c r="I108" s="15"/>
      <c r="J108" s="39"/>
      <c r="K108" s="15"/>
      <c r="L108" s="39"/>
      <c r="M108" s="15"/>
      <c r="N108" s="39"/>
      <c r="O108" s="15"/>
      <c r="P108" s="39"/>
      <c r="Q108" s="15"/>
      <c r="R108" s="39"/>
      <c r="S108" s="15"/>
      <c r="T108" s="39"/>
      <c r="U108" s="15"/>
    </row>
    <row r="109" customHeight="1" spans="1:21">
      <c r="A109" s="108"/>
      <c r="B109" s="132" t="s">
        <v>37</v>
      </c>
      <c r="C109" s="112" t="s">
        <v>122</v>
      </c>
      <c r="D109" s="47"/>
      <c r="E109" s="48"/>
      <c r="F109" s="47"/>
      <c r="G109" s="15"/>
      <c r="H109" s="39"/>
      <c r="I109" s="15"/>
      <c r="J109" s="39"/>
      <c r="K109" s="15"/>
      <c r="L109" s="39"/>
      <c r="M109" s="15"/>
      <c r="N109" s="39"/>
      <c r="O109" s="15"/>
      <c r="P109" s="39"/>
      <c r="Q109" s="15"/>
      <c r="R109" s="39"/>
      <c r="S109" s="15"/>
      <c r="T109" s="39"/>
      <c r="U109" s="15"/>
    </row>
    <row r="110" customHeight="1" spans="1:21">
      <c r="A110" s="108"/>
      <c r="B110" s="132" t="s">
        <v>66</v>
      </c>
      <c r="C110" s="112" t="s">
        <v>123</v>
      </c>
      <c r="D110" s="47"/>
      <c r="E110" s="48"/>
      <c r="F110" s="47"/>
      <c r="G110" s="15"/>
      <c r="H110" s="39"/>
      <c r="I110" s="15"/>
      <c r="J110" s="39"/>
      <c r="K110" s="15"/>
      <c r="L110" s="39"/>
      <c r="M110" s="15"/>
      <c r="N110" s="39"/>
      <c r="O110" s="15"/>
      <c r="P110" s="39"/>
      <c r="Q110" s="15"/>
      <c r="R110" s="39"/>
      <c r="S110" s="15"/>
      <c r="T110" s="39"/>
      <c r="U110" s="15"/>
    </row>
    <row r="111" customHeight="1" spans="1:21">
      <c r="A111" s="108"/>
      <c r="B111" s="132" t="s">
        <v>124</v>
      </c>
      <c r="C111" s="112" t="s">
        <v>125</v>
      </c>
      <c r="D111" s="47"/>
      <c r="E111" s="48"/>
      <c r="F111" s="47"/>
      <c r="G111" s="15"/>
      <c r="H111" s="39"/>
      <c r="I111" s="15"/>
      <c r="J111" s="39"/>
      <c r="K111" s="15"/>
      <c r="L111" s="39"/>
      <c r="M111" s="15"/>
      <c r="N111" s="39"/>
      <c r="O111" s="15"/>
      <c r="P111" s="39"/>
      <c r="Q111" s="15"/>
      <c r="R111" s="39"/>
      <c r="S111" s="15"/>
      <c r="T111" s="39"/>
      <c r="U111" s="15"/>
    </row>
    <row r="112" customHeight="1" spans="1:21">
      <c r="A112" s="108"/>
      <c r="B112" s="132" t="s">
        <v>24</v>
      </c>
      <c r="C112" s="112" t="s">
        <v>126</v>
      </c>
      <c r="D112" s="47"/>
      <c r="E112" s="48"/>
      <c r="F112" s="47"/>
      <c r="G112" s="15"/>
      <c r="H112" s="39"/>
      <c r="I112" s="15"/>
      <c r="J112" s="39"/>
      <c r="K112" s="15"/>
      <c r="L112" s="39"/>
      <c r="M112" s="15"/>
      <c r="N112" s="39"/>
      <c r="O112" s="15"/>
      <c r="P112" s="39"/>
      <c r="Q112" s="15"/>
      <c r="R112" s="39"/>
      <c r="S112" s="15"/>
      <c r="T112" s="39"/>
      <c r="U112" s="15"/>
    </row>
    <row r="113" customHeight="1" spans="1:21">
      <c r="A113" s="108"/>
      <c r="B113" s="132" t="s">
        <v>40</v>
      </c>
      <c r="C113" s="112" t="s">
        <v>127</v>
      </c>
      <c r="D113" s="47"/>
      <c r="E113" s="48"/>
      <c r="F113" s="47"/>
      <c r="G113" s="15"/>
      <c r="H113" s="39"/>
      <c r="I113" s="15"/>
      <c r="J113" s="39"/>
      <c r="K113" s="15"/>
      <c r="L113" s="39"/>
      <c r="M113" s="15"/>
      <c r="N113" s="39"/>
      <c r="O113" s="15"/>
      <c r="P113" s="39"/>
      <c r="Q113" s="15"/>
      <c r="R113" s="39"/>
      <c r="S113" s="15"/>
      <c r="T113" s="39"/>
      <c r="U113" s="15"/>
    </row>
    <row r="114" customHeight="1" spans="1:21">
      <c r="A114" s="108"/>
      <c r="B114" s="132" t="s">
        <v>128</v>
      </c>
      <c r="C114" s="112" t="s">
        <v>129</v>
      </c>
      <c r="D114" s="47"/>
      <c r="E114" s="48"/>
      <c r="F114" s="47"/>
      <c r="G114" s="15"/>
      <c r="H114" s="47"/>
      <c r="I114" s="15"/>
      <c r="J114" s="47"/>
      <c r="K114" s="15"/>
      <c r="L114" s="47"/>
      <c r="M114" s="15"/>
      <c r="N114" s="47"/>
      <c r="O114" s="15"/>
      <c r="P114" s="39"/>
      <c r="Q114" s="15"/>
      <c r="R114" s="39"/>
      <c r="S114" s="15"/>
      <c r="T114" s="39"/>
      <c r="U114" s="15"/>
    </row>
    <row r="115" customHeight="1" spans="1:21">
      <c r="A115" s="108"/>
      <c r="B115" s="133" t="s">
        <v>56</v>
      </c>
      <c r="C115" s="109" t="s">
        <v>130</v>
      </c>
      <c r="D115" s="47"/>
      <c r="E115" s="48"/>
      <c r="F115" s="47"/>
      <c r="G115" s="15"/>
      <c r="H115" s="47"/>
      <c r="I115" s="15"/>
      <c r="J115" s="47"/>
      <c r="K115" s="15"/>
      <c r="L115" s="47"/>
      <c r="M115" s="15"/>
      <c r="N115" s="47"/>
      <c r="O115" s="15"/>
      <c r="P115" s="39"/>
      <c r="Q115" s="15"/>
      <c r="R115" s="39"/>
      <c r="S115" s="15"/>
      <c r="T115" s="39"/>
      <c r="U115" s="15"/>
    </row>
    <row r="116" customHeight="1" spans="1:21">
      <c r="A116" s="108"/>
      <c r="B116" s="133" t="s">
        <v>49</v>
      </c>
      <c r="C116" s="109" t="s">
        <v>131</v>
      </c>
      <c r="D116" s="47"/>
      <c r="E116" s="48"/>
      <c r="F116" s="47"/>
      <c r="G116" s="15"/>
      <c r="H116" s="47"/>
      <c r="I116" s="15"/>
      <c r="J116" s="47"/>
      <c r="K116" s="15"/>
      <c r="L116" s="47"/>
      <c r="M116" s="15"/>
      <c r="N116" s="47"/>
      <c r="O116" s="15"/>
      <c r="P116" s="39"/>
      <c r="Q116" s="15"/>
      <c r="R116" s="39"/>
      <c r="S116" s="15"/>
      <c r="T116" s="39"/>
      <c r="U116" s="15"/>
    </row>
    <row r="117" customHeight="1" spans="1:21">
      <c r="A117" s="108"/>
      <c r="B117" s="133" t="s">
        <v>46</v>
      </c>
      <c r="C117" s="109" t="s">
        <v>132</v>
      </c>
      <c r="D117" s="47"/>
      <c r="E117" s="48"/>
      <c r="F117" s="47"/>
      <c r="G117" s="15"/>
      <c r="H117" s="47"/>
      <c r="I117" s="15"/>
      <c r="J117" s="47"/>
      <c r="K117" s="15"/>
      <c r="L117" s="47"/>
      <c r="M117" s="15"/>
      <c r="N117" s="47"/>
      <c r="O117" s="15"/>
      <c r="P117" s="39"/>
      <c r="Q117" s="15"/>
      <c r="R117" s="39"/>
      <c r="S117" s="15"/>
      <c r="T117" s="39"/>
      <c r="U117" s="15"/>
    </row>
    <row r="118" customHeight="1" spans="1:21">
      <c r="A118" s="108"/>
      <c r="B118" s="133" t="s">
        <v>46</v>
      </c>
      <c r="C118" s="109" t="s">
        <v>133</v>
      </c>
      <c r="D118" s="47"/>
      <c r="E118" s="48"/>
      <c r="F118" s="47"/>
      <c r="G118" s="15"/>
      <c r="H118" s="47"/>
      <c r="I118" s="15"/>
      <c r="J118" s="47"/>
      <c r="K118" s="15"/>
      <c r="L118" s="47"/>
      <c r="M118" s="15"/>
      <c r="N118" s="47"/>
      <c r="O118" s="15"/>
      <c r="P118" s="39"/>
      <c r="Q118" s="15"/>
      <c r="R118" s="39"/>
      <c r="S118" s="15"/>
      <c r="T118" s="39"/>
      <c r="U118" s="15"/>
    </row>
    <row r="119" customHeight="1" spans="1:21">
      <c r="A119" s="108"/>
      <c r="B119" s="133" t="s">
        <v>98</v>
      </c>
      <c r="C119" s="109" t="s">
        <v>134</v>
      </c>
      <c r="D119" s="47"/>
      <c r="E119" s="48"/>
      <c r="F119" s="47"/>
      <c r="G119" s="15"/>
      <c r="H119" s="47"/>
      <c r="I119" s="15"/>
      <c r="J119" s="47"/>
      <c r="K119" s="15"/>
      <c r="L119" s="47"/>
      <c r="M119" s="15"/>
      <c r="N119" s="47"/>
      <c r="O119" s="15"/>
      <c r="P119" s="39"/>
      <c r="Q119" s="15"/>
      <c r="R119" s="39"/>
      <c r="S119" s="15"/>
      <c r="T119" s="39"/>
      <c r="U119" s="15"/>
    </row>
    <row r="120" customHeight="1" spans="1:21">
      <c r="A120" s="108"/>
      <c r="B120" s="133" t="s">
        <v>99</v>
      </c>
      <c r="C120" s="109" t="s">
        <v>135</v>
      </c>
      <c r="D120" s="47"/>
      <c r="E120" s="48"/>
      <c r="F120" s="47"/>
      <c r="G120" s="15"/>
      <c r="H120" s="47"/>
      <c r="I120" s="15"/>
      <c r="J120" s="47"/>
      <c r="K120" s="15"/>
      <c r="L120" s="47"/>
      <c r="M120" s="15"/>
      <c r="N120" s="47"/>
      <c r="O120" s="15"/>
      <c r="P120" s="39"/>
      <c r="Q120" s="15"/>
      <c r="R120" s="39"/>
      <c r="S120" s="15"/>
      <c r="T120" s="39"/>
      <c r="U120" s="15"/>
    </row>
    <row r="121" customHeight="1" spans="1:21">
      <c r="A121" s="108"/>
      <c r="B121" s="133" t="s">
        <v>87</v>
      </c>
      <c r="C121" s="109" t="s">
        <v>136</v>
      </c>
      <c r="D121" s="47"/>
      <c r="E121" s="48"/>
      <c r="F121" s="47"/>
      <c r="G121" s="15"/>
      <c r="H121" s="47"/>
      <c r="I121" s="15"/>
      <c r="J121" s="47"/>
      <c r="K121" s="15"/>
      <c r="L121" s="47"/>
      <c r="M121" s="15"/>
      <c r="N121" s="47"/>
      <c r="O121" s="15"/>
      <c r="P121" s="39"/>
      <c r="Q121" s="15"/>
      <c r="R121" s="39"/>
      <c r="S121" s="15"/>
      <c r="T121" s="39"/>
      <c r="U121" s="15"/>
    </row>
    <row r="122" customHeight="1" spans="1:21">
      <c r="A122" s="108"/>
      <c r="B122" s="133" t="s">
        <v>75</v>
      </c>
      <c r="C122" s="109" t="s">
        <v>137</v>
      </c>
      <c r="D122" s="47"/>
      <c r="E122" s="48"/>
      <c r="F122" s="47"/>
      <c r="G122" s="15"/>
      <c r="H122" s="47"/>
      <c r="I122" s="15"/>
      <c r="J122" s="47"/>
      <c r="K122" s="15"/>
      <c r="L122" s="47"/>
      <c r="M122" s="15"/>
      <c r="N122" s="47"/>
      <c r="O122" s="15"/>
      <c r="P122" s="39"/>
      <c r="Q122" s="15"/>
      <c r="R122" s="39"/>
      <c r="S122" s="15"/>
      <c r="T122" s="39"/>
      <c r="U122" s="15"/>
    </row>
    <row r="123" customHeight="1" spans="1:21">
      <c r="A123" s="108"/>
      <c r="B123" s="133" t="s">
        <v>76</v>
      </c>
      <c r="C123" s="113" t="s">
        <v>138</v>
      </c>
      <c r="D123" s="47"/>
      <c r="E123" s="48"/>
      <c r="F123" s="47"/>
      <c r="G123" s="15"/>
      <c r="H123" s="47"/>
      <c r="I123" s="15"/>
      <c r="J123" s="47"/>
      <c r="K123" s="15"/>
      <c r="L123" s="47"/>
      <c r="M123" s="15"/>
      <c r="N123" s="47"/>
      <c r="O123" s="15"/>
      <c r="P123" s="39"/>
      <c r="Q123" s="15"/>
      <c r="R123" s="39"/>
      <c r="S123" s="15"/>
      <c r="T123" s="39"/>
      <c r="U123" s="15"/>
    </row>
    <row r="124" customHeight="1" spans="1:21">
      <c r="A124" s="108"/>
      <c r="B124" s="133" t="s">
        <v>71</v>
      </c>
      <c r="C124" s="109" t="s">
        <v>139</v>
      </c>
      <c r="D124" s="47"/>
      <c r="E124" s="48"/>
      <c r="F124" s="47"/>
      <c r="G124" s="15"/>
      <c r="H124" s="47"/>
      <c r="I124" s="15"/>
      <c r="J124" s="47"/>
      <c r="K124" s="15"/>
      <c r="L124" s="47"/>
      <c r="M124" s="15"/>
      <c r="N124" s="47"/>
      <c r="O124" s="15"/>
      <c r="P124" s="39"/>
      <c r="Q124" s="15"/>
      <c r="R124" s="39"/>
      <c r="S124" s="15"/>
      <c r="T124" s="39"/>
      <c r="U124" s="15"/>
    </row>
    <row r="125" s="6" customFormat="1" customHeight="1" spans="1:21">
      <c r="A125" s="108"/>
      <c r="B125" s="133" t="s">
        <v>43</v>
      </c>
      <c r="C125" s="113" t="s">
        <v>140</v>
      </c>
      <c r="D125" s="47"/>
      <c r="E125" s="48"/>
      <c r="F125" s="10"/>
      <c r="G125" s="114"/>
      <c r="H125" s="39"/>
      <c r="I125" s="48"/>
      <c r="J125" s="39"/>
      <c r="K125" s="48"/>
      <c r="L125" s="39"/>
      <c r="M125" s="48"/>
      <c r="N125" s="115"/>
      <c r="O125" s="116"/>
      <c r="P125" s="117"/>
      <c r="Q125" s="76"/>
      <c r="R125" s="117"/>
      <c r="S125" s="76"/>
      <c r="T125" s="117"/>
      <c r="U125" s="76"/>
    </row>
    <row r="126" s="6" customFormat="1" customHeight="1" spans="1:21">
      <c r="A126" s="108"/>
      <c r="B126" s="133" t="s">
        <v>63</v>
      </c>
      <c r="C126" s="118" t="s">
        <v>141</v>
      </c>
      <c r="D126" s="119"/>
      <c r="E126" s="120"/>
      <c r="F126" s="119"/>
      <c r="G126" s="76"/>
      <c r="H126" s="119"/>
      <c r="I126" s="76"/>
      <c r="J126" s="119"/>
      <c r="K126" s="76"/>
      <c r="L126" s="119"/>
      <c r="M126" s="76"/>
      <c r="N126" s="119"/>
      <c r="O126" s="76"/>
      <c r="P126" s="117"/>
      <c r="Q126" s="76"/>
      <c r="R126" s="117"/>
      <c r="S126" s="76"/>
      <c r="T126" s="117"/>
      <c r="U126" s="76"/>
    </row>
    <row r="127" s="6" customFormat="1" customHeight="1" spans="1:21">
      <c r="A127" s="108"/>
      <c r="B127" s="133" t="s">
        <v>95</v>
      </c>
      <c r="C127" s="118" t="s">
        <v>142</v>
      </c>
      <c r="D127" s="119"/>
      <c r="E127" s="120"/>
      <c r="F127" s="119"/>
      <c r="G127" s="76"/>
      <c r="H127" s="119"/>
      <c r="I127" s="76"/>
      <c r="J127" s="119"/>
      <c r="K127" s="76"/>
      <c r="L127" s="119"/>
      <c r="M127" s="76"/>
      <c r="N127" s="119"/>
      <c r="O127" s="76"/>
      <c r="P127" s="117"/>
      <c r="Q127" s="76"/>
      <c r="R127" s="117"/>
      <c r="S127" s="76"/>
      <c r="T127" s="117"/>
      <c r="U127" s="76"/>
    </row>
    <row r="128" s="6" customFormat="1" customHeight="1" spans="1:21">
      <c r="A128" s="108"/>
      <c r="B128" s="133" t="s">
        <v>105</v>
      </c>
      <c r="C128" s="113" t="s">
        <v>143</v>
      </c>
      <c r="D128" s="119"/>
      <c r="E128" s="120"/>
      <c r="F128" s="119"/>
      <c r="G128" s="76"/>
      <c r="H128" s="119"/>
      <c r="I128" s="76"/>
      <c r="J128" s="119"/>
      <c r="K128" s="76"/>
      <c r="L128" s="119"/>
      <c r="M128" s="76"/>
      <c r="N128" s="119"/>
      <c r="O128" s="76"/>
      <c r="P128" s="117"/>
      <c r="Q128" s="76"/>
      <c r="R128" s="117"/>
      <c r="S128" s="76"/>
      <c r="T128" s="117"/>
      <c r="U128" s="76"/>
    </row>
    <row r="129" s="6" customFormat="1" customHeight="1" spans="1:21">
      <c r="A129" s="108"/>
      <c r="B129" s="133" t="s">
        <v>107</v>
      </c>
      <c r="C129" s="6" t="s">
        <v>144</v>
      </c>
      <c r="D129" s="119"/>
      <c r="E129" s="120"/>
      <c r="F129" s="119"/>
      <c r="G129" s="76"/>
      <c r="H129" s="119"/>
      <c r="I129" s="76"/>
      <c r="J129" s="119"/>
      <c r="K129" s="76"/>
      <c r="L129" s="119"/>
      <c r="M129" s="76"/>
      <c r="N129" s="119"/>
      <c r="O129" s="76"/>
      <c r="P129" s="117"/>
      <c r="Q129" s="76"/>
      <c r="R129" s="117"/>
      <c r="S129" s="76"/>
      <c r="T129" s="117"/>
      <c r="U129" s="76"/>
    </row>
    <row r="130" s="6" customFormat="1" customHeight="1" spans="1:21">
      <c r="A130" s="108"/>
      <c r="B130" s="133" t="s">
        <v>101</v>
      </c>
      <c r="C130" s="6" t="s">
        <v>145</v>
      </c>
      <c r="D130" s="119"/>
      <c r="E130" s="120"/>
      <c r="F130" s="119"/>
      <c r="G130" s="76"/>
      <c r="H130" s="119"/>
      <c r="I130" s="76"/>
      <c r="J130" s="119"/>
      <c r="K130" s="76"/>
      <c r="L130" s="119"/>
      <c r="M130" s="76"/>
      <c r="N130" s="119"/>
      <c r="O130" s="76"/>
      <c r="P130" s="117"/>
      <c r="Q130" s="76"/>
      <c r="R130" s="117"/>
      <c r="S130" s="76"/>
      <c r="T130" s="117"/>
      <c r="U130" s="76"/>
    </row>
    <row r="131" s="6" customFormat="1" customHeight="1" spans="1:21">
      <c r="A131" s="108"/>
      <c r="B131" s="133" t="s">
        <v>103</v>
      </c>
      <c r="C131" s="113" t="s">
        <v>146</v>
      </c>
      <c r="D131" s="119"/>
      <c r="E131" s="120"/>
      <c r="F131" s="119"/>
      <c r="G131" s="76"/>
      <c r="H131" s="119"/>
      <c r="I131" s="76"/>
      <c r="J131" s="119"/>
      <c r="K131" s="76"/>
      <c r="L131" s="119"/>
      <c r="M131" s="76"/>
      <c r="N131" s="119"/>
      <c r="O131" s="76"/>
      <c r="P131" s="117"/>
      <c r="Q131" s="76"/>
      <c r="R131" s="117"/>
      <c r="S131" s="76"/>
      <c r="T131" s="117"/>
      <c r="U131" s="76"/>
    </row>
    <row r="132" customHeight="1" spans="1:21">
      <c r="A132" s="108"/>
      <c r="B132" s="133" t="s">
        <v>109</v>
      </c>
      <c r="C132" s="113" t="s">
        <v>147</v>
      </c>
      <c r="D132" s="47"/>
      <c r="E132" s="48"/>
      <c r="F132" s="47"/>
      <c r="G132" s="15"/>
      <c r="H132" s="47"/>
      <c r="I132" s="15"/>
      <c r="J132" s="47"/>
      <c r="K132" s="15"/>
      <c r="L132" s="47"/>
      <c r="M132" s="15"/>
      <c r="N132" s="47"/>
      <c r="O132" s="15"/>
      <c r="P132" s="39"/>
      <c r="Q132" s="15"/>
      <c r="R132" s="39"/>
      <c r="S132" s="15"/>
      <c r="T132" s="39"/>
      <c r="U132" s="15"/>
    </row>
    <row r="133" customHeight="1" spans="1:21">
      <c r="A133" s="113"/>
      <c r="B133" s="133" t="s">
        <v>67</v>
      </c>
      <c r="C133" s="113" t="s">
        <v>148</v>
      </c>
      <c r="D133" s="47"/>
      <c r="E133" s="48"/>
      <c r="F133" s="47"/>
      <c r="H133" s="47"/>
      <c r="I133" s="15"/>
      <c r="J133" s="47"/>
      <c r="K133" s="15"/>
      <c r="L133" s="47"/>
      <c r="M133" s="15"/>
      <c r="N133" s="47"/>
      <c r="O133" s="15"/>
      <c r="P133" s="39"/>
      <c r="Q133" s="15"/>
      <c r="R133" s="39"/>
      <c r="S133" s="15"/>
      <c r="T133" s="39"/>
      <c r="U133" s="15"/>
    </row>
    <row r="134" customHeight="1" spans="1:21">
      <c r="A134" s="113"/>
      <c r="B134" s="133" t="s">
        <v>69</v>
      </c>
      <c r="C134" s="112" t="s">
        <v>149</v>
      </c>
      <c r="D134" s="47"/>
      <c r="E134" s="48"/>
      <c r="F134" s="47"/>
      <c r="H134" s="47"/>
      <c r="I134" s="15"/>
      <c r="J134" s="47"/>
      <c r="K134" s="15"/>
      <c r="L134" s="47"/>
      <c r="M134" s="15"/>
      <c r="N134" s="47"/>
      <c r="O134" s="15"/>
      <c r="P134" s="39"/>
      <c r="Q134" s="15"/>
      <c r="R134" s="39"/>
      <c r="S134" s="15"/>
      <c r="T134" s="39"/>
      <c r="U134" s="15"/>
    </row>
    <row r="135" customHeight="1" spans="1:21">
      <c r="A135" s="113"/>
      <c r="B135" s="133" t="s">
        <v>83</v>
      </c>
      <c r="C135" s="113" t="s">
        <v>150</v>
      </c>
      <c r="D135" s="47"/>
      <c r="E135" s="48"/>
      <c r="F135" s="47"/>
      <c r="H135" s="47"/>
      <c r="I135" s="15"/>
      <c r="J135" s="47"/>
      <c r="K135" s="15"/>
      <c r="L135" s="47"/>
      <c r="M135" s="15"/>
      <c r="N135" s="47"/>
      <c r="O135" s="15"/>
      <c r="P135" s="39"/>
      <c r="Q135" s="15"/>
      <c r="R135" s="39"/>
      <c r="S135" s="15"/>
      <c r="T135" s="39"/>
      <c r="U135" s="15"/>
    </row>
    <row r="136" customHeight="1" spans="1:21">
      <c r="A136" s="113"/>
      <c r="B136" s="133" t="s">
        <v>85</v>
      </c>
      <c r="C136" s="112" t="s">
        <v>151</v>
      </c>
      <c r="O136" s="15"/>
      <c r="P136" s="39"/>
      <c r="Q136" s="15"/>
      <c r="R136" s="39"/>
      <c r="S136" s="15"/>
      <c r="T136" s="39"/>
      <c r="U136" s="15"/>
    </row>
    <row r="137" customHeight="1" spans="1:21">
      <c r="A137" s="113"/>
      <c r="B137" s="133" t="s">
        <v>41</v>
      </c>
      <c r="C137" s="113" t="s">
        <v>152</v>
      </c>
      <c r="D137" s="47"/>
      <c r="E137" s="48"/>
      <c r="F137" s="47"/>
      <c r="H137" s="47"/>
      <c r="I137" s="15"/>
      <c r="J137" s="47"/>
      <c r="K137" s="15"/>
      <c r="L137" s="47"/>
      <c r="M137" s="15"/>
      <c r="N137" s="47"/>
      <c r="O137" s="15"/>
      <c r="P137" s="39"/>
      <c r="Q137" s="15"/>
      <c r="R137" s="39"/>
      <c r="S137" s="15"/>
      <c r="T137" s="39"/>
      <c r="U137" s="15"/>
    </row>
    <row r="138" customHeight="1" spans="1:21">
      <c r="A138" s="113"/>
      <c r="B138" s="133" t="s">
        <v>61</v>
      </c>
      <c r="C138" s="113" t="s">
        <v>153</v>
      </c>
      <c r="D138" s="47"/>
      <c r="E138" s="48"/>
      <c r="F138" s="47"/>
      <c r="H138" s="47"/>
      <c r="I138" s="15"/>
      <c r="J138" s="47"/>
      <c r="K138" s="15"/>
      <c r="L138" s="47"/>
      <c r="M138" s="15"/>
      <c r="N138" s="47"/>
      <c r="O138" s="15"/>
      <c r="P138" s="39"/>
      <c r="Q138" s="15"/>
      <c r="R138" s="39"/>
      <c r="S138" s="15"/>
      <c r="T138" s="39"/>
      <c r="U138" s="15"/>
    </row>
    <row r="139" customHeight="1" spans="1:21">
      <c r="A139" s="113"/>
      <c r="B139" s="1"/>
      <c r="C139" s="113"/>
      <c r="D139" s="47"/>
      <c r="E139" s="48"/>
      <c r="F139" s="47"/>
      <c r="H139" s="47"/>
      <c r="I139" s="15"/>
      <c r="J139" s="47"/>
      <c r="K139" s="15"/>
      <c r="L139" s="47"/>
      <c r="M139" s="15"/>
      <c r="N139" s="47"/>
      <c r="O139" s="15"/>
      <c r="P139" s="39"/>
      <c r="Q139" s="15"/>
      <c r="R139" s="39"/>
      <c r="S139" s="15"/>
      <c r="T139" s="39"/>
      <c r="U139" s="15"/>
    </row>
    <row r="140" customHeight="1" spans="1:21">
      <c r="A140" s="17"/>
      <c r="B140" s="18" t="s">
        <v>154</v>
      </c>
      <c r="C140" s="109" t="s">
        <v>155</v>
      </c>
      <c r="D140" s="39"/>
      <c r="E140" s="15"/>
      <c r="F140" s="39"/>
      <c r="H140" s="39"/>
      <c r="I140" s="15"/>
      <c r="J140" s="39"/>
      <c r="K140" s="15"/>
      <c r="L140" s="39"/>
      <c r="M140" s="15"/>
      <c r="N140" s="39"/>
      <c r="O140" s="15"/>
      <c r="P140" s="39"/>
      <c r="Q140" s="15"/>
      <c r="R140" s="39"/>
      <c r="S140" s="15"/>
      <c r="T140" s="39"/>
      <c r="U140" s="15"/>
    </row>
    <row r="141" s="7" customFormat="1" customHeight="1" spans="1:21">
      <c r="A141" s="17"/>
      <c r="B141" s="17"/>
      <c r="C141" s="109" t="s">
        <v>156</v>
      </c>
      <c r="D141" s="39"/>
      <c r="E141" s="15"/>
      <c r="F141" s="39"/>
      <c r="G141" s="121"/>
      <c r="H141" s="39"/>
      <c r="I141" s="63"/>
      <c r="J141" s="39"/>
      <c r="K141" s="15"/>
      <c r="L141" s="39"/>
      <c r="M141" s="15"/>
      <c r="N141" s="39"/>
      <c r="O141" s="15"/>
      <c r="P141" s="39"/>
      <c r="Q141" s="15"/>
      <c r="R141" s="39"/>
      <c r="S141" s="15"/>
      <c r="T141" s="39"/>
      <c r="U141" s="15"/>
    </row>
    <row r="142" s="7" customFormat="1" customHeight="1" spans="1:21">
      <c r="A142" s="17"/>
      <c r="B142" s="17"/>
      <c r="C142" s="109" t="s">
        <v>157</v>
      </c>
      <c r="D142" s="39"/>
      <c r="E142" s="15"/>
      <c r="F142" s="39"/>
      <c r="G142" s="121"/>
      <c r="H142" s="39"/>
      <c r="I142" s="15"/>
      <c r="J142" s="39"/>
      <c r="K142" s="15"/>
      <c r="L142" s="39"/>
      <c r="M142" s="15"/>
      <c r="N142" s="39"/>
      <c r="O142" s="15"/>
      <c r="P142" s="39"/>
      <c r="Q142" s="15"/>
      <c r="R142" s="39"/>
      <c r="S142" s="15"/>
      <c r="T142" s="39"/>
      <c r="U142" s="15"/>
    </row>
    <row r="143" s="7" customFormat="1" customHeight="1" spans="1:21">
      <c r="A143" s="17"/>
      <c r="B143" s="17"/>
      <c r="C143" s="18"/>
      <c r="D143" s="39"/>
      <c r="E143" s="15"/>
      <c r="F143" s="39"/>
      <c r="G143" s="15"/>
      <c r="H143" s="39"/>
      <c r="I143" s="15"/>
      <c r="J143" s="39"/>
      <c r="K143" s="15"/>
      <c r="L143" s="39"/>
      <c r="M143" s="15"/>
      <c r="N143" s="39"/>
      <c r="O143" s="15"/>
      <c r="P143" s="39"/>
      <c r="Q143" s="15"/>
      <c r="R143" s="39"/>
      <c r="S143" s="15"/>
      <c r="T143" s="39"/>
      <c r="U143" s="15"/>
    </row>
    <row r="144" s="7" customFormat="1" ht="11.25" customHeight="1" spans="1:21">
      <c r="A144" s="17"/>
      <c r="B144" s="17"/>
      <c r="C144" s="122" t="s">
        <v>158</v>
      </c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5"/>
      <c r="T144" s="104"/>
      <c r="U144" s="15"/>
    </row>
    <row r="145" customHeight="1" spans="1:21">
      <c r="A145" s="17"/>
      <c r="B145" s="17"/>
      <c r="C145" s="122" t="s">
        <v>159</v>
      </c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5"/>
      <c r="U145" s="15"/>
    </row>
    <row r="146" customHeight="1" spans="1:21">
      <c r="A146" s="17"/>
      <c r="B146" s="17"/>
      <c r="C146" s="122" t="s">
        <v>160</v>
      </c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5"/>
      <c r="U146" s="15"/>
    </row>
    <row r="147" customHeight="1" spans="1:21">
      <c r="A147" s="17"/>
      <c r="B147" s="17"/>
      <c r="C147" s="122" t="s">
        <v>161</v>
      </c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5"/>
      <c r="U147" s="15"/>
    </row>
    <row r="148" customHeight="1" spans="1:21">
      <c r="A148" s="17"/>
      <c r="B148" s="17"/>
      <c r="C148" s="123" t="s">
        <v>162</v>
      </c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5"/>
      <c r="U148" s="15"/>
    </row>
    <row r="149" customHeight="1" spans="1:21">
      <c r="A149" s="17"/>
      <c r="B149" s="17"/>
      <c r="C149" s="123" t="s">
        <v>163</v>
      </c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5"/>
      <c r="U149" s="15"/>
    </row>
    <row r="150" customHeight="1" spans="1:21">
      <c r="A150" s="17"/>
      <c r="B150" s="17"/>
      <c r="C150" s="122" t="s">
        <v>164</v>
      </c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5"/>
      <c r="U150" s="15"/>
    </row>
    <row r="151" customHeight="1" spans="1:21">
      <c r="A151" s="17"/>
      <c r="B151" s="17"/>
      <c r="C151" s="18"/>
      <c r="D151" s="39"/>
      <c r="E151" s="15"/>
      <c r="F151" s="39"/>
      <c r="G151" s="15"/>
      <c r="H151" s="39"/>
      <c r="I151" s="15"/>
      <c r="J151" s="39"/>
      <c r="K151" s="15"/>
      <c r="L151" s="39"/>
      <c r="M151" s="15"/>
      <c r="N151" s="39"/>
      <c r="O151" s="15"/>
      <c r="P151" s="39"/>
      <c r="Q151" s="15"/>
      <c r="R151" s="39"/>
      <c r="S151" s="15"/>
      <c r="T151" s="39"/>
      <c r="U151" s="15"/>
    </row>
  </sheetData>
  <mergeCells count="1">
    <mergeCell ref="A1:R1"/>
  </mergeCells>
  <conditionalFormatting sqref="L2">
    <cfRule type="cellIs" dxfId="0" priority="1" operator="between">
      <formula>-1</formula>
      <formula>-100000</formula>
    </cfRule>
  </conditionalFormatting>
  <conditionalFormatting sqref="N6">
    <cfRule type="cellIs" dxfId="0" priority="20" operator="between">
      <formula>-1</formula>
      <formula>-100000</formula>
    </cfRule>
    <cfRule type="cellIs" dxfId="1" priority="21" operator="between">
      <formula>1</formula>
      <formula>1000000</formula>
    </cfRule>
    <cfRule type="cellIs" dxfId="2" priority="22" operator="between">
      <formula>0</formula>
      <formula>0</formula>
    </cfRule>
  </conditionalFormatting>
  <conditionalFormatting sqref="P6">
    <cfRule type="cellIs" dxfId="0" priority="17" operator="between">
      <formula>-1</formula>
      <formula>-100000</formula>
    </cfRule>
    <cfRule type="cellIs" dxfId="1" priority="18" operator="between">
      <formula>1</formula>
      <formula>1000000</formula>
    </cfRule>
    <cfRule type="cellIs" dxfId="2" priority="19" operator="between">
      <formula>0</formula>
      <formula>0</formula>
    </cfRule>
  </conditionalFormatting>
  <conditionalFormatting sqref="R6">
    <cfRule type="cellIs" dxfId="0" priority="14" operator="between">
      <formula>-1</formula>
      <formula>-100000</formula>
    </cfRule>
    <cfRule type="cellIs" dxfId="1" priority="15" operator="between">
      <formula>1</formula>
      <formula>1000000</formula>
    </cfRule>
    <cfRule type="cellIs" dxfId="2" priority="16" operator="between">
      <formula>0</formula>
      <formula>0</formula>
    </cfRule>
  </conditionalFormatting>
  <conditionalFormatting sqref="T6">
    <cfRule type="cellIs" dxfId="0" priority="11" operator="between">
      <formula>-1</formula>
      <formula>-100000</formula>
    </cfRule>
    <cfRule type="cellIs" dxfId="1" priority="12" operator="between">
      <formula>1</formula>
      <formula>1000000</formula>
    </cfRule>
    <cfRule type="cellIs" dxfId="2" priority="13" operator="between">
      <formula>0</formula>
      <formula>0</formula>
    </cfRule>
  </conditionalFormatting>
  <conditionalFormatting sqref="L56">
    <cfRule type="cellIs" dxfId="0" priority="5" operator="between">
      <formula>-1</formula>
      <formula>-100000</formula>
    </cfRule>
  </conditionalFormatting>
  <conditionalFormatting sqref="L91:L94">
    <cfRule type="cellIs" dxfId="1" priority="2" operator="between">
      <formula>1</formula>
      <formula>1000000</formula>
    </cfRule>
    <cfRule type="cellIs" dxfId="2" priority="3" operator="between">
      <formula>0</formula>
      <formula>0</formula>
    </cfRule>
    <cfRule type="cellIs" dxfId="0" priority="4" operator="between">
      <formula>-1</formula>
      <formula>-100000</formula>
    </cfRule>
  </conditionalFormatting>
  <conditionalFormatting sqref="L3:L12 L25:L53 L55 L57 L59:L64 L67:L76 L78:L88 L90 L95:L97 L99:L124 K125 L126:L135 L137:L1048576">
    <cfRule type="cellIs" dxfId="0" priority="25" operator="between">
      <formula>-1</formula>
      <formula>-100000</formula>
    </cfRule>
  </conditionalFormatting>
  <conditionalFormatting sqref="L5:L12 L25:L53 L55 L57 L59:L64 L67:L76 L78:L88 L90 L95:L96">
    <cfRule type="cellIs" dxfId="1" priority="26" operator="between">
      <formula>1</formula>
      <formula>1000000</formula>
    </cfRule>
    <cfRule type="cellIs" dxfId="2" priority="27" operator="between">
      <formula>0</formula>
      <formula>0</formula>
    </cfRule>
  </conditionalFormatting>
  <conditionalFormatting sqref="L95:L97 L99">
    <cfRule type="cellIs" dxfId="1" priority="23" operator="between">
      <formula>1</formula>
      <formula>1000000</formula>
    </cfRule>
    <cfRule type="cellIs" dxfId="2" priority="24" operator="between">
      <formula>0</formula>
      <formula>0</formula>
    </cfRule>
  </conditionalFormatting>
  <pageMargins left="0.75" right="0.75" top="1" bottom="1" header="0.5" footer="0.5"/>
  <pageSetup paperSize="5" fitToHeight="0" orientation="landscape" horizontalDpi="600"/>
  <headerFooter>
    <oddHeader>&amp;C&amp;18 2023-2029 Est. /Act.  Income and Expense Forecast</oddHeader>
    <oddFooter>&amp;L&amp;D    &amp;T&amp;R&amp;F</oddFooter>
  </headerFooter>
  <rowBreaks count="1" manualBreakCount="1"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workbookViewId="0">
      <selection activeCell="A1" sqref="A1"/>
    </sheetView>
  </sheetViews>
  <sheetFormatPr defaultColWidth="9" defaultRowHeight="16.8"/>
  <sheetData/>
  <customSheetViews>
    <customSheetView guid="{6B7D3886-32FF-4D40-A669-3B2A597CB32F}" state="hidden"/>
  </customSheetView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workbookViewId="0">
      <selection activeCell="A1" sqref="A1"/>
    </sheetView>
  </sheetViews>
  <sheetFormatPr defaultColWidth="9" defaultRowHeight="16.8"/>
  <sheetData/>
  <customSheetViews>
    <customSheetView guid="{6B7D3886-32FF-4D40-A669-3B2A597CB32F}" state="hidden"/>
  </customSheetView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22-29 budget-planning v5.19.26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Trudy</dc:creator>
  <cp:lastModifiedBy>David Lester</cp:lastModifiedBy>
  <dcterms:created xsi:type="dcterms:W3CDTF">2013-04-10T13:11:00Z</dcterms:created>
  <cp:lastPrinted>2026-05-19T10:49:00Z</cp:lastPrinted>
  <dcterms:modified xsi:type="dcterms:W3CDTF">2026-05-24T10:09:32Z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1033-12.1.25880.25880</vt:lpwstr>
  </property>
  <property fmtid="{D5CDD505-2E9C-101B-9397-08002B2CF9AE}" pid="3" name="CalculationRule">
    <vt:i4>0</vt:i4>
  </property>
  <property fmtid="{D5CDD505-2E9C-101B-9397-08002B2CF9AE}" pid="4" name="ICV">
    <vt:lpwstr>81D18C1A2B857058AC14136ABD157118_43</vt:lpwstr>
  </property>
</Properties>
</file>