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3700ccf8319977/DBB Files/"/>
    </mc:Choice>
  </mc:AlternateContent>
  <xr:revisionPtr revIDLastSave="60" documentId="8_{678D92A4-5F97-4967-B941-015B569F5F4E}" xr6:coauthVersionLast="47" xr6:coauthVersionMax="47" xr10:uidLastSave="{C55A303C-DE72-4A7B-BEC8-B257D44C2DA0}"/>
  <bookViews>
    <workbookView minimized="1" xWindow="36990" yWindow="1680" windowWidth="17280" windowHeight="8880" xr2:uid="{0561CDBF-6408-4FED-A7A4-31D7D5D34657}"/>
  </bookViews>
  <sheets>
    <sheet name="Instructions and Summary" sheetId="4" r:id="rId1"/>
    <sheet name="Box Price Increase" sheetId="1" r:id="rId2"/>
    <sheet name="TBD Price Increase 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3" i="5" l="1"/>
  <c r="R15" i="5" s="1"/>
  <c r="B24" i="5" s="1"/>
  <c r="B10" i="5"/>
  <c r="B13" i="5" s="1"/>
  <c r="B9" i="5"/>
  <c r="E22" i="1"/>
  <c r="R13" i="1"/>
  <c r="R15" i="1" s="1"/>
  <c r="B24" i="1" s="1"/>
  <c r="B23" i="1" s="1"/>
  <c r="D23" i="1" s="1"/>
  <c r="E33" i="1"/>
  <c r="B10" i="1"/>
  <c r="B13" i="1" s="1"/>
  <c r="B16" i="1" s="1"/>
  <c r="B17" i="1" s="1"/>
  <c r="B9" i="1"/>
  <c r="B26" i="5" l="1"/>
  <c r="D35" i="5"/>
  <c r="B23" i="5"/>
  <c r="D23" i="5" s="1"/>
  <c r="B16" i="5"/>
  <c r="B17" i="5" s="1"/>
  <c r="E22" i="5"/>
  <c r="E33" i="5"/>
  <c r="D35" i="1"/>
  <c r="B26" i="1"/>
  <c r="B27" i="5" l="1"/>
  <c r="B28" i="5" s="1"/>
  <c r="B27" i="1"/>
  <c r="D49" i="1" s="1"/>
  <c r="B28" i="1"/>
  <c r="D38" i="1"/>
  <c r="D27" i="1"/>
  <c r="D28" i="1"/>
  <c r="D26" i="1" s="1"/>
  <c r="D22" i="1" s="1"/>
  <c r="D39" i="1"/>
  <c r="D50" i="1"/>
  <c r="D48" i="1" s="1"/>
  <c r="D45" i="1" s="1"/>
  <c r="D46" i="1" s="1"/>
  <c r="D27" i="5" l="1"/>
  <c r="D49" i="5"/>
  <c r="D38" i="5"/>
  <c r="D28" i="5"/>
  <c r="D39" i="5"/>
  <c r="D50" i="5"/>
  <c r="D37" i="1"/>
  <c r="D33" i="1" s="1"/>
  <c r="D24" i="1"/>
  <c r="D26" i="5" l="1"/>
  <c r="D22" i="5" s="1"/>
  <c r="D24" i="5" s="1"/>
  <c r="D48" i="5"/>
  <c r="D45" i="5" s="1"/>
  <c r="D46" i="5" s="1"/>
  <c r="D37" i="5"/>
  <c r="D33" i="5" s="1"/>
  <c r="D34" i="5" s="1"/>
  <c r="D34" i="1"/>
</calcChain>
</file>

<file path=xl/sharedStrings.xml><?xml version="1.0" encoding="utf-8"?>
<sst xmlns="http://schemas.openxmlformats.org/spreadsheetml/2006/main" count="119" uniqueCount="86">
  <si>
    <t>Linerboard Pricing</t>
  </si>
  <si>
    <t>Current</t>
  </si>
  <si>
    <t>Proposed Increase</t>
  </si>
  <si>
    <t>New Linerboard Rate</t>
  </si>
  <si>
    <t>Proposed Box Price Increase</t>
  </si>
  <si>
    <t xml:space="preserve">Current Box Price </t>
  </si>
  <si>
    <t>Impact on Corrugate Box Prices</t>
  </si>
  <si>
    <t>Linerboard as a Component Cost</t>
  </si>
  <si>
    <t>Box Supplier Economics</t>
  </si>
  <si>
    <t>Linerboard Cost</t>
  </si>
  <si>
    <t>Other Costs</t>
  </si>
  <si>
    <t xml:space="preserve">     Glue</t>
  </si>
  <si>
    <t xml:space="preserve">     Print</t>
  </si>
  <si>
    <t xml:space="preserve">     Scrap</t>
  </si>
  <si>
    <t xml:space="preserve">     Labor</t>
  </si>
  <si>
    <t xml:space="preserve">     OH</t>
  </si>
  <si>
    <t>Gross Margin %</t>
  </si>
  <si>
    <t>Gross Margin $</t>
  </si>
  <si>
    <t>Full Box Cost</t>
  </si>
  <si>
    <t>Fixed Dollar Gross Margin $</t>
  </si>
  <si>
    <t>Box Company still makes the same gross margin $ per unit</t>
  </si>
  <si>
    <t>Price Increase that is reasonable to not increase profit on business</t>
  </si>
  <si>
    <t>Box Company still makes the same gross margin % per unit</t>
  </si>
  <si>
    <t xml:space="preserve">     Linerboard increase %</t>
  </si>
  <si>
    <t>Proposed Price Increase per Box</t>
  </si>
  <si>
    <t>Price Increase that is reasonable to not increase gross profit percent on business</t>
  </si>
  <si>
    <t>Box Company Economics on Full Price increase</t>
  </si>
  <si>
    <t>New Box Price at full % increase</t>
  </si>
  <si>
    <t xml:space="preserve">     Assumes these costs stay the same</t>
  </si>
  <si>
    <t>Labor Cost</t>
  </si>
  <si>
    <t>Overhead</t>
  </si>
  <si>
    <t>Other Ingredients</t>
  </si>
  <si>
    <t>Scrap</t>
  </si>
  <si>
    <t>Energy</t>
  </si>
  <si>
    <t>Maintenance</t>
  </si>
  <si>
    <t>SG&amp;A</t>
  </si>
  <si>
    <t>Margin</t>
  </si>
  <si>
    <t>Selling Price</t>
  </si>
  <si>
    <t>New Proposed Box Price</t>
  </si>
  <si>
    <t>Stays Fixed</t>
  </si>
  <si>
    <t>Linerboard only cost times Linerboard increase</t>
  </si>
  <si>
    <t>New Cost for Box Company</t>
  </si>
  <si>
    <t>Linerboard Market Adjustment</t>
  </si>
  <si>
    <t>Typical Scenario</t>
  </si>
  <si>
    <t>Real World Cost Profile of Box Plant</t>
  </si>
  <si>
    <t>Corrugated Box Industry Cost Profile Estimates</t>
  </si>
  <si>
    <t>Fixed Gross Margin %</t>
  </si>
  <si>
    <t xml:space="preserve">This Scenario represents a price that keeps their profit percentage the same as before. </t>
  </si>
  <si>
    <t xml:space="preserve">This Scenario represents the "fair" price to target in negotiations.  The Box Company still makes the same "profit" per unit from their past. </t>
  </si>
  <si>
    <t>Profit per Box</t>
  </si>
  <si>
    <t>Profit Percent</t>
  </si>
  <si>
    <t>This Scenario represents the full impact of accepting the "proposed" price increase based on the linerboard market increase.</t>
  </si>
  <si>
    <t>This spreadsheet builds on the concept from the chapter on how businesses benefit from cost increases.  Their use of "target margin" and the overassumption that a single commodity drives their full cost, therefore their price</t>
  </si>
  <si>
    <t>1. The first tab is built for corrugated box pricing specifically, but can be modified for film or other components that are driven by commodity pricing fluctuations</t>
  </si>
  <si>
    <t>This model is based on boxes that are smaller $0.75 - $1.25 per box.  The linerboard and other ingredients will continue to react on a % of price model while the other costs will make up smaller percentages as the box price (size/complexity) increases</t>
  </si>
  <si>
    <t>2.  To build an alternative model, just right click on the tab at the bottom and click on Move/Copy - check box for Copy and (move to end) - you can then rename the tab</t>
  </si>
  <si>
    <t>3.  Much of the criteria that I have used here can be updated by using ChatGPT for getting industry or specific product cost data for estimation work</t>
  </si>
  <si>
    <t>XXXXX Pricing</t>
  </si>
  <si>
    <t>Impact from XXXXXX Commodity Price Change</t>
  </si>
  <si>
    <t>XXXXX Market Adjustment</t>
  </si>
  <si>
    <t>NewXXXXX Rate</t>
  </si>
  <si>
    <t>Proposed Price Increase</t>
  </si>
  <si>
    <t xml:space="preserve">Current  Price </t>
  </si>
  <si>
    <t>Proposed Price Increase per Unit</t>
  </si>
  <si>
    <t>New Proposed Price</t>
  </si>
  <si>
    <t>Real World Cost Profile of Vendor Plant</t>
  </si>
  <si>
    <t>Supplier Economics</t>
  </si>
  <si>
    <t>Full Cost</t>
  </si>
  <si>
    <t>Commodity Cost</t>
  </si>
  <si>
    <t xml:space="preserve">     TBD</t>
  </si>
  <si>
    <t>Company still makes the same gross margin $ per unit</t>
  </si>
  <si>
    <t>New Cost for Company</t>
  </si>
  <si>
    <t>Commidity only cost times Linerboard increase</t>
  </si>
  <si>
    <t>Company still makes the same gross margin % per unit</t>
  </si>
  <si>
    <t>New Price at full % increase</t>
  </si>
  <si>
    <t>Profit per Unit</t>
  </si>
  <si>
    <t>Commodity increase %</t>
  </si>
  <si>
    <t>Industry Cost Profile Estimates</t>
  </si>
  <si>
    <t>Use ChatGPT or Google</t>
  </si>
  <si>
    <t xml:space="preserve"> Component Cost</t>
  </si>
  <si>
    <t xml:space="preserve">This Scenario represents the "fair" price to target in negotiations.  The  Company still makes the same "profit" per unit from their past. </t>
  </si>
  <si>
    <t>This Scenario represents the full impact of accepting the "proposed" price increase based on the commodity market increase.</t>
  </si>
  <si>
    <t>4.  The extra tab is generic and can be used for any other analysis.  I have used this type of model for the following items:</t>
  </si>
  <si>
    <t>Almond commodity price increase and how it relates to the overall component cost to a bagged Almond product in the store.  I took into account the bag, the box, labor, overhead and other non-almond costs.</t>
  </si>
  <si>
    <t xml:space="preserve">Printed bag film and how it is impacted with plastic resin commodity prices going up.  </t>
  </si>
  <si>
    <t>Cacao commodity cost increase and how it impacts the full cost of a box of assorted chocolates in expensive packaging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</si>
</sst>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9" fontId="0" fillId="0" borderId="5" xfId="0" applyNumberFormat="1" applyBorder="1"/>
    <xf numFmtId="44" fontId="0" fillId="0" borderId="5" xfId="0" applyNumberFormat="1" applyBorder="1"/>
    <xf numFmtId="0" fontId="0" fillId="0" borderId="6" xfId="0" applyBorder="1"/>
    <xf numFmtId="0" fontId="0" fillId="0" borderId="7" xfId="0" applyBorder="1"/>
    <xf numFmtId="164" fontId="0" fillId="0" borderId="5" xfId="1" applyNumberFormat="1" applyFont="1" applyBorder="1"/>
    <xf numFmtId="9" fontId="0" fillId="0" borderId="5" xfId="2" applyFont="1" applyBorder="1"/>
    <xf numFmtId="0" fontId="0" fillId="0" borderId="8" xfId="0" applyBorder="1"/>
    <xf numFmtId="44" fontId="0" fillId="0" borderId="9" xfId="0" applyNumberFormat="1" applyBorder="1"/>
    <xf numFmtId="44" fontId="0" fillId="0" borderId="7" xfId="0" applyNumberFormat="1" applyBorder="1"/>
    <xf numFmtId="0" fontId="0" fillId="2" borderId="4" xfId="0" applyFill="1" applyBorder="1"/>
    <xf numFmtId="9" fontId="0" fillId="2" borderId="5" xfId="0" applyNumberFormat="1" applyFill="1" applyBorder="1"/>
    <xf numFmtId="0" fontId="2" fillId="2" borderId="4" xfId="0" applyFont="1" applyFill="1" applyBorder="1"/>
    <xf numFmtId="44" fontId="2" fillId="2" borderId="5" xfId="1" applyFont="1" applyFill="1" applyBorder="1"/>
    <xf numFmtId="165" fontId="2" fillId="3" borderId="1" xfId="2" applyNumberFormat="1" applyFont="1" applyFill="1" applyBorder="1"/>
    <xf numFmtId="0" fontId="0" fillId="0" borderId="10" xfId="0" applyBorder="1"/>
    <xf numFmtId="44" fontId="0" fillId="0" borderId="4" xfId="0" applyNumberFormat="1" applyBorder="1"/>
    <xf numFmtId="0" fontId="0" fillId="3" borderId="0" xfId="0" applyFill="1"/>
    <xf numFmtId="44" fontId="0" fillId="2" borderId="4" xfId="0" applyNumberFormat="1" applyFill="1" applyBorder="1"/>
    <xf numFmtId="0" fontId="0" fillId="2" borderId="0" xfId="0" applyFill="1"/>
    <xf numFmtId="165" fontId="0" fillId="0" borderId="4" xfId="2" applyNumberFormat="1" applyFont="1" applyBorder="1"/>
    <xf numFmtId="44" fontId="0" fillId="0" borderId="6" xfId="0" applyNumberFormat="1" applyBorder="1"/>
    <xf numFmtId="0" fontId="0" fillId="0" borderId="11" xfId="0" applyBorder="1"/>
    <xf numFmtId="0" fontId="0" fillId="3" borderId="5" xfId="0" applyFill="1" applyBorder="1"/>
    <xf numFmtId="9" fontId="0" fillId="0" borderId="3" xfId="0" applyNumberFormat="1" applyBorder="1"/>
    <xf numFmtId="0" fontId="2" fillId="0" borderId="4" xfId="0" applyFont="1" applyBorder="1"/>
    <xf numFmtId="0" fontId="0" fillId="0" borderId="0" xfId="0" applyBorder="1"/>
    <xf numFmtId="0" fontId="2" fillId="0" borderId="6" xfId="0" applyFont="1" applyBorder="1"/>
    <xf numFmtId="9" fontId="0" fillId="0" borderId="7" xfId="0" applyNumberFormat="1" applyBorder="1"/>
    <xf numFmtId="0" fontId="0" fillId="2" borderId="5" xfId="0" applyFill="1" applyBorder="1"/>
    <xf numFmtId="165" fontId="0" fillId="3" borderId="0" xfId="2" applyNumberFormat="1" applyFont="1" applyFill="1"/>
    <xf numFmtId="0" fontId="0" fillId="0" borderId="0" xfId="0" applyAlignment="1">
      <alignment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1379</xdr:rowOff>
    </xdr:from>
    <xdr:to>
      <xdr:col>0</xdr:col>
      <xdr:colOff>2057401</xdr:colOff>
      <xdr:row>3</xdr:row>
      <xdr:rowOff>19784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84D80E-2DBA-4F46-950D-B6AA5DA0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379"/>
          <a:ext cx="2057400" cy="553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636271</xdr:colOff>
      <xdr:row>1</xdr:row>
      <xdr:rowOff>63159</xdr:rowOff>
    </xdr:from>
    <xdr:to>
      <xdr:col>10</xdr:col>
      <xdr:colOff>516255</xdr:colOff>
      <xdr:row>16</xdr:row>
      <xdr:rowOff>131878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5014AA-35B3-FCE4-C669-DEAE0C9F8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6246" y="329859"/>
          <a:ext cx="4505324" cy="2905264"/>
        </a:xfrm>
        <a:prstGeom prst="rect">
          <a:avLst/>
        </a:prstGeom>
      </xdr:spPr>
    </xdr:pic>
    <xdr:clientData/>
  </xdr:twoCellAnchor>
  <xdr:twoCellAnchor>
    <xdr:from>
      <xdr:col>1</xdr:col>
      <xdr:colOff>518160</xdr:colOff>
      <xdr:row>24</xdr:row>
      <xdr:rowOff>22860</xdr:rowOff>
    </xdr:from>
    <xdr:to>
      <xdr:col>3</xdr:col>
      <xdr:colOff>525780</xdr:colOff>
      <xdr:row>34</xdr:row>
      <xdr:rowOff>15240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6122D1CE-B63C-4401-0096-9EE02121BEE1}"/>
            </a:ext>
          </a:extLst>
        </xdr:cNvPr>
        <xdr:cNvCxnSpPr/>
      </xdr:nvCxnSpPr>
      <xdr:spPr>
        <a:xfrm flipH="1" flipV="1">
          <a:off x="2910840" y="4434840"/>
          <a:ext cx="1226820" cy="18516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22</xdr:row>
      <xdr:rowOff>91440</xdr:rowOff>
    </xdr:from>
    <xdr:to>
      <xdr:col>2</xdr:col>
      <xdr:colOff>579120</xdr:colOff>
      <xdr:row>22</xdr:row>
      <xdr:rowOff>91440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F0EB66D1-0F44-4330-14E2-82C35975496C}"/>
            </a:ext>
          </a:extLst>
        </xdr:cNvPr>
        <xdr:cNvCxnSpPr/>
      </xdr:nvCxnSpPr>
      <xdr:spPr>
        <a:xfrm flipH="1">
          <a:off x="3040380" y="4137660"/>
          <a:ext cx="54102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518160</xdr:colOff>
      <xdr:row>24</xdr:row>
      <xdr:rowOff>22860</xdr:rowOff>
    </xdr:from>
    <xdr:to>
      <xdr:col>3</xdr:col>
      <xdr:colOff>525780</xdr:colOff>
      <xdr:row>34</xdr:row>
      <xdr:rowOff>15240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75F9806-E233-439E-9C92-6987ED6D7893}"/>
            </a:ext>
          </a:extLst>
        </xdr:cNvPr>
        <xdr:cNvCxnSpPr/>
      </xdr:nvCxnSpPr>
      <xdr:spPr>
        <a:xfrm flipH="1" flipV="1">
          <a:off x="2905125" y="5048250"/>
          <a:ext cx="1381125" cy="2019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22</xdr:row>
      <xdr:rowOff>91440</xdr:rowOff>
    </xdr:from>
    <xdr:to>
      <xdr:col>2</xdr:col>
      <xdr:colOff>579120</xdr:colOff>
      <xdr:row>22</xdr:row>
      <xdr:rowOff>91440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7F13A25E-A7F2-45C8-AEC0-3C464C6A2ED4}"/>
            </a:ext>
          </a:extLst>
        </xdr:cNvPr>
        <xdr:cNvCxnSpPr/>
      </xdr:nvCxnSpPr>
      <xdr:spPr>
        <a:xfrm flipH="1">
          <a:off x="3190875" y="4762500"/>
          <a:ext cx="542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A4CA-17BA-4DD8-8011-F39EFEDE96EF}">
  <dimension ref="A5:I16"/>
  <sheetViews>
    <sheetView tabSelected="1" workbookViewId="0">
      <selection activeCell="A6" sqref="A6"/>
    </sheetView>
  </sheetViews>
  <sheetFormatPr defaultRowHeight="14.4" x14ac:dyDescent="0.3"/>
  <cols>
    <col min="1" max="1" width="125.88671875" customWidth="1"/>
    <col min="2" max="2" width="43.109375" customWidth="1"/>
    <col min="3" max="3" width="39.33203125" customWidth="1"/>
    <col min="4" max="4" width="40.6640625" customWidth="1"/>
  </cols>
  <sheetData>
    <row r="5" spans="1:9" ht="77.400000000000006" x14ac:dyDescent="0.5">
      <c r="A5" s="44" t="s">
        <v>52</v>
      </c>
    </row>
    <row r="6" spans="1:9" ht="33.6" x14ac:dyDescent="0.65">
      <c r="A6" s="43"/>
    </row>
    <row r="7" spans="1:9" ht="70.2" x14ac:dyDescent="0.45">
      <c r="A7" s="45" t="s">
        <v>54</v>
      </c>
    </row>
    <row r="9" spans="1:9" ht="31.2" customHeight="1" x14ac:dyDescent="0.3">
      <c r="A9" s="38" t="s">
        <v>53</v>
      </c>
    </row>
    <row r="10" spans="1:9" x14ac:dyDescent="0.3">
      <c r="A10" s="38"/>
    </row>
    <row r="11" spans="1:9" ht="27" customHeight="1" x14ac:dyDescent="0.3">
      <c r="A11" s="38" t="s">
        <v>55</v>
      </c>
    </row>
    <row r="12" spans="1:9" x14ac:dyDescent="0.3">
      <c r="A12" s="38"/>
    </row>
    <row r="13" spans="1:9" ht="26.4" customHeight="1" x14ac:dyDescent="0.3">
      <c r="A13" s="38" t="s">
        <v>56</v>
      </c>
    </row>
    <row r="14" spans="1:9" x14ac:dyDescent="0.3">
      <c r="A14" s="38"/>
    </row>
    <row r="15" spans="1:9" ht="40.200000000000003" customHeight="1" thickBot="1" x14ac:dyDescent="0.35">
      <c r="A15" s="38" t="s">
        <v>82</v>
      </c>
      <c r="C15" s="47"/>
      <c r="D15" s="47"/>
      <c r="E15" s="47"/>
      <c r="F15" s="47"/>
      <c r="G15" s="47"/>
      <c r="H15" s="47"/>
      <c r="I15" s="47"/>
    </row>
    <row r="16" spans="1:9" ht="90" customHeight="1" thickBot="1" x14ac:dyDescent="0.35">
      <c r="B16" s="48" t="s">
        <v>83</v>
      </c>
      <c r="C16" s="48" t="s">
        <v>84</v>
      </c>
      <c r="D16" s="48" t="s">
        <v>85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8E68-C964-403E-9259-237CD411EAB9}">
  <dimension ref="A1:T50"/>
  <sheetViews>
    <sheetView workbookViewId="0">
      <selection activeCell="E22" sqref="E22"/>
    </sheetView>
  </sheetViews>
  <sheetFormatPr defaultRowHeight="14.4" x14ac:dyDescent="0.3"/>
  <cols>
    <col min="1" max="1" width="34.88671875" customWidth="1"/>
    <col min="2" max="2" width="11.109375" customWidth="1"/>
    <col min="4" max="4" width="14" customWidth="1"/>
    <col min="11" max="11" width="10.5546875" customWidth="1"/>
    <col min="12" max="12" width="18.21875" customWidth="1"/>
    <col min="14" max="14" width="20.21875" bestFit="1" customWidth="1"/>
  </cols>
  <sheetData>
    <row r="1" spans="1:18" ht="28.8" x14ac:dyDescent="0.55000000000000004">
      <c r="A1" s="46" t="s">
        <v>0</v>
      </c>
    </row>
    <row r="2" spans="1:18" x14ac:dyDescent="0.3">
      <c r="A2" s="1" t="s">
        <v>6</v>
      </c>
    </row>
    <row r="3" spans="1:18" x14ac:dyDescent="0.3">
      <c r="A3" s="1"/>
    </row>
    <row r="4" spans="1:18" ht="21.6" thickBot="1" x14ac:dyDescent="0.45">
      <c r="A4" s="2" t="s">
        <v>43</v>
      </c>
      <c r="N4" s="2" t="s">
        <v>45</v>
      </c>
    </row>
    <row r="5" spans="1:18" x14ac:dyDescent="0.3">
      <c r="A5" s="3" t="s">
        <v>42</v>
      </c>
      <c r="B5" s="4"/>
      <c r="N5" s="3" t="s">
        <v>7</v>
      </c>
      <c r="O5" s="22"/>
      <c r="P5" s="22"/>
      <c r="Q5" s="22"/>
      <c r="R5" s="31">
        <v>0.5</v>
      </c>
    </row>
    <row r="6" spans="1:18" x14ac:dyDescent="0.3">
      <c r="A6" s="5"/>
      <c r="B6" s="6"/>
      <c r="N6" s="32" t="s">
        <v>29</v>
      </c>
      <c r="O6" s="33"/>
      <c r="P6" s="33"/>
      <c r="Q6" s="33"/>
      <c r="R6" s="13">
        <v>0.1</v>
      </c>
    </row>
    <row r="7" spans="1:18" x14ac:dyDescent="0.3">
      <c r="A7" s="5" t="s">
        <v>1</v>
      </c>
      <c r="B7" s="12">
        <v>750</v>
      </c>
      <c r="N7" s="32" t="s">
        <v>30</v>
      </c>
      <c r="O7" s="33"/>
      <c r="P7" s="33"/>
      <c r="Q7" s="33"/>
      <c r="R7" s="13">
        <v>0.08</v>
      </c>
    </row>
    <row r="8" spans="1:18" x14ac:dyDescent="0.3">
      <c r="A8" s="5" t="s">
        <v>2</v>
      </c>
      <c r="B8" s="12">
        <v>85</v>
      </c>
      <c r="N8" s="32" t="s">
        <v>31</v>
      </c>
      <c r="O8" s="33"/>
      <c r="P8" s="33"/>
      <c r="Q8" s="33"/>
      <c r="R8" s="13">
        <v>0.03</v>
      </c>
    </row>
    <row r="9" spans="1:18" x14ac:dyDescent="0.3">
      <c r="A9" s="5" t="s">
        <v>3</v>
      </c>
      <c r="B9" s="12">
        <f>B7+B8</f>
        <v>835</v>
      </c>
      <c r="N9" s="32" t="s">
        <v>32</v>
      </c>
      <c r="O9" s="33"/>
      <c r="P9" s="33"/>
      <c r="Q9" s="33"/>
      <c r="R9" s="13">
        <v>0.03</v>
      </c>
    </row>
    <row r="10" spans="1:18" x14ac:dyDescent="0.3">
      <c r="A10" s="5"/>
      <c r="B10" s="13">
        <f>B8/B7</f>
        <v>0.11333333333333333</v>
      </c>
      <c r="N10" s="32" t="s">
        <v>33</v>
      </c>
      <c r="O10" s="33"/>
      <c r="P10" s="33"/>
      <c r="Q10" s="33"/>
      <c r="R10" s="13">
        <v>0.05</v>
      </c>
    </row>
    <row r="11" spans="1:18" x14ac:dyDescent="0.3">
      <c r="A11" s="5"/>
      <c r="B11" s="6"/>
      <c r="N11" s="32" t="s">
        <v>34</v>
      </c>
      <c r="O11" s="33"/>
      <c r="P11" s="33"/>
      <c r="Q11" s="33"/>
      <c r="R11" s="13">
        <v>0.04</v>
      </c>
    </row>
    <row r="12" spans="1:18" x14ac:dyDescent="0.3">
      <c r="A12" s="5"/>
      <c r="B12" s="6"/>
      <c r="N12" s="32" t="s">
        <v>35</v>
      </c>
      <c r="O12" s="33"/>
      <c r="P12" s="33"/>
      <c r="Q12" s="33"/>
      <c r="R12" s="13">
        <v>0.05</v>
      </c>
    </row>
    <row r="13" spans="1:18" x14ac:dyDescent="0.3">
      <c r="A13" s="17" t="s">
        <v>4</v>
      </c>
      <c r="B13" s="18">
        <f>B10</f>
        <v>0.11333333333333333</v>
      </c>
      <c r="N13" s="5"/>
      <c r="O13" s="33"/>
      <c r="P13" s="33"/>
      <c r="Q13" s="33"/>
      <c r="R13" s="8">
        <f>SUM(R5:R12)</f>
        <v>0.88000000000000012</v>
      </c>
    </row>
    <row r="14" spans="1:18" x14ac:dyDescent="0.3">
      <c r="A14" s="5"/>
      <c r="B14" s="6"/>
      <c r="N14" s="5"/>
      <c r="O14" s="33"/>
      <c r="P14" s="33"/>
      <c r="Q14" s="33"/>
      <c r="R14" s="6"/>
    </row>
    <row r="15" spans="1:18" ht="15" thickBot="1" x14ac:dyDescent="0.35">
      <c r="A15" s="5" t="s">
        <v>5</v>
      </c>
      <c r="B15" s="7">
        <v>1</v>
      </c>
      <c r="N15" s="34" t="s">
        <v>36</v>
      </c>
      <c r="O15" s="29"/>
      <c r="P15" s="29"/>
      <c r="Q15" s="29"/>
      <c r="R15" s="35">
        <f>1-R13</f>
        <v>0.11999999999999988</v>
      </c>
    </row>
    <row r="16" spans="1:18" x14ac:dyDescent="0.3">
      <c r="A16" s="14" t="s">
        <v>24</v>
      </c>
      <c r="B16" s="15">
        <f>B13*B15</f>
        <v>0.11333333333333333</v>
      </c>
    </row>
    <row r="17" spans="1:20" ht="15" thickBot="1" x14ac:dyDescent="0.35">
      <c r="A17" s="10" t="s">
        <v>38</v>
      </c>
      <c r="B17" s="16">
        <f>B15+B16</f>
        <v>1.1133333333333333</v>
      </c>
    </row>
    <row r="19" spans="1:20" ht="21.6" thickBot="1" x14ac:dyDescent="0.45">
      <c r="A19" s="2" t="s">
        <v>44</v>
      </c>
    </row>
    <row r="20" spans="1:20" ht="37.799999999999997" customHeight="1" thickBot="1" x14ac:dyDescent="0.35">
      <c r="A20" s="3" t="s">
        <v>8</v>
      </c>
      <c r="B20" s="4"/>
      <c r="D20" s="3" t="s">
        <v>19</v>
      </c>
      <c r="E20" s="22"/>
      <c r="F20" s="22"/>
      <c r="G20" s="22"/>
      <c r="H20" s="22"/>
      <c r="I20" s="22"/>
      <c r="J20" s="22"/>
      <c r="K20" s="22"/>
      <c r="L20" s="4"/>
      <c r="N20" s="39" t="s">
        <v>48</v>
      </c>
      <c r="O20" s="40"/>
      <c r="P20" s="40"/>
      <c r="Q20" s="40"/>
      <c r="R20" s="40"/>
      <c r="S20" s="41"/>
    </row>
    <row r="21" spans="1:20" x14ac:dyDescent="0.3">
      <c r="A21" s="5"/>
      <c r="B21" s="6"/>
      <c r="D21" s="5"/>
      <c r="L21" s="6"/>
      <c r="N21" s="42"/>
      <c r="O21" s="42"/>
      <c r="P21" s="42"/>
      <c r="Q21" s="42"/>
      <c r="R21" s="42"/>
      <c r="S21" s="42"/>
    </row>
    <row r="22" spans="1:20" x14ac:dyDescent="0.3">
      <c r="A22" s="5" t="s">
        <v>37</v>
      </c>
      <c r="B22" s="7">
        <v>1</v>
      </c>
      <c r="D22" s="23">
        <f>D23+D26</f>
        <v>1.0498666666666667</v>
      </c>
      <c r="E22" s="37">
        <f>B13*R5*(1-B24)</f>
        <v>4.986666666666667E-2</v>
      </c>
      <c r="F22" s="24" t="s">
        <v>21</v>
      </c>
      <c r="G22" s="24"/>
      <c r="H22" s="24"/>
      <c r="I22" s="24"/>
      <c r="J22" s="24"/>
      <c r="K22" s="24"/>
      <c r="L22" s="30"/>
    </row>
    <row r="23" spans="1:20" x14ac:dyDescent="0.3">
      <c r="A23" s="19" t="s">
        <v>17</v>
      </c>
      <c r="B23" s="20">
        <f>B22*B24</f>
        <v>0.11999999999999988</v>
      </c>
      <c r="D23" s="25">
        <f>B23</f>
        <v>0.11999999999999988</v>
      </c>
      <c r="E23" s="26"/>
      <c r="F23" s="26" t="s">
        <v>20</v>
      </c>
      <c r="G23" s="26"/>
      <c r="H23" s="26"/>
      <c r="I23" s="26"/>
      <c r="J23" s="26"/>
      <c r="K23" s="26"/>
      <c r="L23" s="36"/>
    </row>
    <row r="24" spans="1:20" x14ac:dyDescent="0.3">
      <c r="A24" s="5" t="s">
        <v>16</v>
      </c>
      <c r="B24" s="8">
        <f>B22*R15</f>
        <v>0.11999999999999988</v>
      </c>
      <c r="D24" s="27">
        <f>D23/D22</f>
        <v>0.11430022860045709</v>
      </c>
      <c r="E24" t="s">
        <v>50</v>
      </c>
      <c r="L24" s="6"/>
    </row>
    <row r="25" spans="1:20" x14ac:dyDescent="0.3">
      <c r="A25" s="5"/>
      <c r="B25" s="6"/>
      <c r="D25" s="5"/>
      <c r="L25" s="6"/>
    </row>
    <row r="26" spans="1:20" x14ac:dyDescent="0.3">
      <c r="A26" s="5" t="s">
        <v>18</v>
      </c>
      <c r="B26" s="9">
        <f>B22*(1-B24)</f>
        <v>0.88000000000000012</v>
      </c>
      <c r="D26" s="23">
        <f>D27+D28</f>
        <v>0.92986666666666684</v>
      </c>
      <c r="F26" t="s">
        <v>41</v>
      </c>
      <c r="L26" s="6"/>
    </row>
    <row r="27" spans="1:20" x14ac:dyDescent="0.3">
      <c r="A27" s="5" t="s">
        <v>9</v>
      </c>
      <c r="B27" s="9">
        <f>B26*R5</f>
        <v>0.44000000000000006</v>
      </c>
      <c r="D27" s="23">
        <f>B27*(1+B13)</f>
        <v>0.48986666666666673</v>
      </c>
      <c r="F27" t="s">
        <v>40</v>
      </c>
      <c r="L27" s="6"/>
    </row>
    <row r="28" spans="1:20" ht="15" thickBot="1" x14ac:dyDescent="0.35">
      <c r="A28" s="5" t="s">
        <v>10</v>
      </c>
      <c r="B28" s="9">
        <f>B26-B27</f>
        <v>0.44000000000000006</v>
      </c>
      <c r="D28" s="28">
        <f>B28</f>
        <v>0.44000000000000006</v>
      </c>
      <c r="E28" s="29"/>
      <c r="F28" s="29" t="s">
        <v>39</v>
      </c>
      <c r="G28" s="29"/>
      <c r="H28" s="29"/>
      <c r="I28" s="29"/>
      <c r="J28" s="29"/>
      <c r="K28" s="29"/>
      <c r="L28" s="11"/>
    </row>
    <row r="29" spans="1:20" x14ac:dyDescent="0.3">
      <c r="A29" s="5" t="s">
        <v>11</v>
      </c>
      <c r="B29" s="6"/>
    </row>
    <row r="30" spans="1:20" ht="15" thickBot="1" x14ac:dyDescent="0.35">
      <c r="A30" s="5" t="s">
        <v>12</v>
      </c>
      <c r="B30" s="6"/>
    </row>
    <row r="31" spans="1:20" ht="28.8" customHeight="1" thickBot="1" x14ac:dyDescent="0.35">
      <c r="A31" s="5" t="s">
        <v>13</v>
      </c>
      <c r="B31" s="6"/>
      <c r="D31" s="3" t="s">
        <v>46</v>
      </c>
      <c r="E31" s="22"/>
      <c r="F31" s="22"/>
      <c r="G31" s="22"/>
      <c r="H31" s="22"/>
      <c r="I31" s="22"/>
      <c r="J31" s="22"/>
      <c r="K31" s="22"/>
      <c r="L31" s="4"/>
      <c r="N31" s="39" t="s">
        <v>47</v>
      </c>
      <c r="O31" s="40"/>
      <c r="P31" s="40"/>
      <c r="Q31" s="40"/>
      <c r="R31" s="40"/>
      <c r="S31" s="40"/>
      <c r="T31" s="41"/>
    </row>
    <row r="32" spans="1:20" x14ac:dyDescent="0.3">
      <c r="A32" s="5" t="s">
        <v>14</v>
      </c>
      <c r="B32" s="6"/>
      <c r="D32" s="5"/>
      <c r="L32" s="6"/>
      <c r="N32" s="33"/>
      <c r="O32" s="33"/>
      <c r="P32" s="33"/>
      <c r="Q32" s="33"/>
      <c r="R32" s="33"/>
      <c r="S32" s="33"/>
      <c r="T32" s="33"/>
    </row>
    <row r="33" spans="1:20" ht="15" thickBot="1" x14ac:dyDescent="0.35">
      <c r="A33" s="10" t="s">
        <v>15</v>
      </c>
      <c r="B33" s="11"/>
      <c r="D33" s="23">
        <f>D37/(1-D35)</f>
        <v>1.0566666666666666</v>
      </c>
      <c r="E33" s="37">
        <f>B13*R5</f>
        <v>5.6666666666666664E-2</v>
      </c>
      <c r="F33" s="24" t="s">
        <v>25</v>
      </c>
      <c r="G33" s="24"/>
      <c r="H33" s="24"/>
      <c r="I33" s="24"/>
      <c r="J33" s="24"/>
      <c r="K33" s="24"/>
      <c r="L33" s="30"/>
    </row>
    <row r="34" spans="1:20" x14ac:dyDescent="0.3">
      <c r="D34" s="25">
        <f>D33-D37</f>
        <v>0.1267999999999998</v>
      </c>
      <c r="E34" s="26"/>
      <c r="F34" s="26" t="s">
        <v>22</v>
      </c>
      <c r="G34" s="26"/>
      <c r="H34" s="26"/>
      <c r="I34" s="26"/>
      <c r="J34" s="26"/>
      <c r="K34" s="26"/>
      <c r="L34" s="36"/>
    </row>
    <row r="35" spans="1:20" x14ac:dyDescent="0.3">
      <c r="D35" s="27">
        <f>B24</f>
        <v>0.11999999999999988</v>
      </c>
      <c r="E35" t="s">
        <v>50</v>
      </c>
      <c r="L35" s="6"/>
    </row>
    <row r="36" spans="1:20" x14ac:dyDescent="0.3">
      <c r="D36" s="5"/>
      <c r="L36" s="6"/>
    </row>
    <row r="37" spans="1:20" x14ac:dyDescent="0.3">
      <c r="D37" s="23">
        <f>D38+D39</f>
        <v>0.92986666666666684</v>
      </c>
      <c r="L37" s="6"/>
    </row>
    <row r="38" spans="1:20" x14ac:dyDescent="0.3">
      <c r="D38" s="23">
        <f>B27*(1+B13)</f>
        <v>0.48986666666666673</v>
      </c>
      <c r="E38" t="s">
        <v>23</v>
      </c>
      <c r="L38" s="6"/>
    </row>
    <row r="39" spans="1:20" ht="15" thickBot="1" x14ac:dyDescent="0.35">
      <c r="D39" s="28">
        <f>B28</f>
        <v>0.44000000000000006</v>
      </c>
      <c r="E39" s="29"/>
      <c r="F39" s="29"/>
      <c r="G39" s="29"/>
      <c r="H39" s="29"/>
      <c r="I39" s="29"/>
      <c r="J39" s="29"/>
      <c r="K39" s="29"/>
      <c r="L39" s="11"/>
    </row>
    <row r="41" spans="1:20" ht="15" thickBot="1" x14ac:dyDescent="0.35"/>
    <row r="42" spans="1:20" ht="31.8" customHeight="1" thickBot="1" x14ac:dyDescent="0.35">
      <c r="D42" s="3" t="s">
        <v>26</v>
      </c>
      <c r="E42" s="22"/>
      <c r="F42" s="22"/>
      <c r="G42" s="22"/>
      <c r="H42" s="22"/>
      <c r="I42" s="22"/>
      <c r="J42" s="22"/>
      <c r="K42" s="22"/>
      <c r="L42" s="4"/>
      <c r="N42" s="39" t="s">
        <v>51</v>
      </c>
      <c r="O42" s="40"/>
      <c r="P42" s="40"/>
      <c r="Q42" s="40"/>
      <c r="R42" s="40"/>
      <c r="S42" s="40"/>
      <c r="T42" s="41"/>
    </row>
    <row r="43" spans="1:20" ht="15" thickBot="1" x14ac:dyDescent="0.35">
      <c r="D43" s="5"/>
      <c r="L43" s="6"/>
    </row>
    <row r="44" spans="1:20" ht="15" thickBot="1" x14ac:dyDescent="0.35">
      <c r="D44" s="23">
        <v>1.1100000000000001</v>
      </c>
      <c r="E44" s="21" t="s">
        <v>27</v>
      </c>
      <c r="F44" s="24"/>
      <c r="G44" s="24"/>
      <c r="H44" s="24"/>
      <c r="I44" s="24"/>
      <c r="J44" s="24"/>
      <c r="K44" s="24"/>
      <c r="L44" s="6"/>
    </row>
    <row r="45" spans="1:20" x14ac:dyDescent="0.3">
      <c r="D45" s="25">
        <f>D44-D48</f>
        <v>0.18013333333333326</v>
      </c>
      <c r="E45" s="26" t="s">
        <v>49</v>
      </c>
      <c r="F45" s="26"/>
      <c r="G45" s="26"/>
      <c r="H45" s="26"/>
      <c r="I45" s="26"/>
      <c r="J45" s="26"/>
      <c r="K45" s="26"/>
      <c r="L45" s="6"/>
    </row>
    <row r="46" spans="1:20" x14ac:dyDescent="0.3">
      <c r="D46" s="27">
        <f>D45/D44</f>
        <v>0.1622822822822822</v>
      </c>
      <c r="E46" t="s">
        <v>50</v>
      </c>
      <c r="L46" s="6"/>
    </row>
    <row r="47" spans="1:20" x14ac:dyDescent="0.3">
      <c r="D47" s="5"/>
      <c r="L47" s="6"/>
    </row>
    <row r="48" spans="1:20" x14ac:dyDescent="0.3">
      <c r="D48" s="23">
        <f>D49+D50</f>
        <v>0.92986666666666684</v>
      </c>
      <c r="L48" s="6"/>
    </row>
    <row r="49" spans="4:12" x14ac:dyDescent="0.3">
      <c r="D49" s="23">
        <f>B27*(1+B13)</f>
        <v>0.48986666666666673</v>
      </c>
      <c r="E49" t="s">
        <v>23</v>
      </c>
      <c r="L49" s="6"/>
    </row>
    <row r="50" spans="4:12" ht="15" thickBot="1" x14ac:dyDescent="0.35">
      <c r="D50" s="28">
        <f>B28</f>
        <v>0.44000000000000006</v>
      </c>
      <c r="E50" s="29" t="s">
        <v>28</v>
      </c>
      <c r="F50" s="29"/>
      <c r="G50" s="29"/>
      <c r="H50" s="29"/>
      <c r="I50" s="29"/>
      <c r="J50" s="29"/>
      <c r="K50" s="29"/>
      <c r="L50" s="11"/>
    </row>
  </sheetData>
  <mergeCells count="3">
    <mergeCell ref="N31:T31"/>
    <mergeCell ref="N20:S20"/>
    <mergeCell ref="N42:T42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08D4B-7A3A-469E-AF14-1CD00DD69713}">
  <dimension ref="A1:T50"/>
  <sheetViews>
    <sheetView workbookViewId="0"/>
  </sheetViews>
  <sheetFormatPr defaultRowHeight="14.4" x14ac:dyDescent="0.3"/>
  <cols>
    <col min="1" max="1" width="34.88671875" customWidth="1"/>
    <col min="2" max="2" width="11.109375" customWidth="1"/>
    <col min="4" max="4" width="14" customWidth="1"/>
    <col min="11" max="11" width="10.5546875" customWidth="1"/>
    <col min="12" max="12" width="18.21875" customWidth="1"/>
    <col min="14" max="14" width="20.21875" bestFit="1" customWidth="1"/>
  </cols>
  <sheetData>
    <row r="1" spans="1:20" ht="28.8" x14ac:dyDescent="0.55000000000000004">
      <c r="A1" s="46" t="s">
        <v>57</v>
      </c>
    </row>
    <row r="2" spans="1:20" x14ac:dyDescent="0.3">
      <c r="A2" s="1" t="s">
        <v>58</v>
      </c>
    </row>
    <row r="3" spans="1:20" x14ac:dyDescent="0.3">
      <c r="A3" s="1"/>
    </row>
    <row r="4" spans="1:20" ht="21.6" thickBot="1" x14ac:dyDescent="0.45">
      <c r="A4" s="2" t="s">
        <v>43</v>
      </c>
      <c r="N4" s="2" t="s">
        <v>77</v>
      </c>
      <c r="T4" t="s">
        <v>78</v>
      </c>
    </row>
    <row r="5" spans="1:20" x14ac:dyDescent="0.3">
      <c r="A5" s="3" t="s">
        <v>59</v>
      </c>
      <c r="B5" s="4"/>
      <c r="N5" s="3" t="s">
        <v>79</v>
      </c>
      <c r="O5" s="22"/>
      <c r="P5" s="22"/>
      <c r="Q5" s="22"/>
      <c r="R5" s="31">
        <v>0.5</v>
      </c>
    </row>
    <row r="6" spans="1:20" x14ac:dyDescent="0.3">
      <c r="A6" s="5"/>
      <c r="B6" s="6"/>
      <c r="N6" s="32" t="s">
        <v>29</v>
      </c>
      <c r="O6" s="33"/>
      <c r="P6" s="33"/>
      <c r="Q6" s="33"/>
      <c r="R6" s="13">
        <v>0.1</v>
      </c>
    </row>
    <row r="7" spans="1:20" x14ac:dyDescent="0.3">
      <c r="A7" s="5" t="s">
        <v>1</v>
      </c>
      <c r="B7" s="12">
        <v>750</v>
      </c>
      <c r="N7" s="32" t="s">
        <v>30</v>
      </c>
      <c r="O7" s="33"/>
      <c r="P7" s="33"/>
      <c r="Q7" s="33"/>
      <c r="R7" s="13">
        <v>0.08</v>
      </c>
    </row>
    <row r="8" spans="1:20" x14ac:dyDescent="0.3">
      <c r="A8" s="5" t="s">
        <v>2</v>
      </c>
      <c r="B8" s="12">
        <v>85</v>
      </c>
      <c r="N8" s="32" t="s">
        <v>31</v>
      </c>
      <c r="O8" s="33"/>
      <c r="P8" s="33"/>
      <c r="Q8" s="33"/>
      <c r="R8" s="13">
        <v>0.03</v>
      </c>
    </row>
    <row r="9" spans="1:20" x14ac:dyDescent="0.3">
      <c r="A9" s="5" t="s">
        <v>60</v>
      </c>
      <c r="B9" s="12">
        <f>B7+B8</f>
        <v>835</v>
      </c>
      <c r="N9" s="32" t="s">
        <v>32</v>
      </c>
      <c r="O9" s="33"/>
      <c r="P9" s="33"/>
      <c r="Q9" s="33"/>
      <c r="R9" s="13">
        <v>0.03</v>
      </c>
    </row>
    <row r="10" spans="1:20" x14ac:dyDescent="0.3">
      <c r="A10" s="5"/>
      <c r="B10" s="13">
        <f>B8/B7</f>
        <v>0.11333333333333333</v>
      </c>
      <c r="N10" s="32" t="s">
        <v>33</v>
      </c>
      <c r="O10" s="33"/>
      <c r="P10" s="33"/>
      <c r="Q10" s="33"/>
      <c r="R10" s="13">
        <v>0.05</v>
      </c>
    </row>
    <row r="11" spans="1:20" x14ac:dyDescent="0.3">
      <c r="A11" s="5"/>
      <c r="B11" s="6"/>
      <c r="N11" s="32" t="s">
        <v>34</v>
      </c>
      <c r="O11" s="33"/>
      <c r="P11" s="33"/>
      <c r="Q11" s="33"/>
      <c r="R11" s="13">
        <v>0.04</v>
      </c>
    </row>
    <row r="12" spans="1:20" x14ac:dyDescent="0.3">
      <c r="A12" s="5"/>
      <c r="B12" s="6"/>
      <c r="N12" s="32" t="s">
        <v>35</v>
      </c>
      <c r="O12" s="33"/>
      <c r="P12" s="33"/>
      <c r="Q12" s="33"/>
      <c r="R12" s="13">
        <v>0.05</v>
      </c>
    </row>
    <row r="13" spans="1:20" x14ac:dyDescent="0.3">
      <c r="A13" s="17" t="s">
        <v>61</v>
      </c>
      <c r="B13" s="18">
        <f>B10</f>
        <v>0.11333333333333333</v>
      </c>
      <c r="N13" s="5"/>
      <c r="O13" s="33"/>
      <c r="P13" s="33"/>
      <c r="Q13" s="33"/>
      <c r="R13" s="8">
        <f>SUM(R5:R12)</f>
        <v>0.88000000000000012</v>
      </c>
    </row>
    <row r="14" spans="1:20" x14ac:dyDescent="0.3">
      <c r="A14" s="5"/>
      <c r="B14" s="6"/>
      <c r="N14" s="5"/>
      <c r="O14" s="33"/>
      <c r="P14" s="33"/>
      <c r="Q14" s="33"/>
      <c r="R14" s="6"/>
    </row>
    <row r="15" spans="1:20" ht="15" thickBot="1" x14ac:dyDescent="0.35">
      <c r="A15" s="5" t="s">
        <v>62</v>
      </c>
      <c r="B15" s="7">
        <v>1</v>
      </c>
      <c r="N15" s="34" t="s">
        <v>36</v>
      </c>
      <c r="O15" s="29"/>
      <c r="P15" s="29"/>
      <c r="Q15" s="29"/>
      <c r="R15" s="35">
        <f>1-R13</f>
        <v>0.11999999999999988</v>
      </c>
    </row>
    <row r="16" spans="1:20" x14ac:dyDescent="0.3">
      <c r="A16" s="14" t="s">
        <v>63</v>
      </c>
      <c r="B16" s="15">
        <f>B13*B15</f>
        <v>0.11333333333333333</v>
      </c>
    </row>
    <row r="17" spans="1:20" ht="15" thickBot="1" x14ac:dyDescent="0.35">
      <c r="A17" s="10" t="s">
        <v>64</v>
      </c>
      <c r="B17" s="16">
        <f>B15+B16</f>
        <v>1.1133333333333333</v>
      </c>
    </row>
    <row r="19" spans="1:20" ht="21.6" thickBot="1" x14ac:dyDescent="0.45">
      <c r="A19" s="2" t="s">
        <v>65</v>
      </c>
    </row>
    <row r="20" spans="1:20" ht="37.799999999999997" customHeight="1" thickBot="1" x14ac:dyDescent="0.35">
      <c r="A20" s="3" t="s">
        <v>66</v>
      </c>
      <c r="B20" s="4"/>
      <c r="D20" s="3" t="s">
        <v>19</v>
      </c>
      <c r="E20" s="22"/>
      <c r="F20" s="22"/>
      <c r="G20" s="22"/>
      <c r="H20" s="22"/>
      <c r="I20" s="22"/>
      <c r="J20" s="22"/>
      <c r="K20" s="22"/>
      <c r="L20" s="4"/>
      <c r="N20" s="39" t="s">
        <v>80</v>
      </c>
      <c r="O20" s="40"/>
      <c r="P20" s="40"/>
      <c r="Q20" s="40"/>
      <c r="R20" s="40"/>
      <c r="S20" s="41"/>
    </row>
    <row r="21" spans="1:20" x14ac:dyDescent="0.3">
      <c r="A21" s="5"/>
      <c r="B21" s="6"/>
      <c r="D21" s="5"/>
      <c r="L21" s="6"/>
      <c r="N21" s="42"/>
      <c r="O21" s="42"/>
      <c r="P21" s="42"/>
      <c r="Q21" s="42"/>
      <c r="R21" s="42"/>
      <c r="S21" s="42"/>
    </row>
    <row r="22" spans="1:20" x14ac:dyDescent="0.3">
      <c r="A22" s="5" t="s">
        <v>37</v>
      </c>
      <c r="B22" s="7">
        <v>1</v>
      </c>
      <c r="D22" s="23">
        <f>D23+D26</f>
        <v>1.0498666666666667</v>
      </c>
      <c r="E22" s="37">
        <f>B13*R5*(1-B24)</f>
        <v>4.986666666666667E-2</v>
      </c>
      <c r="F22" s="24" t="s">
        <v>21</v>
      </c>
      <c r="G22" s="24"/>
      <c r="H22" s="24"/>
      <c r="I22" s="24"/>
      <c r="J22" s="24"/>
      <c r="K22" s="24"/>
      <c r="L22" s="30"/>
    </row>
    <row r="23" spans="1:20" x14ac:dyDescent="0.3">
      <c r="A23" s="19" t="s">
        <v>17</v>
      </c>
      <c r="B23" s="20">
        <f>B22*B24</f>
        <v>0.11999999999999988</v>
      </c>
      <c r="D23" s="25">
        <f>B23</f>
        <v>0.11999999999999988</v>
      </c>
      <c r="E23" s="26"/>
      <c r="F23" s="26" t="s">
        <v>70</v>
      </c>
      <c r="G23" s="26"/>
      <c r="H23" s="26"/>
      <c r="I23" s="26"/>
      <c r="J23" s="26"/>
      <c r="K23" s="26"/>
      <c r="L23" s="36"/>
    </row>
    <row r="24" spans="1:20" x14ac:dyDescent="0.3">
      <c r="A24" s="5" t="s">
        <v>16</v>
      </c>
      <c r="B24" s="8">
        <f>B22*R15</f>
        <v>0.11999999999999988</v>
      </c>
      <c r="D24" s="27">
        <f>D23/D22</f>
        <v>0.11430022860045709</v>
      </c>
      <c r="E24" t="s">
        <v>50</v>
      </c>
      <c r="L24" s="6"/>
    </row>
    <row r="25" spans="1:20" x14ac:dyDescent="0.3">
      <c r="A25" s="5"/>
      <c r="B25" s="6"/>
      <c r="D25" s="5"/>
      <c r="L25" s="6"/>
    </row>
    <row r="26" spans="1:20" x14ac:dyDescent="0.3">
      <c r="A26" s="5" t="s">
        <v>67</v>
      </c>
      <c r="B26" s="9">
        <f>B22*(1-B24)</f>
        <v>0.88000000000000012</v>
      </c>
      <c r="D26" s="23">
        <f>D27+D28</f>
        <v>0.92986666666666684</v>
      </c>
      <c r="F26" t="s">
        <v>71</v>
      </c>
      <c r="L26" s="6"/>
    </row>
    <row r="27" spans="1:20" x14ac:dyDescent="0.3">
      <c r="A27" s="5" t="s">
        <v>68</v>
      </c>
      <c r="B27" s="9">
        <f>B26*R5</f>
        <v>0.44000000000000006</v>
      </c>
      <c r="D27" s="23">
        <f>B27*(1+B13)</f>
        <v>0.48986666666666673</v>
      </c>
      <c r="F27" t="s">
        <v>72</v>
      </c>
      <c r="L27" s="6"/>
    </row>
    <row r="28" spans="1:20" ht="15" thickBot="1" x14ac:dyDescent="0.35">
      <c r="A28" s="5" t="s">
        <v>10</v>
      </c>
      <c r="B28" s="9">
        <f>B26-B27</f>
        <v>0.44000000000000006</v>
      </c>
      <c r="D28" s="28">
        <f>B28</f>
        <v>0.44000000000000006</v>
      </c>
      <c r="E28" s="29"/>
      <c r="F28" s="29" t="s">
        <v>39</v>
      </c>
      <c r="G28" s="29"/>
      <c r="H28" s="29"/>
      <c r="I28" s="29"/>
      <c r="J28" s="29"/>
      <c r="K28" s="29"/>
      <c r="L28" s="11"/>
    </row>
    <row r="29" spans="1:20" x14ac:dyDescent="0.3">
      <c r="A29" s="5" t="s">
        <v>69</v>
      </c>
      <c r="B29" s="6"/>
    </row>
    <row r="30" spans="1:20" ht="15" thickBot="1" x14ac:dyDescent="0.35">
      <c r="A30" s="5" t="s">
        <v>69</v>
      </c>
      <c r="B30" s="6"/>
    </row>
    <row r="31" spans="1:20" ht="28.8" customHeight="1" thickBot="1" x14ac:dyDescent="0.35">
      <c r="A31" s="5" t="s">
        <v>69</v>
      </c>
      <c r="B31" s="6"/>
      <c r="D31" s="3" t="s">
        <v>46</v>
      </c>
      <c r="E31" s="22"/>
      <c r="F31" s="22"/>
      <c r="G31" s="22"/>
      <c r="H31" s="22"/>
      <c r="I31" s="22"/>
      <c r="J31" s="22"/>
      <c r="K31" s="22"/>
      <c r="L31" s="4"/>
      <c r="N31" s="39" t="s">
        <v>47</v>
      </c>
      <c r="O31" s="40"/>
      <c r="P31" s="40"/>
      <c r="Q31" s="40"/>
      <c r="R31" s="40"/>
      <c r="S31" s="40"/>
      <c r="T31" s="41"/>
    </row>
    <row r="32" spans="1:20" x14ac:dyDescent="0.3">
      <c r="A32" s="5" t="s">
        <v>69</v>
      </c>
      <c r="B32" s="6"/>
      <c r="D32" s="5"/>
      <c r="L32" s="6"/>
      <c r="N32" s="33"/>
      <c r="O32" s="33"/>
      <c r="P32" s="33"/>
      <c r="Q32" s="33"/>
      <c r="R32" s="33"/>
      <c r="S32" s="33"/>
      <c r="T32" s="33"/>
    </row>
    <row r="33" spans="1:20" ht="15" thickBot="1" x14ac:dyDescent="0.35">
      <c r="A33" s="10"/>
      <c r="B33" s="11"/>
      <c r="D33" s="23">
        <f>D37/(1-D35)</f>
        <v>1.0566666666666666</v>
      </c>
      <c r="E33" s="37">
        <f>B13*R5</f>
        <v>5.6666666666666664E-2</v>
      </c>
      <c r="F33" s="24" t="s">
        <v>25</v>
      </c>
      <c r="G33" s="24"/>
      <c r="H33" s="24"/>
      <c r="I33" s="24"/>
      <c r="J33" s="24"/>
      <c r="K33" s="24"/>
      <c r="L33" s="30"/>
    </row>
    <row r="34" spans="1:20" x14ac:dyDescent="0.3">
      <c r="D34" s="25">
        <f>D33-D37</f>
        <v>0.1267999999999998</v>
      </c>
      <c r="E34" s="26"/>
      <c r="F34" s="26" t="s">
        <v>73</v>
      </c>
      <c r="G34" s="26"/>
      <c r="H34" s="26"/>
      <c r="I34" s="26"/>
      <c r="J34" s="26"/>
      <c r="K34" s="26"/>
      <c r="L34" s="36"/>
    </row>
    <row r="35" spans="1:20" x14ac:dyDescent="0.3">
      <c r="D35" s="27">
        <f>B24</f>
        <v>0.11999999999999988</v>
      </c>
      <c r="E35" t="s">
        <v>50</v>
      </c>
      <c r="L35" s="6"/>
    </row>
    <row r="36" spans="1:20" x14ac:dyDescent="0.3">
      <c r="D36" s="5"/>
      <c r="L36" s="6"/>
    </row>
    <row r="37" spans="1:20" x14ac:dyDescent="0.3">
      <c r="D37" s="23">
        <f>D38+D39</f>
        <v>0.92986666666666684</v>
      </c>
      <c r="L37" s="6"/>
    </row>
    <row r="38" spans="1:20" x14ac:dyDescent="0.3">
      <c r="D38" s="23">
        <f>B27*(1+B13)</f>
        <v>0.48986666666666673</v>
      </c>
      <c r="E38" t="s">
        <v>23</v>
      </c>
      <c r="L38" s="6"/>
    </row>
    <row r="39" spans="1:20" ht="15" thickBot="1" x14ac:dyDescent="0.35">
      <c r="D39" s="28">
        <f>B28</f>
        <v>0.44000000000000006</v>
      </c>
      <c r="E39" s="29"/>
      <c r="F39" s="29"/>
      <c r="G39" s="29"/>
      <c r="H39" s="29"/>
      <c r="I39" s="29"/>
      <c r="J39" s="29"/>
      <c r="K39" s="29"/>
      <c r="L39" s="11"/>
    </row>
    <row r="41" spans="1:20" ht="15" thickBot="1" x14ac:dyDescent="0.35"/>
    <row r="42" spans="1:20" ht="31.8" customHeight="1" thickBot="1" x14ac:dyDescent="0.35">
      <c r="D42" s="3" t="s">
        <v>26</v>
      </c>
      <c r="E42" s="22"/>
      <c r="F42" s="22"/>
      <c r="G42" s="22"/>
      <c r="H42" s="22"/>
      <c r="I42" s="22"/>
      <c r="J42" s="22"/>
      <c r="K42" s="22"/>
      <c r="L42" s="4"/>
      <c r="N42" s="39" t="s">
        <v>81</v>
      </c>
      <c r="O42" s="40"/>
      <c r="P42" s="40"/>
      <c r="Q42" s="40"/>
      <c r="R42" s="40"/>
      <c r="S42" s="40"/>
      <c r="T42" s="41"/>
    </row>
    <row r="43" spans="1:20" ht="15" thickBot="1" x14ac:dyDescent="0.35">
      <c r="D43" s="5"/>
      <c r="L43" s="6"/>
    </row>
    <row r="44" spans="1:20" ht="15" thickBot="1" x14ac:dyDescent="0.35">
      <c r="D44" s="23">
        <v>1.1100000000000001</v>
      </c>
      <c r="E44" s="21" t="s">
        <v>74</v>
      </c>
      <c r="F44" s="24"/>
      <c r="G44" s="24"/>
      <c r="H44" s="24"/>
      <c r="I44" s="24"/>
      <c r="J44" s="24"/>
      <c r="K44" s="24"/>
      <c r="L44" s="6"/>
    </row>
    <row r="45" spans="1:20" x14ac:dyDescent="0.3">
      <c r="D45" s="25">
        <f>D44-D48</f>
        <v>0.18013333333333326</v>
      </c>
      <c r="E45" s="26" t="s">
        <v>75</v>
      </c>
      <c r="F45" s="26"/>
      <c r="G45" s="26"/>
      <c r="H45" s="26"/>
      <c r="I45" s="26"/>
      <c r="J45" s="26"/>
      <c r="K45" s="26"/>
      <c r="L45" s="6"/>
    </row>
    <row r="46" spans="1:20" x14ac:dyDescent="0.3">
      <c r="D46" s="27">
        <f>D45/D44</f>
        <v>0.1622822822822822</v>
      </c>
      <c r="E46" t="s">
        <v>50</v>
      </c>
      <c r="L46" s="6"/>
    </row>
    <row r="47" spans="1:20" x14ac:dyDescent="0.3">
      <c r="D47" s="5"/>
      <c r="L47" s="6"/>
    </row>
    <row r="48" spans="1:20" x14ac:dyDescent="0.3">
      <c r="D48" s="23">
        <f>D49+D50</f>
        <v>0.92986666666666684</v>
      </c>
      <c r="L48" s="6"/>
    </row>
    <row r="49" spans="4:12" x14ac:dyDescent="0.3">
      <c r="D49" s="23">
        <f>B27*(1+B13)</f>
        <v>0.48986666666666673</v>
      </c>
      <c r="E49" t="s">
        <v>76</v>
      </c>
      <c r="L49" s="6"/>
    </row>
    <row r="50" spans="4:12" ht="15" thickBot="1" x14ac:dyDescent="0.35">
      <c r="D50" s="28">
        <f>B28</f>
        <v>0.44000000000000006</v>
      </c>
      <c r="E50" s="29" t="s">
        <v>28</v>
      </c>
      <c r="F50" s="29"/>
      <c r="G50" s="29"/>
      <c r="H50" s="29"/>
      <c r="I50" s="29"/>
      <c r="J50" s="29"/>
      <c r="K50" s="29"/>
      <c r="L50" s="11"/>
    </row>
  </sheetData>
  <mergeCells count="3">
    <mergeCell ref="N20:S20"/>
    <mergeCell ref="N31:T31"/>
    <mergeCell ref="N42:T4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 and Summary</vt:lpstr>
      <vt:lpstr>Box Price Increase</vt:lpstr>
      <vt:lpstr>TBD Price Increase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David</dc:creator>
  <cp:lastModifiedBy>Jay David</cp:lastModifiedBy>
  <dcterms:created xsi:type="dcterms:W3CDTF">2022-05-11T13:56:40Z</dcterms:created>
  <dcterms:modified xsi:type="dcterms:W3CDTF">2025-12-30T00:43:57Z</dcterms:modified>
</cp:coreProperties>
</file>