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d.docs.live.net/d03700ccf8319977/DBB Files/"/>
    </mc:Choice>
  </mc:AlternateContent>
  <xr:revisionPtr revIDLastSave="335" documentId="8_{F3A522AE-E8AF-4BDD-A32D-BE081A13FD1F}" xr6:coauthVersionLast="47" xr6:coauthVersionMax="47" xr10:uidLastSave="{0D022310-93E9-47A5-8768-66A84736BDFE}"/>
  <bookViews>
    <workbookView xWindow="28680" yWindow="-120" windowWidth="29040" windowHeight="15720" activeTab="1" xr2:uid="{024731D9-BBFE-48C9-95F2-D90C6A9BD747}"/>
  </bookViews>
  <sheets>
    <sheet name="Instructions Breakeven" sheetId="11" r:id="rId1"/>
    <sheet name="Breakeven Model" sheetId="12" r:id="rId2"/>
    <sheet name="Instructions Pricing" sheetId="10" r:id="rId3"/>
    <sheet name="Summary" sheetId="3" r:id="rId4"/>
    <sheet name="Base Per Unit" sheetId="1" r:id="rId5"/>
    <sheet name="Base Labor" sheetId="2" r:id="rId6"/>
    <sheet name="Base Market PU" sheetId="5" r:id="rId7"/>
    <sheet name="Base Market Lbr" sheetId="4" r:id="rId8"/>
    <sheet name="New Per Unit" sheetId="6" r:id="rId9"/>
    <sheet name="New Labor " sheetId="7" r:id="rId10"/>
    <sheet name="New Market PU " sheetId="8" r:id="rId11"/>
    <sheet name="New Market Lbr " sheetId="9"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3" i="12" l="1"/>
  <c r="E37" i="12"/>
  <c r="C35" i="12"/>
  <c r="M21" i="12" s="1"/>
  <c r="M25" i="12" s="1"/>
  <c r="D17" i="12"/>
  <c r="G16" i="12"/>
  <c r="G23" i="12"/>
  <c r="G22" i="12"/>
  <c r="G21" i="12"/>
  <c r="G20" i="12"/>
  <c r="G19" i="12"/>
  <c r="G13" i="12"/>
  <c r="G14" i="12"/>
  <c r="G15" i="12"/>
  <c r="G12" i="12"/>
  <c r="F9" i="12"/>
  <c r="G9" i="12" s="1"/>
  <c r="D10" i="12"/>
  <c r="F8" i="12"/>
  <c r="G8" i="12" s="1"/>
  <c r="F5" i="12"/>
  <c r="F6" i="12"/>
  <c r="F4" i="12"/>
  <c r="D24" i="12"/>
  <c r="D6" i="12"/>
  <c r="G41" i="3"/>
  <c r="G40" i="3"/>
  <c r="G43" i="3" s="1"/>
  <c r="E41" i="3"/>
  <c r="E40" i="3"/>
  <c r="E43" i="3" s="1"/>
  <c r="C41" i="3"/>
  <c r="C40" i="3"/>
  <c r="G31" i="3"/>
  <c r="G30" i="3"/>
  <c r="E31" i="3"/>
  <c r="E30" i="3"/>
  <c r="C31" i="3"/>
  <c r="C30" i="3"/>
  <c r="F41" i="3"/>
  <c r="F40" i="3"/>
  <c r="D41" i="3"/>
  <c r="D40" i="3"/>
  <c r="B41" i="3"/>
  <c r="B40" i="3"/>
  <c r="F16" i="9"/>
  <c r="D16" i="9"/>
  <c r="B16" i="9"/>
  <c r="F16" i="8"/>
  <c r="D16" i="8"/>
  <c r="B16" i="8"/>
  <c r="F16" i="7"/>
  <c r="D16" i="7"/>
  <c r="B16" i="7"/>
  <c r="F16" i="6"/>
  <c r="D16" i="6"/>
  <c r="B16" i="6"/>
  <c r="F10" i="9"/>
  <c r="D10" i="9"/>
  <c r="B10" i="9"/>
  <c r="F9" i="9"/>
  <c r="D9" i="9"/>
  <c r="B9" i="9"/>
  <c r="O8" i="9"/>
  <c r="F7" i="9"/>
  <c r="D7" i="9"/>
  <c r="B7" i="9"/>
  <c r="F6" i="9"/>
  <c r="D6" i="9"/>
  <c r="B6" i="9"/>
  <c r="O8" i="8"/>
  <c r="F10" i="7"/>
  <c r="D10" i="7"/>
  <c r="B10" i="7"/>
  <c r="F9" i="7"/>
  <c r="D9" i="7"/>
  <c r="B9" i="7"/>
  <c r="O8" i="7"/>
  <c r="F7" i="7"/>
  <c r="D7" i="7"/>
  <c r="B7" i="7"/>
  <c r="F6" i="7"/>
  <c r="D6" i="7"/>
  <c r="B6" i="7"/>
  <c r="O8" i="6"/>
  <c r="O31" i="3"/>
  <c r="O16" i="3"/>
  <c r="F16" i="2"/>
  <c r="L10" i="2" s="1"/>
  <c r="D16" i="2"/>
  <c r="J10" i="2" s="1"/>
  <c r="B16" i="2"/>
  <c r="F16" i="4"/>
  <c r="D16" i="4"/>
  <c r="B16" i="4"/>
  <c r="F16" i="5"/>
  <c r="D16" i="5"/>
  <c r="B16" i="5"/>
  <c r="F18" i="3"/>
  <c r="F17" i="3"/>
  <c r="D18" i="3"/>
  <c r="D17" i="3"/>
  <c r="G7" i="3"/>
  <c r="E7" i="3"/>
  <c r="C7" i="3"/>
  <c r="B18" i="3"/>
  <c r="B17" i="3"/>
  <c r="J7" i="3"/>
  <c r="H7" i="3"/>
  <c r="O8" i="5"/>
  <c r="F10" i="4"/>
  <c r="D10" i="4"/>
  <c r="B10" i="4"/>
  <c r="F9" i="4"/>
  <c r="D9" i="4"/>
  <c r="B9" i="4"/>
  <c r="O8" i="4"/>
  <c r="F7" i="4"/>
  <c r="D7" i="4"/>
  <c r="B7" i="4"/>
  <c r="F6" i="4"/>
  <c r="D6" i="4"/>
  <c r="B6" i="4"/>
  <c r="F7" i="3"/>
  <c r="D7" i="3"/>
  <c r="B7" i="3"/>
  <c r="F10" i="2"/>
  <c r="D10" i="2"/>
  <c r="B10" i="2"/>
  <c r="F9" i="2"/>
  <c r="D9" i="2"/>
  <c r="B9" i="2"/>
  <c r="F7" i="2"/>
  <c r="D7" i="2"/>
  <c r="B7" i="2"/>
  <c r="F6" i="2"/>
  <c r="D6" i="2"/>
  <c r="B6" i="2"/>
  <c r="O8" i="2"/>
  <c r="H27" i="1"/>
  <c r="H23" i="1"/>
  <c r="H21" i="1"/>
  <c r="H22" i="1"/>
  <c r="H20" i="1"/>
  <c r="F21" i="1"/>
  <c r="F20" i="1"/>
  <c r="F22" i="1" s="1"/>
  <c r="F23" i="1" s="1"/>
  <c r="D21" i="1"/>
  <c r="D20" i="1"/>
  <c r="D22" i="1" s="1"/>
  <c r="D23" i="1" s="1"/>
  <c r="F3" i="1"/>
  <c r="D3" i="1"/>
  <c r="B3" i="1"/>
  <c r="B20" i="1" s="1"/>
  <c r="B22" i="1" s="1"/>
  <c r="B23" i="1" s="1"/>
  <c r="B21" i="1"/>
  <c r="O10" i="1"/>
  <c r="O8" i="1"/>
  <c r="O12" i="1" s="1"/>
  <c r="F27" i="12" l="1"/>
  <c r="C34" i="12" s="1"/>
  <c r="G27" i="12"/>
  <c r="D39" i="12"/>
  <c r="E39" i="12" s="1"/>
  <c r="H28" i="12"/>
  <c r="D37" i="12"/>
  <c r="K21" i="12" s="1"/>
  <c r="D28" i="12"/>
  <c r="D43" i="12" s="1"/>
  <c r="C43" i="3"/>
  <c r="O10" i="8"/>
  <c r="O12" i="8" s="1"/>
  <c r="O10" i="6"/>
  <c r="O12" i="6" s="1"/>
  <c r="F20" i="9"/>
  <c r="D20" i="9"/>
  <c r="B20" i="9"/>
  <c r="L10" i="9"/>
  <c r="J10" i="9"/>
  <c r="H10" i="9"/>
  <c r="F20" i="8"/>
  <c r="D20" i="8"/>
  <c r="B20" i="8"/>
  <c r="L10" i="7"/>
  <c r="J10" i="7"/>
  <c r="H10" i="7"/>
  <c r="L10" i="4"/>
  <c r="H10" i="4"/>
  <c r="O10" i="5"/>
  <c r="O12" i="5" s="1"/>
  <c r="B12" i="5" s="1"/>
  <c r="B14" i="5" s="1"/>
  <c r="J10" i="4"/>
  <c r="H10" i="2"/>
  <c r="O10" i="2" s="1"/>
  <c r="O12" i="2" s="1"/>
  <c r="D12" i="1"/>
  <c r="D14" i="1" s="1"/>
  <c r="F12" i="1"/>
  <c r="F14" i="1" s="1"/>
  <c r="B12" i="1"/>
  <c r="B14" i="1" s="1"/>
  <c r="M20" i="12" l="1"/>
  <c r="K20" i="12"/>
  <c r="K25" i="12" s="1"/>
  <c r="D41" i="12"/>
  <c r="E41" i="12" s="1"/>
  <c r="E43" i="12"/>
  <c r="O10" i="9"/>
  <c r="O12" i="9" s="1"/>
  <c r="B12" i="8"/>
  <c r="B14" i="8" s="1"/>
  <c r="B21" i="8" s="1"/>
  <c r="D12" i="8"/>
  <c r="D14" i="8" s="1"/>
  <c r="D21" i="8" s="1"/>
  <c r="D22" i="8" s="1"/>
  <c r="D23" i="8" s="1"/>
  <c r="F12" i="8"/>
  <c r="F14" i="8" s="1"/>
  <c r="F21" i="8" s="1"/>
  <c r="F22" i="8" s="1"/>
  <c r="F23" i="8" s="1"/>
  <c r="O10" i="7"/>
  <c r="O12" i="7" s="1"/>
  <c r="B12" i="6"/>
  <c r="B14" i="6" s="1"/>
  <c r="F12" i="6"/>
  <c r="F14" i="6" s="1"/>
  <c r="D12" i="6"/>
  <c r="D14" i="6" s="1"/>
  <c r="H20" i="9"/>
  <c r="H41" i="3" s="1"/>
  <c r="H20" i="8"/>
  <c r="H40" i="3" s="1"/>
  <c r="O10" i="4"/>
  <c r="O12" i="4" s="1"/>
  <c r="D12" i="4" s="1"/>
  <c r="D14" i="4" s="1"/>
  <c r="D21" i="4" s="1"/>
  <c r="F12" i="5"/>
  <c r="F14" i="5" s="1"/>
  <c r="F21" i="5" s="1"/>
  <c r="D12" i="5"/>
  <c r="D14" i="5" s="1"/>
  <c r="D21" i="5" s="1"/>
  <c r="D20" i="5"/>
  <c r="F20" i="5"/>
  <c r="B21" i="5"/>
  <c r="B20" i="5"/>
  <c r="D20" i="4"/>
  <c r="D12" i="2"/>
  <c r="D14" i="2" s="1"/>
  <c r="F12" i="2"/>
  <c r="B12" i="2"/>
  <c r="F14" i="2"/>
  <c r="F21" i="2" s="1"/>
  <c r="B14" i="2"/>
  <c r="B21" i="2" s="1"/>
  <c r="D12" i="9" l="1"/>
  <c r="D14" i="9" s="1"/>
  <c r="D21" i="9" s="1"/>
  <c r="D22" i="9" s="1"/>
  <c r="D23" i="9" s="1"/>
  <c r="F12" i="9"/>
  <c r="F14" i="9" s="1"/>
  <c r="F21" i="9" s="1"/>
  <c r="F22" i="9" s="1"/>
  <c r="F23" i="9" s="1"/>
  <c r="B12" i="9"/>
  <c r="B14" i="9" s="1"/>
  <c r="B21" i="9" s="1"/>
  <c r="H21" i="9" s="1"/>
  <c r="H21" i="8"/>
  <c r="B22" i="8"/>
  <c r="B12" i="7"/>
  <c r="B14" i="7" s="1"/>
  <c r="F12" i="7"/>
  <c r="F14" i="7" s="1"/>
  <c r="D12" i="7"/>
  <c r="D14" i="7" s="1"/>
  <c r="B3" i="6"/>
  <c r="B21" i="6"/>
  <c r="F21" i="6"/>
  <c r="F3" i="6"/>
  <c r="F20" i="6" s="1"/>
  <c r="F22" i="6" s="1"/>
  <c r="F23" i="6" s="1"/>
  <c r="D3" i="6"/>
  <c r="D21" i="6"/>
  <c r="B22" i="9"/>
  <c r="B12" i="4"/>
  <c r="B14" i="4" s="1"/>
  <c r="B21" i="4" s="1"/>
  <c r="F12" i="4"/>
  <c r="F14" i="4" s="1"/>
  <c r="F21" i="4" s="1"/>
  <c r="F22" i="5"/>
  <c r="F23" i="5" s="1"/>
  <c r="G17" i="3" s="1"/>
  <c r="H21" i="5"/>
  <c r="D22" i="5"/>
  <c r="D23" i="5" s="1"/>
  <c r="E17" i="3" s="1"/>
  <c r="B22" i="5"/>
  <c r="H20" i="5"/>
  <c r="H17" i="3" s="1"/>
  <c r="D22" i="4"/>
  <c r="D23" i="4" s="1"/>
  <c r="E18" i="3" s="1"/>
  <c r="B20" i="4"/>
  <c r="F20" i="4"/>
  <c r="D21" i="2"/>
  <c r="H21" i="2" s="1"/>
  <c r="D3" i="2"/>
  <c r="B3" i="2"/>
  <c r="F3" i="2"/>
  <c r="F21" i="7" l="1"/>
  <c r="F3" i="7"/>
  <c r="D21" i="7"/>
  <c r="D3" i="7"/>
  <c r="H21" i="6"/>
  <c r="B23" i="8"/>
  <c r="H22" i="8"/>
  <c r="B21" i="7"/>
  <c r="H21" i="7" s="1"/>
  <c r="B3" i="7"/>
  <c r="B20" i="6"/>
  <c r="B30" i="3"/>
  <c r="D20" i="6"/>
  <c r="D22" i="6" s="1"/>
  <c r="D23" i="6" s="1"/>
  <c r="D30" i="3"/>
  <c r="F31" i="3"/>
  <c r="H22" i="9"/>
  <c r="B23" i="9"/>
  <c r="F20" i="2"/>
  <c r="F8" i="3"/>
  <c r="F10" i="3" s="1"/>
  <c r="B20" i="2"/>
  <c r="B8" i="3"/>
  <c r="B10" i="3" s="1"/>
  <c r="D20" i="2"/>
  <c r="D22" i="2" s="1"/>
  <c r="D23" i="2" s="1"/>
  <c r="E8" i="3" s="1"/>
  <c r="D8" i="3"/>
  <c r="D10" i="3" s="1"/>
  <c r="E20" i="3"/>
  <c r="B23" i="5"/>
  <c r="C17" i="3" s="1"/>
  <c r="H22" i="5"/>
  <c r="H20" i="4"/>
  <c r="H18" i="3" s="1"/>
  <c r="B22" i="4"/>
  <c r="F22" i="4"/>
  <c r="F23" i="4" s="1"/>
  <c r="G18" i="3" s="1"/>
  <c r="G20" i="3" s="1"/>
  <c r="H21" i="4"/>
  <c r="B22" i="2"/>
  <c r="B23" i="2" s="1"/>
  <c r="C8" i="3" s="1"/>
  <c r="F30" i="3" l="1"/>
  <c r="F20" i="7"/>
  <c r="F22" i="7" s="1"/>
  <c r="F23" i="7" s="1"/>
  <c r="F33" i="3"/>
  <c r="D20" i="7"/>
  <c r="D22" i="7" s="1"/>
  <c r="D23" i="7" s="1"/>
  <c r="D31" i="3"/>
  <c r="D33" i="3" s="1"/>
  <c r="H27" i="8"/>
  <c r="J40" i="3" s="1"/>
  <c r="H23" i="8"/>
  <c r="H20" i="6"/>
  <c r="H30" i="3" s="1"/>
  <c r="B22" i="6"/>
  <c r="B31" i="3"/>
  <c r="B33" i="3" s="1"/>
  <c r="B20" i="7"/>
  <c r="H23" i="9"/>
  <c r="H27" i="9"/>
  <c r="J41" i="3" s="1"/>
  <c r="F22" i="2"/>
  <c r="F23" i="2" s="1"/>
  <c r="G8" i="3" s="1"/>
  <c r="H20" i="2"/>
  <c r="H8" i="3" s="1"/>
  <c r="H23" i="5"/>
  <c r="H27" i="5"/>
  <c r="J17" i="3" s="1"/>
  <c r="B23" i="4"/>
  <c r="C18" i="3" s="1"/>
  <c r="C20" i="3" s="1"/>
  <c r="H22" i="4"/>
  <c r="H22" i="2"/>
  <c r="H23" i="2" s="1"/>
  <c r="H22" i="6" l="1"/>
  <c r="B23" i="6"/>
  <c r="B22" i="7"/>
  <c r="H20" i="7"/>
  <c r="H31" i="3" s="1"/>
  <c r="H23" i="4"/>
  <c r="H27" i="4"/>
  <c r="J18" i="3" s="1"/>
  <c r="H27" i="2"/>
  <c r="J8" i="3" s="1"/>
  <c r="H27" i="6" l="1"/>
  <c r="J30" i="3" s="1"/>
  <c r="H23" i="6"/>
  <c r="H22" i="7"/>
  <c r="B23" i="7"/>
  <c r="H27" i="7" l="1"/>
  <c r="J31" i="3" s="1"/>
  <c r="H23" i="7"/>
</calcChain>
</file>

<file path=xl/sharedStrings.xml><?xml version="1.0" encoding="utf-8"?>
<sst xmlns="http://schemas.openxmlformats.org/spreadsheetml/2006/main" count="410" uniqueCount="111">
  <si>
    <t>Product #1</t>
  </si>
  <si>
    <t>Product #2</t>
  </si>
  <si>
    <t>Product #3</t>
  </si>
  <si>
    <t>Material</t>
  </si>
  <si>
    <t>Labor</t>
  </si>
  <si>
    <t>Overhead</t>
  </si>
  <si>
    <t xml:space="preserve">     Rent</t>
  </si>
  <si>
    <t xml:space="preserve">     Utilities</t>
  </si>
  <si>
    <t xml:space="preserve">     Maintenance</t>
  </si>
  <si>
    <t xml:space="preserve">     Supplies</t>
  </si>
  <si>
    <t xml:space="preserve">     Misc.</t>
  </si>
  <si>
    <t>Total</t>
  </si>
  <si>
    <t xml:space="preserve">     Salaries/Indirect Labor</t>
  </si>
  <si>
    <t xml:space="preserve">     Wood</t>
  </si>
  <si>
    <t xml:space="preserve">     Nails</t>
  </si>
  <si>
    <t xml:space="preserve">     Cutting</t>
  </si>
  <si>
    <t xml:space="preserve">     Finishing</t>
  </si>
  <si>
    <t>Forecast</t>
  </si>
  <si>
    <t>Total Forecast Units</t>
  </si>
  <si>
    <t>Overhead Allocated per Unit</t>
  </si>
  <si>
    <t xml:space="preserve">    Allocation</t>
  </si>
  <si>
    <t>Revenue per Unit</t>
  </si>
  <si>
    <t>Product Cost</t>
  </si>
  <si>
    <t>Pricing is based on a fixed Gross Margin assumption</t>
  </si>
  <si>
    <t>Quick Income Statement</t>
  </si>
  <si>
    <t>Total Revenue</t>
  </si>
  <si>
    <t>Total Cost</t>
  </si>
  <si>
    <t>Gross Margin</t>
  </si>
  <si>
    <t>Gross Margin %</t>
  </si>
  <si>
    <t>Sales, General and Adminstrative</t>
  </si>
  <si>
    <t xml:space="preserve"> Budget Income</t>
  </si>
  <si>
    <t>Total Labor Cost</t>
  </si>
  <si>
    <t>Overhead Allocated per $ of Labor</t>
  </si>
  <si>
    <t>Sales Price per Unit</t>
  </si>
  <si>
    <t>OH Allocated per Unit</t>
  </si>
  <si>
    <t>OH Allocated by Labor $</t>
  </si>
  <si>
    <t>% Difference</t>
  </si>
  <si>
    <t>Total Income</t>
  </si>
  <si>
    <t>GM%</t>
  </si>
  <si>
    <t>Fixed Gross Margin (Budget)</t>
  </si>
  <si>
    <t>Market Pricing (Budget)</t>
  </si>
  <si>
    <t>Pricing is based on Market driven by competition</t>
  </si>
  <si>
    <t xml:space="preserve">     Cost with a fixed markup</t>
  </si>
  <si>
    <t xml:space="preserve">     Overhead allocated by units sold</t>
  </si>
  <si>
    <t xml:space="preserve">     Profitability assessed with OH allocated by labor $</t>
  </si>
  <si>
    <t xml:space="preserve">     GM doesn't change because it is a component of price</t>
  </si>
  <si>
    <t xml:space="preserve">     Pricing changes due to different cost allocation</t>
  </si>
  <si>
    <t xml:space="preserve">     Price is independent of cost and based on maximum</t>
  </si>
  <si>
    <t xml:space="preserve">     ability to sell each product</t>
  </si>
  <si>
    <t xml:space="preserve">Pricing is based on a Market </t>
  </si>
  <si>
    <t>Data Entry</t>
  </si>
  <si>
    <t>Assumptions:</t>
  </si>
  <si>
    <t>Product #1 and Product #2 are equal in capacity utilization - 1 for 1</t>
  </si>
  <si>
    <t>Product #3 takes up capacity equal to 1.5 the value of Products #1 and #2</t>
  </si>
  <si>
    <t xml:space="preserve">Product #3 </t>
  </si>
  <si>
    <t xml:space="preserve">Capacity </t>
  </si>
  <si>
    <t xml:space="preserve">Actual </t>
  </si>
  <si>
    <t>Base Scenario</t>
  </si>
  <si>
    <t>New Scenario</t>
  </si>
  <si>
    <t>Enter what you want to sell on this more premium item</t>
  </si>
  <si>
    <t>Now you can propose different numbers for #1 and #2 to make actual equal to Capacity</t>
  </si>
  <si>
    <t xml:space="preserve">Base Scenario </t>
  </si>
  <si>
    <t xml:space="preserve">Pricing, for most companies comes down to calculating costs that include materials, direct labor and allocations of overhead.  Once costs are known for each product, a mark up based on the target gross margin above cost becomes the tool to build out expected pricing. </t>
  </si>
  <si>
    <t xml:space="preserve">In this model, there are two scenarios that derive pricing from cost + margin so you will see different prices based on two different overhead allocation models.  One is based on total overhead divided by units produced/sold.  The other is based on the amount of labor that goes into each product.  </t>
  </si>
  <si>
    <t xml:space="preserve">You will not have good ability to assess the relative contribution of any of the items because, in effect their gross margins are the same by design.  Their relative profit contribution is only based on the volume sold.  </t>
  </si>
  <si>
    <t xml:space="preserve">The second set of numbers start with assigning pricing based on the market.  It will then be assumed that with competitive, market based pricing, demand can be more variable and the market should be able to accept differences in your product mix that you can readily adjust based on each products relative contribution.  </t>
  </si>
  <si>
    <t xml:space="preserve">By starting with market pricing with similar cost allocation models, you will get a more actionable set of data for product profitability.  You can then make better decisions on the products you want to promote in a fixed capacity scenario.  In the "New" scenario product mix can be adjusted (within capacity confines) to decide the most profitable portfolio of items that will bring the most profit.  </t>
  </si>
  <si>
    <t>Interactive Sales Pricing Models</t>
  </si>
  <si>
    <t>New Scenario (Most Profitable Sales Mix)</t>
  </si>
  <si>
    <t>Breakeven Model</t>
  </si>
  <si>
    <t>Materials</t>
  </si>
  <si>
    <t>Direct Labor</t>
  </si>
  <si>
    <t>OVH - SG&amp;A</t>
  </si>
  <si>
    <t>OVH - Indirect Labor</t>
  </si>
  <si>
    <t>OVH - Warehouse</t>
  </si>
  <si>
    <t>OVH - Utilities</t>
  </si>
  <si>
    <t>OVH - Insurance and Business Expenses</t>
  </si>
  <si>
    <t>OVH - Indirect Materials/Supplies</t>
  </si>
  <si>
    <t>OVH - Other</t>
  </si>
  <si>
    <t>OVH - Depreciation, Interest, Taxes</t>
  </si>
  <si>
    <t>Annual Total</t>
  </si>
  <si>
    <t>Truly Variable</t>
  </si>
  <si>
    <t>Mixed Cost</t>
  </si>
  <si>
    <t>Freight to Customer</t>
  </si>
  <si>
    <t>Sales Commissions</t>
  </si>
  <si>
    <t>Income Statement</t>
  </si>
  <si>
    <t>Revenue</t>
  </si>
  <si>
    <t>Net Sales</t>
  </si>
  <si>
    <t>Fixed Plant Costs</t>
  </si>
  <si>
    <t>Fixed Corporate Costs</t>
  </si>
  <si>
    <t>OVH - HQ Building Costs</t>
  </si>
  <si>
    <t xml:space="preserve">OVH - Maintenance, Quality, Sanitation etc. </t>
  </si>
  <si>
    <t>Variable Margin</t>
  </si>
  <si>
    <t>EBITDA</t>
  </si>
  <si>
    <t>Net Income</t>
  </si>
  <si>
    <t>Total Costs</t>
  </si>
  <si>
    <t xml:space="preserve">Variable </t>
  </si>
  <si>
    <t>Fixed</t>
  </si>
  <si>
    <t xml:space="preserve">Assumption that </t>
  </si>
  <si>
    <t>is variable</t>
  </si>
  <si>
    <t>OVH - Plant Building</t>
  </si>
  <si>
    <t>Breakeven Analysis</t>
  </si>
  <si>
    <t xml:space="preserve">     Unit Sales</t>
  </si>
  <si>
    <t>Breakeven Calculation</t>
  </si>
  <si>
    <t>Fixed Costs</t>
  </si>
  <si>
    <t>Unit Variable Cost</t>
  </si>
  <si>
    <t>Sales per Unit</t>
  </si>
  <si>
    <t>Unit Variable Margin</t>
  </si>
  <si>
    <t xml:space="preserve">Breakeven </t>
  </si>
  <si>
    <t xml:space="preserve">Revenue </t>
  </si>
  <si>
    <t xml:space="preserve">Unit Sales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</si>
</sst>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_(&quot;$&quot;* #,##0_);_(&quot;$&quot;* \(#,##0\);_(&quot;$&quot;* &quot;-&quot;??_);_(@_)"/>
    <numFmt numFmtId="168" formatCode="_(* #,##0_);_(* \(#,##0\);_(* &quot;-&quot;?_);_(@_)"/>
    <numFmt numFmtId="170" formatCode="_(&quot;$&quot;* #,##0.0_);_(&quot;$&quot;* \(#,##0.0\);_(&quot;$&quot;*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b/>
      <u/>
      <sz val="11"/>
      <color theme="1"/>
      <name val="Calibri"/>
      <family val="2"/>
      <scheme val="minor"/>
    </font>
    <font>
      <u/>
      <sz val="11"/>
      <color theme="1"/>
      <name val="Calibri"/>
      <family val="2"/>
      <scheme val="minor"/>
    </font>
    <font>
      <b/>
      <sz val="14"/>
      <color theme="1"/>
      <name val="Calibri"/>
      <family val="2"/>
      <scheme val="minor"/>
    </font>
    <font>
      <b/>
      <sz val="24"/>
      <color theme="1"/>
      <name val="Calibri"/>
      <family val="2"/>
      <scheme val="minor"/>
    </font>
    <font>
      <sz val="20"/>
      <color theme="1"/>
      <name val="Calibri"/>
      <family val="2"/>
      <scheme val="minor"/>
    </font>
    <font>
      <b/>
      <sz val="20"/>
      <color theme="1"/>
      <name val="Calibri"/>
      <family val="2"/>
      <scheme val="minor"/>
    </font>
    <font>
      <b/>
      <u/>
      <sz val="20"/>
      <color theme="1"/>
      <name val="Calibri"/>
      <family val="2"/>
      <scheme val="minor"/>
    </font>
    <font>
      <b/>
      <sz val="22"/>
      <color theme="1"/>
      <name val="Calibri"/>
      <family val="2"/>
      <scheme val="minor"/>
    </font>
  </fonts>
  <fills count="3">
    <fill>
      <patternFill patternType="none"/>
    </fill>
    <fill>
      <patternFill patternType="gray125"/>
    </fill>
    <fill>
      <patternFill patternType="solid">
        <fgColor rgb="FFFFFF00"/>
        <bgColor indexed="64"/>
      </patternFill>
    </fill>
  </fills>
  <borders count="1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14">
    <xf numFmtId="0" fontId="0" fillId="0" borderId="0" xfId="0"/>
    <xf numFmtId="164" fontId="0" fillId="0" borderId="0" xfId="1" applyNumberFormat="1" applyFont="1"/>
    <xf numFmtId="164" fontId="0" fillId="0" borderId="0" xfId="0" applyNumberFormat="1"/>
    <xf numFmtId="0" fontId="2" fillId="0" borderId="0" xfId="0" applyFont="1"/>
    <xf numFmtId="165" fontId="0" fillId="0" borderId="0" xfId="2" applyNumberFormat="1" applyFont="1"/>
    <xf numFmtId="0" fontId="3" fillId="0" borderId="0" xfId="0" applyFont="1"/>
    <xf numFmtId="44" fontId="3" fillId="0" borderId="0" xfId="2" applyFont="1"/>
    <xf numFmtId="9" fontId="0" fillId="0" borderId="0" xfId="3" applyFont="1"/>
    <xf numFmtId="0" fontId="0" fillId="2" borderId="0" xfId="0" applyFill="1"/>
    <xf numFmtId="9" fontId="0" fillId="2" borderId="0" xfId="3" applyFont="1" applyFill="1"/>
    <xf numFmtId="165" fontId="0" fillId="0" borderId="0" xfId="0" applyNumberFormat="1"/>
    <xf numFmtId="43" fontId="0" fillId="2" borderId="0" xfId="1" applyFont="1" applyFill="1"/>
    <xf numFmtId="44" fontId="0" fillId="0" borderId="0" xfId="2" applyFont="1"/>
    <xf numFmtId="44" fontId="1" fillId="0" borderId="0" xfId="2" applyFont="1"/>
    <xf numFmtId="0" fontId="0" fillId="0" borderId="0" xfId="0" quotePrefix="1"/>
    <xf numFmtId="0" fontId="4" fillId="0" borderId="0" xfId="0" applyFont="1"/>
    <xf numFmtId="9" fontId="0" fillId="0" borderId="0" xfId="0" applyNumberFormat="1"/>
    <xf numFmtId="9" fontId="1" fillId="0" borderId="0" xfId="3" applyFont="1"/>
    <xf numFmtId="9" fontId="0" fillId="2" borderId="0" xfId="0" applyNumberFormat="1" applyFill="1"/>
    <xf numFmtId="0" fontId="5" fillId="0" borderId="0" xfId="0" applyFont="1"/>
    <xf numFmtId="9" fontId="0" fillId="0" borderId="0" xfId="3" applyFont="1" applyFill="1"/>
    <xf numFmtId="0" fontId="2" fillId="0" borderId="0" xfId="0" applyFont="1" applyAlignment="1">
      <alignment horizontal="center"/>
    </xf>
    <xf numFmtId="0" fontId="4" fillId="0" borderId="0" xfId="0" applyFont="1" applyAlignment="1">
      <alignment horizontal="right"/>
    </xf>
    <xf numFmtId="0" fontId="0" fillId="0" borderId="3" xfId="0" applyBorder="1"/>
    <xf numFmtId="0" fontId="0" fillId="0" borderId="4" xfId="0" applyBorder="1"/>
    <xf numFmtId="0" fontId="2" fillId="0" borderId="2" xfId="0" applyFont="1" applyBorder="1"/>
    <xf numFmtId="0" fontId="6" fillId="0" borderId="0" xfId="0" applyFont="1"/>
    <xf numFmtId="0" fontId="0" fillId="0" borderId="5" xfId="0" applyBorder="1"/>
    <xf numFmtId="0" fontId="0" fillId="0" borderId="6" xfId="0" applyBorder="1"/>
    <xf numFmtId="0" fontId="0" fillId="0" borderId="7" xfId="0" applyBorder="1"/>
    <xf numFmtId="0" fontId="5" fillId="0" borderId="8" xfId="0" applyFont="1" applyBorder="1"/>
    <xf numFmtId="0" fontId="0" fillId="0" borderId="0" xfId="0" applyBorder="1"/>
    <xf numFmtId="0" fontId="0" fillId="0" borderId="9" xfId="0" applyBorder="1"/>
    <xf numFmtId="0" fontId="0" fillId="0" borderId="8" xfId="0" applyBorder="1"/>
    <xf numFmtId="164" fontId="0" fillId="0" borderId="0" xfId="1" applyNumberFormat="1" applyFont="1" applyBorder="1"/>
    <xf numFmtId="168" fontId="0" fillId="0" borderId="0" xfId="0" applyNumberFormat="1" applyBorder="1"/>
    <xf numFmtId="0" fontId="0" fillId="0" borderId="10" xfId="0" applyBorder="1"/>
    <xf numFmtId="168" fontId="0" fillId="0" borderId="11" xfId="0" applyNumberFormat="1" applyBorder="1"/>
    <xf numFmtId="0" fontId="0" fillId="0" borderId="11" xfId="0" applyBorder="1"/>
    <xf numFmtId="0" fontId="0" fillId="0" borderId="12" xfId="0" applyBorder="1"/>
    <xf numFmtId="0" fontId="2" fillId="0" borderId="0" xfId="0" applyFont="1" applyBorder="1"/>
    <xf numFmtId="0" fontId="2" fillId="0" borderId="11" xfId="0" applyFont="1" applyBorder="1" applyAlignment="1">
      <alignment vertical="top" wrapText="1"/>
    </xf>
    <xf numFmtId="0" fontId="0" fillId="0" borderId="0" xfId="0" applyFill="1"/>
    <xf numFmtId="9" fontId="0" fillId="0" borderId="0" xfId="0" applyNumberFormat="1" applyFill="1"/>
    <xf numFmtId="0" fontId="3" fillId="0" borderId="0" xfId="0" applyFont="1" applyFill="1"/>
    <xf numFmtId="0" fontId="2" fillId="0" borderId="0" xfId="0" applyFont="1" applyFill="1" applyAlignment="1">
      <alignment horizontal="center"/>
    </xf>
    <xf numFmtId="44" fontId="1" fillId="0" borderId="0" xfId="2" applyFont="1" applyFill="1"/>
    <xf numFmtId="165" fontId="0" fillId="0" borderId="0" xfId="2" applyNumberFormat="1" applyFont="1" applyFill="1"/>
    <xf numFmtId="9" fontId="1" fillId="0" borderId="0" xfId="3" applyFont="1" applyFill="1"/>
    <xf numFmtId="0" fontId="5" fillId="0" borderId="0" xfId="0" applyFont="1" applyBorder="1"/>
    <xf numFmtId="0" fontId="2" fillId="0" borderId="0" xfId="0" applyFont="1" applyBorder="1" applyAlignment="1">
      <alignment vertical="top" wrapText="1"/>
    </xf>
    <xf numFmtId="0" fontId="7" fillId="0" borderId="0" xfId="0" applyFont="1" applyAlignment="1">
      <alignment vertical="top" wrapText="1"/>
    </xf>
    <xf numFmtId="0" fontId="8" fillId="0" borderId="0" xfId="0" applyFont="1"/>
    <xf numFmtId="0" fontId="9" fillId="0" borderId="0" xfId="0" applyFont="1"/>
    <xf numFmtId="0" fontId="8" fillId="0" borderId="0" xfId="0" applyFont="1" applyAlignment="1">
      <alignment horizontal="center"/>
    </xf>
    <xf numFmtId="0" fontId="8" fillId="0" borderId="0" xfId="0" applyFont="1" applyBorder="1"/>
    <xf numFmtId="0" fontId="0" fillId="0" borderId="6" xfId="0" applyFill="1" applyBorder="1"/>
    <xf numFmtId="0" fontId="0" fillId="0" borderId="7" xfId="0" applyFill="1" applyBorder="1"/>
    <xf numFmtId="0" fontId="0" fillId="0" borderId="0" xfId="0" applyFill="1" applyBorder="1"/>
    <xf numFmtId="0" fontId="0" fillId="0" borderId="9" xfId="0" applyFill="1" applyBorder="1"/>
    <xf numFmtId="0" fontId="0" fillId="0" borderId="8" xfId="0" applyFill="1" applyBorder="1"/>
    <xf numFmtId="164" fontId="0" fillId="0" borderId="0" xfId="1" applyNumberFormat="1" applyFont="1" applyFill="1" applyBorder="1"/>
    <xf numFmtId="168" fontId="0" fillId="0" borderId="0" xfId="0" applyNumberFormat="1" applyFill="1" applyBorder="1"/>
    <xf numFmtId="0" fontId="2" fillId="0" borderId="0" xfId="0" applyFont="1" applyFill="1" applyBorder="1"/>
    <xf numFmtId="0" fontId="0" fillId="0" borderId="10" xfId="0" applyFill="1" applyBorder="1"/>
    <xf numFmtId="0" fontId="0" fillId="0" borderId="11" xfId="0" applyFill="1" applyBorder="1"/>
    <xf numFmtId="0" fontId="0" fillId="0" borderId="12" xfId="0" applyFill="1" applyBorder="1"/>
    <xf numFmtId="0" fontId="6" fillId="0" borderId="0" xfId="0" applyFont="1" applyFill="1" applyBorder="1"/>
    <xf numFmtId="0" fontId="5" fillId="0" borderId="0" xfId="0" applyFont="1" applyFill="1" applyBorder="1"/>
    <xf numFmtId="0" fontId="3" fillId="0" borderId="0" xfId="0" applyFont="1" applyFill="1" applyBorder="1"/>
    <xf numFmtId="0" fontId="2" fillId="0" borderId="0" xfId="0" applyFont="1" applyFill="1" applyBorder="1" applyAlignment="1">
      <alignment horizontal="center"/>
    </xf>
    <xf numFmtId="0" fontId="4" fillId="0" borderId="0" xfId="0" applyFont="1" applyFill="1" applyBorder="1"/>
    <xf numFmtId="44" fontId="1" fillId="0" borderId="0" xfId="2" applyFont="1" applyFill="1" applyBorder="1"/>
    <xf numFmtId="9" fontId="1" fillId="0" borderId="0" xfId="3" applyFont="1" applyFill="1" applyBorder="1"/>
    <xf numFmtId="9" fontId="0" fillId="0" borderId="0" xfId="0" applyNumberFormat="1" applyFill="1" applyBorder="1"/>
    <xf numFmtId="165" fontId="0" fillId="0" borderId="0" xfId="2" applyNumberFormat="1" applyFont="1" applyFill="1" applyBorder="1"/>
    <xf numFmtId="0" fontId="0" fillId="0" borderId="0" xfId="0" quotePrefix="1" applyFill="1" applyBorder="1"/>
    <xf numFmtId="9" fontId="0" fillId="0" borderId="0" xfId="3" applyFont="1" applyFill="1" applyBorder="1"/>
    <xf numFmtId="0" fontId="2" fillId="0" borderId="0" xfId="0" applyFont="1" applyFill="1" applyBorder="1" applyAlignment="1">
      <alignment vertical="top" wrapText="1"/>
    </xf>
    <xf numFmtId="0" fontId="0" fillId="0" borderId="0" xfId="0" applyFont="1" applyFill="1" applyBorder="1"/>
    <xf numFmtId="165" fontId="1" fillId="0" borderId="0" xfId="2" applyNumberFormat="1" applyFont="1" applyFill="1" applyBorder="1"/>
    <xf numFmtId="165" fontId="0" fillId="0" borderId="0" xfId="0" applyNumberFormat="1" applyFill="1" applyBorder="1"/>
    <xf numFmtId="165" fontId="0" fillId="0" borderId="0" xfId="0" applyNumberFormat="1" applyFont="1" applyFill="1" applyBorder="1"/>
    <xf numFmtId="170" fontId="0" fillId="0" borderId="0" xfId="0" applyNumberFormat="1" applyFill="1" applyBorder="1"/>
    <xf numFmtId="9" fontId="0" fillId="0" borderId="0" xfId="0" applyNumberFormat="1" applyFill="1" applyBorder="1" applyAlignment="1">
      <alignment horizontal="center"/>
    </xf>
    <xf numFmtId="9" fontId="0" fillId="0" borderId="1" xfId="0" applyNumberFormat="1" applyFill="1" applyBorder="1" applyAlignment="1">
      <alignment horizontal="center"/>
    </xf>
    <xf numFmtId="0" fontId="2" fillId="0" borderId="0" xfId="0" applyFont="1" applyFill="1" applyBorder="1" applyAlignment="1">
      <alignment horizontal="right"/>
    </xf>
    <xf numFmtId="0" fontId="3" fillId="0" borderId="0" xfId="0" applyFont="1" applyFill="1" applyBorder="1" applyAlignment="1">
      <alignment horizontal="right"/>
    </xf>
    <xf numFmtId="165" fontId="0" fillId="0" borderId="1" xfId="0" applyNumberFormat="1" applyFont="1" applyFill="1" applyBorder="1"/>
    <xf numFmtId="165" fontId="0" fillId="0" borderId="1" xfId="0" applyNumberFormat="1" applyFill="1" applyBorder="1"/>
    <xf numFmtId="165" fontId="2" fillId="0" borderId="5" xfId="0" applyNumberFormat="1" applyFont="1" applyFill="1" applyBorder="1"/>
    <xf numFmtId="165" fontId="2" fillId="0" borderId="6" xfId="0" applyNumberFormat="1" applyFont="1" applyFill="1" applyBorder="1"/>
    <xf numFmtId="0" fontId="3" fillId="0" borderId="7" xfId="0" applyFont="1" applyFill="1" applyBorder="1"/>
    <xf numFmtId="0" fontId="3" fillId="0" borderId="10" xfId="0" applyFont="1" applyFill="1" applyBorder="1"/>
    <xf numFmtId="0" fontId="3" fillId="0" borderId="11" xfId="0" applyFont="1" applyFill="1" applyBorder="1"/>
    <xf numFmtId="165" fontId="2" fillId="0" borderId="12" xfId="0" applyNumberFormat="1" applyFont="1" applyFill="1" applyBorder="1"/>
    <xf numFmtId="0" fontId="10" fillId="0" borderId="0" xfId="0" applyFont="1"/>
    <xf numFmtId="0" fontId="0" fillId="0" borderId="3" xfId="0" applyFont="1" applyFill="1" applyBorder="1"/>
    <xf numFmtId="165" fontId="1" fillId="0" borderId="4" xfId="2" applyNumberFormat="1" applyFont="1" applyFill="1" applyBorder="1"/>
    <xf numFmtId="9" fontId="0" fillId="0" borderId="1" xfId="0" applyNumberFormat="1" applyFill="1" applyBorder="1"/>
    <xf numFmtId="9" fontId="0" fillId="0" borderId="1" xfId="3" applyFont="1" applyFill="1" applyBorder="1"/>
    <xf numFmtId="44" fontId="0" fillId="0" borderId="0" xfId="0" applyNumberFormat="1" applyFill="1" applyBorder="1"/>
    <xf numFmtId="0" fontId="2" fillId="0" borderId="5" xfId="0" applyFont="1" applyBorder="1" applyAlignment="1">
      <alignment horizontal="right"/>
    </xf>
    <xf numFmtId="164" fontId="1" fillId="0" borderId="7" xfId="1" applyNumberFormat="1" applyFont="1" applyFill="1" applyBorder="1" applyAlignment="1"/>
    <xf numFmtId="0" fontId="2" fillId="0" borderId="8" xfId="0" applyFont="1" applyFill="1" applyBorder="1" applyAlignment="1">
      <alignment horizontal="right"/>
    </xf>
    <xf numFmtId="165" fontId="0" fillId="0" borderId="9" xfId="2" applyNumberFormat="1" applyFont="1" applyBorder="1"/>
    <xf numFmtId="0" fontId="2" fillId="0" borderId="8" xfId="0" applyFont="1" applyBorder="1" applyAlignment="1">
      <alignment horizontal="right"/>
    </xf>
    <xf numFmtId="44" fontId="0" fillId="0" borderId="9" xfId="2" applyFont="1" applyFill="1" applyBorder="1" applyAlignment="1">
      <alignment horizontal="right"/>
    </xf>
    <xf numFmtId="0" fontId="2" fillId="0" borderId="10" xfId="0" applyFont="1" applyBorder="1" applyAlignment="1">
      <alignment horizontal="right"/>
    </xf>
    <xf numFmtId="44" fontId="0" fillId="0" borderId="12" xfId="2" applyFont="1" applyFill="1" applyBorder="1" applyAlignment="1">
      <alignment horizontal="right"/>
    </xf>
    <xf numFmtId="9" fontId="8" fillId="0" borderId="5" xfId="3" applyFont="1" applyFill="1" applyBorder="1" applyAlignment="1">
      <alignment horizontal="left" vertical="top"/>
    </xf>
    <xf numFmtId="0" fontId="3" fillId="0" borderId="8" xfId="0" applyFont="1" applyFill="1" applyBorder="1"/>
    <xf numFmtId="165" fontId="0" fillId="0" borderId="11" xfId="0" applyNumberFormat="1" applyFill="1" applyBorder="1"/>
    <xf numFmtId="164" fontId="0" fillId="0" borderId="11" xfId="1" applyNumberFormat="1" applyFont="1" applyFill="1" applyBorder="1"/>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2568630</xdr:colOff>
      <xdr:row>2</xdr:row>
      <xdr:rowOff>114300</xdr:rowOff>
    </xdr:to>
    <xdr:pic>
      <xdr:nvPicPr>
        <xdr:cNvPr id="2" name="Picture 1">
          <a:extLst>
            <a:ext uri="{FF2B5EF4-FFF2-40B4-BE49-F238E27FC236}">
              <a16:creationId xmlns:a16="http://schemas.microsoft.com/office/drawing/2014/main" id="{5F20DA77-EAB8-4F46-B178-8507A2827E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6863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2572440</xdr:colOff>
      <xdr:row>2</xdr:row>
      <xdr:rowOff>114300</xdr:rowOff>
    </xdr:to>
    <xdr:pic>
      <xdr:nvPicPr>
        <xdr:cNvPr id="2" name="Picture 1">
          <a:extLst>
            <a:ext uri="{FF2B5EF4-FFF2-40B4-BE49-F238E27FC236}">
              <a16:creationId xmlns:a16="http://schemas.microsoft.com/office/drawing/2014/main" id="{93BCE888-CBF9-440A-8F37-A0A3BB995C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5720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365760</xdr:colOff>
      <xdr:row>11</xdr:row>
      <xdr:rowOff>91440</xdr:rowOff>
    </xdr:from>
    <xdr:to>
      <xdr:col>12</xdr:col>
      <xdr:colOff>167640</xdr:colOff>
      <xdr:row>11</xdr:row>
      <xdr:rowOff>99060</xdr:rowOff>
    </xdr:to>
    <xdr:cxnSp macro="">
      <xdr:nvCxnSpPr>
        <xdr:cNvPr id="3" name="Straight Arrow Connector 2">
          <a:extLst>
            <a:ext uri="{FF2B5EF4-FFF2-40B4-BE49-F238E27FC236}">
              <a16:creationId xmlns:a16="http://schemas.microsoft.com/office/drawing/2014/main" id="{601A6B7B-6BDA-413F-9447-CBF8624A6AA6}"/>
            </a:ext>
          </a:extLst>
        </xdr:cNvPr>
        <xdr:cNvCxnSpPr/>
      </xdr:nvCxnSpPr>
      <xdr:spPr>
        <a:xfrm flipH="1" flipV="1">
          <a:off x="5547360" y="2103120"/>
          <a:ext cx="3459480" cy="762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365760</xdr:colOff>
      <xdr:row>11</xdr:row>
      <xdr:rowOff>91440</xdr:rowOff>
    </xdr:from>
    <xdr:to>
      <xdr:col>12</xdr:col>
      <xdr:colOff>167640</xdr:colOff>
      <xdr:row>11</xdr:row>
      <xdr:rowOff>99060</xdr:rowOff>
    </xdr:to>
    <xdr:cxnSp macro="">
      <xdr:nvCxnSpPr>
        <xdr:cNvPr id="2" name="Straight Arrow Connector 1">
          <a:extLst>
            <a:ext uri="{FF2B5EF4-FFF2-40B4-BE49-F238E27FC236}">
              <a16:creationId xmlns:a16="http://schemas.microsoft.com/office/drawing/2014/main" id="{6C339DFA-64EB-42A0-A2B9-2500444F20E4}"/>
            </a:ext>
          </a:extLst>
        </xdr:cNvPr>
        <xdr:cNvCxnSpPr/>
      </xdr:nvCxnSpPr>
      <xdr:spPr>
        <a:xfrm flipH="1" flipV="1">
          <a:off x="5958840" y="2103120"/>
          <a:ext cx="3787140" cy="762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85725</xdr:colOff>
      <xdr:row>9</xdr:row>
      <xdr:rowOff>104775</xdr:rowOff>
    </xdr:from>
    <xdr:to>
      <xdr:col>12</xdr:col>
      <xdr:colOff>539115</xdr:colOff>
      <xdr:row>9</xdr:row>
      <xdr:rowOff>104775</xdr:rowOff>
    </xdr:to>
    <xdr:cxnSp macro="">
      <xdr:nvCxnSpPr>
        <xdr:cNvPr id="3" name="Straight Arrow Connector 2">
          <a:extLst>
            <a:ext uri="{FF2B5EF4-FFF2-40B4-BE49-F238E27FC236}">
              <a16:creationId xmlns:a16="http://schemas.microsoft.com/office/drawing/2014/main" id="{73BA8A04-108B-4F68-83BC-CDCE13D20705}"/>
            </a:ext>
          </a:extLst>
        </xdr:cNvPr>
        <xdr:cNvCxnSpPr/>
      </xdr:nvCxnSpPr>
      <xdr:spPr>
        <a:xfrm>
          <a:off x="9658350" y="1733550"/>
          <a:ext cx="45339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365760</xdr:colOff>
      <xdr:row>11</xdr:row>
      <xdr:rowOff>91440</xdr:rowOff>
    </xdr:from>
    <xdr:to>
      <xdr:col>12</xdr:col>
      <xdr:colOff>167640</xdr:colOff>
      <xdr:row>11</xdr:row>
      <xdr:rowOff>99060</xdr:rowOff>
    </xdr:to>
    <xdr:cxnSp macro="">
      <xdr:nvCxnSpPr>
        <xdr:cNvPr id="2" name="Straight Arrow Connector 1">
          <a:extLst>
            <a:ext uri="{FF2B5EF4-FFF2-40B4-BE49-F238E27FC236}">
              <a16:creationId xmlns:a16="http://schemas.microsoft.com/office/drawing/2014/main" id="{4E221BDB-2DDD-43A4-9875-ADD0507F7CA0}"/>
            </a:ext>
          </a:extLst>
        </xdr:cNvPr>
        <xdr:cNvCxnSpPr/>
      </xdr:nvCxnSpPr>
      <xdr:spPr>
        <a:xfrm flipH="1" flipV="1">
          <a:off x="5953125" y="2085975"/>
          <a:ext cx="37909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365760</xdr:colOff>
      <xdr:row>11</xdr:row>
      <xdr:rowOff>91440</xdr:rowOff>
    </xdr:from>
    <xdr:to>
      <xdr:col>12</xdr:col>
      <xdr:colOff>167640</xdr:colOff>
      <xdr:row>11</xdr:row>
      <xdr:rowOff>99060</xdr:rowOff>
    </xdr:to>
    <xdr:cxnSp macro="">
      <xdr:nvCxnSpPr>
        <xdr:cNvPr id="2" name="Straight Arrow Connector 1">
          <a:extLst>
            <a:ext uri="{FF2B5EF4-FFF2-40B4-BE49-F238E27FC236}">
              <a16:creationId xmlns:a16="http://schemas.microsoft.com/office/drawing/2014/main" id="{03765C7C-4FA1-4079-A0E2-35118B745E3E}"/>
            </a:ext>
          </a:extLst>
        </xdr:cNvPr>
        <xdr:cNvCxnSpPr/>
      </xdr:nvCxnSpPr>
      <xdr:spPr>
        <a:xfrm flipH="1" flipV="1">
          <a:off x="5953125" y="2085975"/>
          <a:ext cx="37909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365760</xdr:colOff>
      <xdr:row>11</xdr:row>
      <xdr:rowOff>91440</xdr:rowOff>
    </xdr:from>
    <xdr:to>
      <xdr:col>12</xdr:col>
      <xdr:colOff>167640</xdr:colOff>
      <xdr:row>11</xdr:row>
      <xdr:rowOff>99060</xdr:rowOff>
    </xdr:to>
    <xdr:cxnSp macro="">
      <xdr:nvCxnSpPr>
        <xdr:cNvPr id="2" name="Straight Arrow Connector 1">
          <a:extLst>
            <a:ext uri="{FF2B5EF4-FFF2-40B4-BE49-F238E27FC236}">
              <a16:creationId xmlns:a16="http://schemas.microsoft.com/office/drawing/2014/main" id="{FAD412EA-7CF0-4810-9301-A1E7D25C38C3}"/>
            </a:ext>
          </a:extLst>
        </xdr:cNvPr>
        <xdr:cNvCxnSpPr/>
      </xdr:nvCxnSpPr>
      <xdr:spPr>
        <a:xfrm flipH="1" flipV="1">
          <a:off x="5953125" y="2085975"/>
          <a:ext cx="37909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365760</xdr:colOff>
      <xdr:row>11</xdr:row>
      <xdr:rowOff>91440</xdr:rowOff>
    </xdr:from>
    <xdr:to>
      <xdr:col>12</xdr:col>
      <xdr:colOff>167640</xdr:colOff>
      <xdr:row>11</xdr:row>
      <xdr:rowOff>99060</xdr:rowOff>
    </xdr:to>
    <xdr:cxnSp macro="">
      <xdr:nvCxnSpPr>
        <xdr:cNvPr id="2" name="Straight Arrow Connector 1">
          <a:extLst>
            <a:ext uri="{FF2B5EF4-FFF2-40B4-BE49-F238E27FC236}">
              <a16:creationId xmlns:a16="http://schemas.microsoft.com/office/drawing/2014/main" id="{228DEAC5-1943-4EB5-B4C3-E0B32FE57252}"/>
            </a:ext>
          </a:extLst>
        </xdr:cNvPr>
        <xdr:cNvCxnSpPr/>
      </xdr:nvCxnSpPr>
      <xdr:spPr>
        <a:xfrm flipH="1" flipV="1">
          <a:off x="5953125" y="2085975"/>
          <a:ext cx="37909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85725</xdr:colOff>
      <xdr:row>9</xdr:row>
      <xdr:rowOff>104775</xdr:rowOff>
    </xdr:from>
    <xdr:to>
      <xdr:col>12</xdr:col>
      <xdr:colOff>539115</xdr:colOff>
      <xdr:row>9</xdr:row>
      <xdr:rowOff>104775</xdr:rowOff>
    </xdr:to>
    <xdr:cxnSp macro="">
      <xdr:nvCxnSpPr>
        <xdr:cNvPr id="3" name="Straight Arrow Connector 2">
          <a:extLst>
            <a:ext uri="{FF2B5EF4-FFF2-40B4-BE49-F238E27FC236}">
              <a16:creationId xmlns:a16="http://schemas.microsoft.com/office/drawing/2014/main" id="{D1482509-41F2-4B3D-A233-2D732BE29DD8}"/>
            </a:ext>
          </a:extLst>
        </xdr:cNvPr>
        <xdr:cNvCxnSpPr/>
      </xdr:nvCxnSpPr>
      <xdr:spPr>
        <a:xfrm>
          <a:off x="9660255" y="1731645"/>
          <a:ext cx="45339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365760</xdr:colOff>
      <xdr:row>11</xdr:row>
      <xdr:rowOff>91440</xdr:rowOff>
    </xdr:from>
    <xdr:to>
      <xdr:col>12</xdr:col>
      <xdr:colOff>167640</xdr:colOff>
      <xdr:row>11</xdr:row>
      <xdr:rowOff>99060</xdr:rowOff>
    </xdr:to>
    <xdr:cxnSp macro="">
      <xdr:nvCxnSpPr>
        <xdr:cNvPr id="2" name="Straight Arrow Connector 1">
          <a:extLst>
            <a:ext uri="{FF2B5EF4-FFF2-40B4-BE49-F238E27FC236}">
              <a16:creationId xmlns:a16="http://schemas.microsoft.com/office/drawing/2014/main" id="{BC4B9236-055A-45AE-AC4B-D2F94BC1C173}"/>
            </a:ext>
          </a:extLst>
        </xdr:cNvPr>
        <xdr:cNvCxnSpPr/>
      </xdr:nvCxnSpPr>
      <xdr:spPr>
        <a:xfrm flipH="1" flipV="1">
          <a:off x="5953125" y="2105025"/>
          <a:ext cx="37909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365760</xdr:colOff>
      <xdr:row>11</xdr:row>
      <xdr:rowOff>91440</xdr:rowOff>
    </xdr:from>
    <xdr:to>
      <xdr:col>12</xdr:col>
      <xdr:colOff>167640</xdr:colOff>
      <xdr:row>11</xdr:row>
      <xdr:rowOff>99060</xdr:rowOff>
    </xdr:to>
    <xdr:cxnSp macro="">
      <xdr:nvCxnSpPr>
        <xdr:cNvPr id="2" name="Straight Arrow Connector 1">
          <a:extLst>
            <a:ext uri="{FF2B5EF4-FFF2-40B4-BE49-F238E27FC236}">
              <a16:creationId xmlns:a16="http://schemas.microsoft.com/office/drawing/2014/main" id="{69832F90-FFD2-4300-8043-3C5FD41E3218}"/>
            </a:ext>
          </a:extLst>
        </xdr:cNvPr>
        <xdr:cNvCxnSpPr/>
      </xdr:nvCxnSpPr>
      <xdr:spPr>
        <a:xfrm flipH="1" flipV="1">
          <a:off x="5953125" y="2105025"/>
          <a:ext cx="37909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2EBF1-4D0E-4461-BFA8-0494E320A184}">
  <dimension ref="A1:W44"/>
  <sheetViews>
    <sheetView workbookViewId="0">
      <selection activeCell="A6" sqref="A6"/>
    </sheetView>
  </sheetViews>
  <sheetFormatPr defaultRowHeight="14.4" x14ac:dyDescent="0.3"/>
  <cols>
    <col min="1" max="1" width="119.21875" customWidth="1"/>
    <col min="2" max="2" width="12" customWidth="1"/>
    <col min="4" max="4" width="11.5546875" customWidth="1"/>
    <col min="6" max="6" width="11.109375" customWidth="1"/>
    <col min="7" max="7" width="11.21875" customWidth="1"/>
    <col min="8" max="8" width="13.88671875" bestFit="1" customWidth="1"/>
    <col min="10" max="10" width="13.88671875" bestFit="1" customWidth="1"/>
    <col min="14" max="14" width="11.21875" customWidth="1"/>
    <col min="15" max="15" width="10.21875" bestFit="1" customWidth="1"/>
    <col min="17" max="17" width="43.21875" customWidth="1"/>
  </cols>
  <sheetData>
    <row r="1" spans="1:23" ht="31.2" x14ac:dyDescent="0.6">
      <c r="A1" s="26"/>
      <c r="M1" s="31"/>
      <c r="N1" s="31"/>
      <c r="O1" s="31"/>
      <c r="P1" s="31"/>
      <c r="Q1" s="31"/>
      <c r="R1" s="31"/>
      <c r="S1" s="31"/>
      <c r="T1" s="31"/>
      <c r="U1" s="31"/>
      <c r="V1" s="31"/>
      <c r="W1" s="31"/>
    </row>
    <row r="2" spans="1:23" x14ac:dyDescent="0.3">
      <c r="M2" s="31"/>
      <c r="N2" s="31"/>
      <c r="O2" s="31"/>
      <c r="P2" s="31"/>
      <c r="Q2" s="31"/>
      <c r="R2" s="31"/>
      <c r="S2" s="31"/>
      <c r="T2" s="31"/>
      <c r="U2" s="31"/>
      <c r="V2" s="31"/>
      <c r="W2" s="31"/>
    </row>
    <row r="3" spans="1:23" ht="18" x14ac:dyDescent="0.35">
      <c r="A3" s="19"/>
      <c r="B3" s="5"/>
      <c r="C3" s="21"/>
      <c r="D3" s="5"/>
      <c r="E3" s="21"/>
      <c r="F3" s="5"/>
      <c r="G3" s="21"/>
      <c r="H3" s="5"/>
      <c r="I3" s="5"/>
      <c r="J3" s="5"/>
      <c r="M3" s="31"/>
      <c r="N3" s="49"/>
      <c r="O3" s="31"/>
      <c r="P3" s="31"/>
      <c r="Q3" s="31"/>
      <c r="R3" s="31"/>
      <c r="S3" s="31"/>
      <c r="T3" s="31"/>
      <c r="U3" s="31"/>
      <c r="V3" s="31"/>
      <c r="W3" s="31"/>
    </row>
    <row r="4" spans="1:23" s="52" customFormat="1" ht="25.8" x14ac:dyDescent="0.5">
      <c r="A4" s="52" t="s">
        <v>69</v>
      </c>
      <c r="B4" s="53"/>
      <c r="C4" s="54"/>
      <c r="D4" s="53"/>
      <c r="E4" s="54"/>
      <c r="F4" s="53"/>
      <c r="G4" s="54"/>
      <c r="H4" s="53"/>
      <c r="I4" s="53"/>
      <c r="J4" s="53"/>
      <c r="M4" s="55"/>
      <c r="N4" s="55"/>
      <c r="O4" s="55"/>
      <c r="P4" s="55"/>
      <c r="Q4" s="55"/>
      <c r="R4" s="55"/>
      <c r="S4" s="55"/>
      <c r="T4" s="55"/>
      <c r="U4" s="55"/>
      <c r="V4" s="55"/>
      <c r="W4" s="55"/>
    </row>
    <row r="5" spans="1:23" x14ac:dyDescent="0.3">
      <c r="B5" s="5"/>
      <c r="C5" s="5"/>
      <c r="D5" s="5"/>
      <c r="E5" s="5"/>
      <c r="F5" s="5"/>
      <c r="M5" s="31"/>
      <c r="N5" s="31"/>
      <c r="O5" s="31"/>
      <c r="P5" s="31"/>
      <c r="Q5" s="31"/>
      <c r="R5" s="31"/>
      <c r="S5" s="31"/>
      <c r="T5" s="31"/>
      <c r="U5" s="31"/>
      <c r="V5" s="31"/>
      <c r="W5" s="31"/>
    </row>
    <row r="6" spans="1:23" ht="25.8" x14ac:dyDescent="0.3">
      <c r="A6" s="51"/>
      <c r="M6" s="31"/>
      <c r="N6" s="31"/>
      <c r="O6" s="31"/>
      <c r="P6" s="31"/>
      <c r="Q6" s="31"/>
      <c r="R6" s="31"/>
      <c r="S6" s="31"/>
      <c r="T6" s="31"/>
      <c r="U6" s="31"/>
      <c r="V6" s="31"/>
      <c r="W6" s="31"/>
    </row>
    <row r="7" spans="1:23" x14ac:dyDescent="0.3">
      <c r="A7" s="15"/>
      <c r="B7" s="5"/>
      <c r="C7" s="5"/>
      <c r="D7" s="5"/>
      <c r="E7" s="5"/>
      <c r="F7" s="5"/>
      <c r="M7" s="31"/>
      <c r="N7" s="31"/>
      <c r="O7" s="31"/>
      <c r="P7" s="31"/>
      <c r="Q7" s="31"/>
      <c r="R7" s="31"/>
      <c r="S7" s="31"/>
      <c r="T7" s="31"/>
      <c r="U7" s="31"/>
      <c r="V7" s="31"/>
      <c r="W7" s="31"/>
    </row>
    <row r="8" spans="1:23" ht="25.8" x14ac:dyDescent="0.3">
      <c r="A8" s="51"/>
      <c r="B8" s="13"/>
      <c r="C8" s="17"/>
      <c r="D8" s="13"/>
      <c r="E8" s="16"/>
      <c r="F8" s="13"/>
      <c r="G8" s="16"/>
      <c r="H8" s="4"/>
      <c r="I8" s="4"/>
      <c r="J8" s="4"/>
      <c r="M8" s="31"/>
      <c r="N8" s="31"/>
      <c r="O8" s="31"/>
      <c r="P8" s="31"/>
      <c r="Q8" s="31"/>
      <c r="R8" s="31"/>
      <c r="S8" s="31"/>
      <c r="T8" s="31"/>
      <c r="U8" s="31"/>
      <c r="V8" s="31"/>
      <c r="W8" s="31"/>
    </row>
    <row r="9" spans="1:23" x14ac:dyDescent="0.3">
      <c r="B9" s="13"/>
      <c r="C9" s="17"/>
      <c r="D9" s="13"/>
      <c r="E9" s="16"/>
      <c r="F9" s="13"/>
      <c r="G9" s="16"/>
      <c r="H9" s="4"/>
      <c r="I9" s="4"/>
      <c r="J9" s="4"/>
      <c r="M9" s="31"/>
      <c r="N9" s="31"/>
      <c r="O9" s="31"/>
      <c r="P9" s="31"/>
      <c r="Q9" s="31"/>
      <c r="R9" s="31"/>
      <c r="S9" s="31"/>
      <c r="T9" s="31"/>
      <c r="U9" s="31"/>
      <c r="V9" s="31"/>
      <c r="W9" s="31"/>
    </row>
    <row r="10" spans="1:23" ht="25.8" x14ac:dyDescent="0.35">
      <c r="A10" s="51"/>
      <c r="B10" s="42"/>
      <c r="C10" s="42"/>
      <c r="D10" s="42"/>
      <c r="E10" s="42"/>
      <c r="F10" s="42"/>
      <c r="G10" s="42"/>
      <c r="H10" s="42"/>
      <c r="M10" s="31"/>
      <c r="N10" s="49"/>
      <c r="O10" s="31"/>
      <c r="P10" s="31"/>
      <c r="Q10" s="31"/>
      <c r="R10" s="31"/>
      <c r="S10" s="31"/>
      <c r="T10" s="31"/>
      <c r="U10" s="31"/>
      <c r="V10" s="31"/>
      <c r="W10" s="31"/>
    </row>
    <row r="11" spans="1:23" x14ac:dyDescent="0.3">
      <c r="A11" s="14"/>
      <c r="B11" s="20"/>
      <c r="C11" s="43"/>
      <c r="D11" s="20"/>
      <c r="E11" s="43"/>
      <c r="F11" s="20"/>
      <c r="G11" s="43"/>
      <c r="H11" s="20"/>
      <c r="J11" s="7"/>
      <c r="M11" s="31"/>
      <c r="N11" s="31"/>
      <c r="O11" s="34"/>
      <c r="P11" s="31"/>
      <c r="Q11" s="31"/>
      <c r="R11" s="31"/>
      <c r="S11" s="31"/>
      <c r="T11" s="31"/>
      <c r="U11" s="31"/>
      <c r="V11" s="31"/>
      <c r="W11" s="31"/>
    </row>
    <row r="12" spans="1:23" ht="25.8" x14ac:dyDescent="0.3">
      <c r="A12" s="51"/>
      <c r="B12" s="42"/>
      <c r="C12" s="42"/>
      <c r="D12" s="42"/>
      <c r="E12" s="42"/>
      <c r="F12" s="42"/>
      <c r="G12" s="42"/>
      <c r="H12" s="42"/>
      <c r="M12" s="31"/>
      <c r="N12" s="31"/>
      <c r="O12" s="34"/>
      <c r="P12" s="31"/>
      <c r="Q12" s="31"/>
      <c r="R12" s="31"/>
      <c r="S12" s="31"/>
      <c r="T12" s="31"/>
      <c r="U12" s="31"/>
      <c r="V12" s="31"/>
      <c r="W12" s="31"/>
    </row>
    <row r="13" spans="1:23" x14ac:dyDescent="0.3">
      <c r="B13" s="42"/>
      <c r="C13" s="42"/>
      <c r="D13" s="42"/>
      <c r="E13" s="42"/>
      <c r="F13" s="42"/>
      <c r="G13" s="42"/>
      <c r="H13" s="42"/>
      <c r="M13" s="31"/>
      <c r="N13" s="31"/>
      <c r="O13" s="34"/>
      <c r="P13" s="31"/>
      <c r="Q13" s="31"/>
      <c r="R13" s="31"/>
      <c r="S13" s="31"/>
      <c r="T13" s="31"/>
      <c r="U13" s="31"/>
      <c r="V13" s="31"/>
      <c r="W13" s="31"/>
    </row>
    <row r="14" spans="1:23" ht="25.8" x14ac:dyDescent="0.3">
      <c r="A14" s="51"/>
      <c r="B14" s="44"/>
      <c r="C14" s="45"/>
      <c r="D14" s="44"/>
      <c r="E14" s="45"/>
      <c r="F14" s="44"/>
      <c r="G14" s="45"/>
      <c r="H14" s="44"/>
      <c r="I14" s="5"/>
      <c r="J14" s="5"/>
      <c r="M14" s="31"/>
      <c r="N14" s="31"/>
      <c r="O14" s="31"/>
      <c r="P14" s="31"/>
      <c r="Q14" s="31"/>
      <c r="R14" s="31"/>
      <c r="S14" s="31"/>
      <c r="T14" s="31"/>
      <c r="U14" s="31"/>
      <c r="V14" s="31"/>
      <c r="W14" s="31"/>
    </row>
    <row r="15" spans="1:23" x14ac:dyDescent="0.3">
      <c r="B15" s="44"/>
      <c r="C15" s="44"/>
      <c r="D15" s="44"/>
      <c r="E15" s="44"/>
      <c r="F15" s="44"/>
      <c r="G15" s="42"/>
      <c r="H15" s="42"/>
      <c r="M15" s="31"/>
      <c r="N15" s="31"/>
      <c r="O15" s="34"/>
      <c r="P15" s="31"/>
      <c r="Q15" s="31"/>
      <c r="R15" s="31"/>
      <c r="S15" s="31"/>
      <c r="T15" s="31"/>
      <c r="U15" s="31"/>
      <c r="V15" s="31"/>
      <c r="W15" s="31"/>
    </row>
    <row r="16" spans="1:23" x14ac:dyDescent="0.3">
      <c r="B16" s="42"/>
      <c r="C16" s="42"/>
      <c r="D16" s="42"/>
      <c r="E16" s="42"/>
      <c r="F16" s="42"/>
      <c r="G16" s="42"/>
      <c r="H16" s="42"/>
      <c r="M16" s="31"/>
      <c r="N16" s="31"/>
      <c r="O16" s="31"/>
      <c r="P16" s="31"/>
      <c r="Q16" s="31"/>
      <c r="R16" s="31"/>
      <c r="S16" s="31"/>
      <c r="T16" s="31"/>
      <c r="U16" s="31"/>
      <c r="V16" s="31"/>
      <c r="W16" s="31"/>
    </row>
    <row r="17" spans="1:23" x14ac:dyDescent="0.3">
      <c r="A17" s="15"/>
      <c r="B17" s="44"/>
      <c r="C17" s="44"/>
      <c r="D17" s="44"/>
      <c r="E17" s="44"/>
      <c r="F17" s="44"/>
      <c r="G17" s="42"/>
      <c r="H17" s="42"/>
      <c r="M17" s="31"/>
      <c r="N17" s="31"/>
      <c r="O17" s="35"/>
      <c r="P17" s="31"/>
      <c r="Q17" s="31"/>
      <c r="R17" s="31"/>
      <c r="S17" s="31"/>
      <c r="T17" s="31"/>
      <c r="U17" s="31"/>
      <c r="V17" s="31"/>
      <c r="W17" s="31"/>
    </row>
    <row r="18" spans="1:23" x14ac:dyDescent="0.3">
      <c r="B18" s="46"/>
      <c r="C18" s="43"/>
      <c r="D18" s="46"/>
      <c r="E18" s="43"/>
      <c r="F18" s="46"/>
      <c r="G18" s="43"/>
      <c r="H18" s="47"/>
      <c r="I18" s="4"/>
      <c r="J18" s="4"/>
      <c r="M18" s="31"/>
      <c r="N18" s="31"/>
      <c r="O18" s="31"/>
      <c r="P18" s="31"/>
      <c r="Q18" s="31"/>
      <c r="R18" s="31"/>
      <c r="S18" s="31"/>
      <c r="T18" s="31"/>
      <c r="U18" s="31"/>
      <c r="V18" s="31"/>
      <c r="W18" s="31"/>
    </row>
    <row r="19" spans="1:23" x14ac:dyDescent="0.3">
      <c r="B19" s="46"/>
      <c r="C19" s="43"/>
      <c r="D19" s="46"/>
      <c r="E19" s="43"/>
      <c r="F19" s="46"/>
      <c r="G19" s="43"/>
      <c r="H19" s="47"/>
      <c r="I19" s="4"/>
      <c r="J19" s="4"/>
      <c r="M19" s="31"/>
      <c r="N19" s="31"/>
      <c r="O19" s="31"/>
      <c r="P19" s="31"/>
      <c r="Q19" s="31"/>
      <c r="R19" s="31"/>
      <c r="S19" s="31"/>
      <c r="T19" s="31"/>
      <c r="U19" s="31"/>
      <c r="V19" s="31"/>
      <c r="W19" s="31"/>
    </row>
    <row r="20" spans="1:23" x14ac:dyDescent="0.3">
      <c r="B20" s="42"/>
      <c r="C20" s="42"/>
      <c r="D20" s="42"/>
      <c r="E20" s="42"/>
      <c r="F20" s="42"/>
      <c r="G20" s="42"/>
      <c r="H20" s="42"/>
      <c r="M20" s="31"/>
      <c r="N20" s="31"/>
      <c r="O20" s="31"/>
      <c r="P20" s="31"/>
      <c r="Q20" s="31"/>
      <c r="R20" s="31"/>
      <c r="S20" s="31"/>
      <c r="T20" s="31"/>
      <c r="U20" s="31"/>
      <c r="V20" s="31"/>
      <c r="W20" s="31"/>
    </row>
    <row r="21" spans="1:23" x14ac:dyDescent="0.3">
      <c r="A21" s="14"/>
      <c r="B21" s="20"/>
      <c r="C21" s="43"/>
      <c r="D21" s="20"/>
      <c r="E21" s="43"/>
      <c r="F21" s="20"/>
      <c r="G21" s="43"/>
      <c r="H21" s="20"/>
      <c r="J21" s="7"/>
      <c r="M21" s="31"/>
      <c r="N21" s="31"/>
      <c r="O21" s="31"/>
      <c r="P21" s="31"/>
      <c r="Q21" s="31"/>
      <c r="R21" s="31"/>
      <c r="S21" s="31"/>
      <c r="T21" s="31"/>
      <c r="U21" s="31"/>
      <c r="V21" s="31"/>
      <c r="W21" s="31"/>
    </row>
    <row r="22" spans="1:23" x14ac:dyDescent="0.3">
      <c r="B22" s="42"/>
      <c r="C22" s="42"/>
      <c r="D22" s="42"/>
      <c r="E22" s="42"/>
      <c r="F22" s="42"/>
      <c r="G22" s="42"/>
      <c r="H22" s="42"/>
      <c r="M22" s="31"/>
      <c r="N22" s="31"/>
      <c r="O22" s="31"/>
      <c r="P22" s="31"/>
      <c r="Q22" s="31"/>
      <c r="R22" s="31"/>
      <c r="S22" s="31"/>
      <c r="T22" s="31"/>
      <c r="U22" s="31"/>
      <c r="V22" s="31"/>
      <c r="W22" s="31"/>
    </row>
    <row r="23" spans="1:23" x14ac:dyDescent="0.3">
      <c r="B23" s="42"/>
      <c r="C23" s="42"/>
      <c r="D23" s="42"/>
      <c r="E23" s="42"/>
      <c r="F23" s="42"/>
      <c r="G23" s="42"/>
      <c r="H23" s="42"/>
      <c r="M23" s="31"/>
      <c r="N23" s="31"/>
      <c r="O23" s="31"/>
      <c r="P23" s="31"/>
      <c r="Q23" s="31"/>
      <c r="R23" s="31"/>
      <c r="S23" s="31"/>
      <c r="T23" s="31"/>
      <c r="U23" s="31"/>
      <c r="V23" s="31"/>
      <c r="W23" s="31"/>
    </row>
    <row r="24" spans="1:23" x14ac:dyDescent="0.3">
      <c r="B24" s="42"/>
      <c r="C24" s="42"/>
      <c r="D24" s="42"/>
      <c r="E24" s="42"/>
      <c r="F24" s="42"/>
      <c r="G24" s="42"/>
      <c r="H24" s="42"/>
      <c r="M24" s="31"/>
      <c r="N24" s="31"/>
      <c r="O24" s="31"/>
      <c r="P24" s="31"/>
      <c r="Q24" s="31"/>
      <c r="R24" s="31"/>
      <c r="S24" s="31"/>
      <c r="T24" s="31"/>
      <c r="U24" s="31"/>
      <c r="V24" s="31"/>
      <c r="W24" s="31"/>
    </row>
    <row r="25" spans="1:23" ht="31.2" x14ac:dyDescent="0.6">
      <c r="A25" s="26"/>
      <c r="B25" s="42"/>
      <c r="C25" s="42"/>
      <c r="D25" s="42"/>
      <c r="E25" s="42"/>
      <c r="F25" s="42"/>
      <c r="G25" s="42"/>
      <c r="H25" s="42"/>
      <c r="M25" s="31"/>
      <c r="N25" s="49"/>
      <c r="O25" s="31"/>
      <c r="P25" s="31"/>
      <c r="Q25" s="31"/>
      <c r="R25" s="31"/>
      <c r="S25" s="31"/>
      <c r="T25" s="31"/>
      <c r="U25" s="31"/>
      <c r="V25" s="31"/>
      <c r="W25" s="31"/>
    </row>
    <row r="26" spans="1:23" x14ac:dyDescent="0.3">
      <c r="B26" s="42"/>
      <c r="C26" s="42"/>
      <c r="D26" s="42"/>
      <c r="E26" s="42"/>
      <c r="F26" s="42"/>
      <c r="G26" s="42"/>
      <c r="H26" s="42"/>
      <c r="M26" s="31"/>
      <c r="N26" s="31"/>
      <c r="O26" s="34"/>
      <c r="P26" s="31"/>
      <c r="Q26" s="31"/>
      <c r="R26" s="31"/>
      <c r="S26" s="31"/>
      <c r="T26" s="31"/>
      <c r="U26" s="31"/>
      <c r="V26" s="31"/>
      <c r="W26" s="31"/>
    </row>
    <row r="27" spans="1:23" ht="18" x14ac:dyDescent="0.35">
      <c r="A27" s="19"/>
      <c r="B27" s="44"/>
      <c r="C27" s="45"/>
      <c r="D27" s="44"/>
      <c r="E27" s="45"/>
      <c r="F27" s="44"/>
      <c r="G27" s="45"/>
      <c r="H27" s="44"/>
      <c r="I27" s="5"/>
      <c r="J27" s="5"/>
      <c r="M27" s="31"/>
      <c r="N27" s="31"/>
      <c r="O27" s="34"/>
      <c r="P27" s="31"/>
      <c r="Q27" s="31"/>
      <c r="R27" s="31"/>
      <c r="S27" s="31"/>
      <c r="T27" s="31"/>
      <c r="U27" s="31"/>
      <c r="V27" s="31"/>
      <c r="W27" s="31"/>
    </row>
    <row r="28" spans="1:23" x14ac:dyDescent="0.3">
      <c r="B28" s="44"/>
      <c r="C28" s="44"/>
      <c r="D28" s="44"/>
      <c r="E28" s="44"/>
      <c r="F28" s="44"/>
      <c r="G28" s="42"/>
      <c r="H28" s="42"/>
      <c r="M28" s="31"/>
      <c r="N28" s="31"/>
      <c r="O28" s="34"/>
      <c r="P28" s="31"/>
      <c r="Q28" s="40"/>
      <c r="R28" s="31"/>
      <c r="S28" s="31"/>
      <c r="T28" s="31"/>
      <c r="U28" s="31"/>
      <c r="V28" s="31"/>
      <c r="W28" s="31"/>
    </row>
    <row r="29" spans="1:23" x14ac:dyDescent="0.3">
      <c r="B29" s="42"/>
      <c r="C29" s="42"/>
      <c r="D29" s="42"/>
      <c r="E29" s="42"/>
      <c r="F29" s="42"/>
      <c r="G29" s="42"/>
      <c r="H29" s="42"/>
      <c r="M29" s="31"/>
      <c r="N29" s="31"/>
      <c r="O29" s="31"/>
      <c r="P29" s="31"/>
      <c r="Q29" s="31"/>
      <c r="R29" s="31"/>
      <c r="S29" s="31"/>
      <c r="T29" s="31"/>
      <c r="U29" s="31"/>
      <c r="V29" s="31"/>
      <c r="W29" s="31"/>
    </row>
    <row r="30" spans="1:23" x14ac:dyDescent="0.3">
      <c r="A30" s="15"/>
      <c r="B30" s="44"/>
      <c r="C30" s="44"/>
      <c r="D30" s="44"/>
      <c r="E30" s="44"/>
      <c r="F30" s="44"/>
      <c r="G30" s="42"/>
      <c r="H30" s="42"/>
      <c r="M30" s="31"/>
      <c r="N30" s="31"/>
      <c r="O30" s="34"/>
      <c r="P30" s="31"/>
      <c r="Q30" s="31"/>
      <c r="R30" s="31"/>
      <c r="S30" s="31"/>
      <c r="T30" s="31"/>
      <c r="U30" s="31"/>
      <c r="V30" s="31"/>
      <c r="W30" s="31"/>
    </row>
    <row r="31" spans="1:23" x14ac:dyDescent="0.3">
      <c r="B31" s="46"/>
      <c r="C31" s="48"/>
      <c r="D31" s="46"/>
      <c r="E31" s="43"/>
      <c r="F31" s="46"/>
      <c r="G31" s="43"/>
      <c r="H31" s="47"/>
      <c r="I31" s="4"/>
      <c r="J31" s="4"/>
      <c r="M31" s="31"/>
      <c r="N31" s="31"/>
      <c r="O31" s="31"/>
      <c r="P31" s="31"/>
      <c r="Q31" s="31"/>
      <c r="R31" s="31"/>
      <c r="S31" s="31"/>
      <c r="T31" s="31"/>
      <c r="U31" s="31"/>
      <c r="V31" s="31"/>
      <c r="W31" s="31"/>
    </row>
    <row r="32" spans="1:23" x14ac:dyDescent="0.3">
      <c r="B32" s="46"/>
      <c r="C32" s="48"/>
      <c r="D32" s="46"/>
      <c r="E32" s="43"/>
      <c r="F32" s="46"/>
      <c r="G32" s="43"/>
      <c r="H32" s="47"/>
      <c r="I32" s="4"/>
      <c r="J32" s="4"/>
      <c r="M32" s="31"/>
      <c r="N32" s="31"/>
      <c r="O32" s="35"/>
      <c r="P32" s="31"/>
      <c r="Q32" s="50"/>
      <c r="R32" s="31"/>
      <c r="S32" s="31"/>
      <c r="T32" s="31"/>
      <c r="U32" s="31"/>
      <c r="V32" s="31"/>
      <c r="W32" s="31"/>
    </row>
    <row r="33" spans="1:23" x14ac:dyDescent="0.3">
      <c r="B33" s="42"/>
      <c r="C33" s="42"/>
      <c r="D33" s="42"/>
      <c r="E33" s="42"/>
      <c r="F33" s="42"/>
      <c r="G33" s="42"/>
      <c r="H33" s="42"/>
      <c r="M33" s="31"/>
      <c r="N33" s="31"/>
      <c r="O33" s="31"/>
      <c r="P33" s="31"/>
      <c r="Q33" s="31"/>
      <c r="R33" s="31"/>
      <c r="S33" s="31"/>
      <c r="T33" s="31"/>
      <c r="U33" s="31"/>
      <c r="V33" s="31"/>
      <c r="W33" s="31"/>
    </row>
    <row r="34" spans="1:23" x14ac:dyDescent="0.3">
      <c r="A34" s="14"/>
      <c r="B34" s="20"/>
      <c r="C34" s="43"/>
      <c r="D34" s="20"/>
      <c r="E34" s="43"/>
      <c r="F34" s="20"/>
      <c r="G34" s="43"/>
      <c r="H34" s="20"/>
      <c r="J34" s="7"/>
      <c r="M34" s="31"/>
      <c r="N34" s="31"/>
      <c r="O34" s="31"/>
      <c r="P34" s="31"/>
      <c r="Q34" s="31"/>
      <c r="R34" s="31"/>
      <c r="S34" s="31"/>
      <c r="T34" s="31"/>
      <c r="U34" s="31"/>
      <c r="V34" s="31"/>
      <c r="W34" s="31"/>
    </row>
    <row r="35" spans="1:23" x14ac:dyDescent="0.3">
      <c r="B35" s="42"/>
      <c r="C35" s="42"/>
      <c r="D35" s="42"/>
      <c r="E35" s="42"/>
      <c r="F35" s="42"/>
      <c r="G35" s="42"/>
      <c r="H35" s="42"/>
    </row>
    <row r="36" spans="1:23" x14ac:dyDescent="0.3">
      <c r="B36" s="42"/>
      <c r="C36" s="42"/>
      <c r="D36" s="42"/>
      <c r="E36" s="42"/>
      <c r="F36" s="42"/>
      <c r="G36" s="42"/>
      <c r="H36" s="42"/>
    </row>
    <row r="37" spans="1:23" ht="18" x14ac:dyDescent="0.35">
      <c r="A37" s="19"/>
      <c r="B37" s="44"/>
      <c r="C37" s="45"/>
      <c r="D37" s="44"/>
      <c r="E37" s="45"/>
      <c r="F37" s="44"/>
      <c r="G37" s="45"/>
      <c r="H37" s="44"/>
      <c r="I37" s="5"/>
      <c r="J37" s="5"/>
    </row>
    <row r="38" spans="1:23" x14ac:dyDescent="0.3">
      <c r="B38" s="44"/>
      <c r="C38" s="44"/>
      <c r="D38" s="44"/>
      <c r="E38" s="44"/>
      <c r="F38" s="44"/>
      <c r="G38" s="42"/>
      <c r="H38" s="42"/>
    </row>
    <row r="39" spans="1:23" x14ac:dyDescent="0.3">
      <c r="B39" s="42"/>
      <c r="C39" s="42"/>
      <c r="D39" s="42"/>
      <c r="E39" s="42"/>
      <c r="F39" s="42"/>
      <c r="G39" s="42"/>
      <c r="H39" s="42"/>
    </row>
    <row r="40" spans="1:23" x14ac:dyDescent="0.3">
      <c r="A40" s="15"/>
      <c r="B40" s="44"/>
      <c r="C40" s="44"/>
      <c r="D40" s="44"/>
      <c r="E40" s="44"/>
      <c r="F40" s="44"/>
      <c r="G40" s="42"/>
      <c r="H40" s="42"/>
    </row>
    <row r="41" spans="1:23" x14ac:dyDescent="0.3">
      <c r="B41" s="46"/>
      <c r="C41" s="43"/>
      <c r="D41" s="46"/>
      <c r="E41" s="43"/>
      <c r="F41" s="46"/>
      <c r="G41" s="43"/>
      <c r="H41" s="47"/>
      <c r="I41" s="4"/>
      <c r="J41" s="4"/>
    </row>
    <row r="42" spans="1:23" x14ac:dyDescent="0.3">
      <c r="B42" s="46"/>
      <c r="C42" s="43"/>
      <c r="D42" s="46"/>
      <c r="E42" s="43"/>
      <c r="F42" s="46"/>
      <c r="G42" s="43"/>
      <c r="H42" s="47"/>
      <c r="I42" s="4"/>
      <c r="J42" s="4"/>
    </row>
    <row r="43" spans="1:23" x14ac:dyDescent="0.3">
      <c r="B43" s="42"/>
      <c r="C43" s="42"/>
      <c r="D43" s="42"/>
      <c r="E43" s="42"/>
      <c r="F43" s="42"/>
      <c r="G43" s="42"/>
      <c r="H43" s="42"/>
    </row>
    <row r="44" spans="1:23" x14ac:dyDescent="0.3">
      <c r="A44" s="14"/>
      <c r="B44" s="20"/>
      <c r="C44" s="43"/>
      <c r="D44" s="20"/>
      <c r="E44" s="43"/>
      <c r="F44" s="20"/>
      <c r="G44" s="43"/>
      <c r="H44" s="20"/>
      <c r="J44" s="7"/>
    </row>
  </sheetData>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63AB5-DAEF-4A26-BBB0-81E86E30F3FA}">
  <dimension ref="A1:AC341"/>
  <sheetViews>
    <sheetView tabSelected="1" topLeftCell="A12" workbookViewId="0">
      <selection activeCell="J28" sqref="J28"/>
    </sheetView>
  </sheetViews>
  <sheetFormatPr defaultRowHeight="14.4" x14ac:dyDescent="0.3"/>
  <cols>
    <col min="1" max="1" width="21.6640625" customWidth="1"/>
    <col min="2" max="2" width="38.6640625" customWidth="1"/>
    <col min="3" max="3" width="15.5546875" customWidth="1"/>
    <col min="4" max="4" width="13.88671875" bestFit="1" customWidth="1"/>
    <col min="5" max="9" width="12.77734375" customWidth="1"/>
    <col min="10" max="10" width="18.44140625" customWidth="1"/>
    <col min="11" max="11" width="14.88671875" bestFit="1" customWidth="1"/>
    <col min="12" max="22" width="12.77734375" customWidth="1"/>
  </cols>
  <sheetData>
    <row r="1" spans="1:29" ht="31.2" x14ac:dyDescent="0.6">
      <c r="A1" s="96" t="s">
        <v>101</v>
      </c>
      <c r="B1" s="67"/>
      <c r="C1" s="58"/>
      <c r="D1" s="58"/>
      <c r="E1" s="58"/>
      <c r="F1" s="58"/>
      <c r="G1" s="58"/>
      <c r="H1" s="58"/>
      <c r="I1" s="58"/>
      <c r="J1" s="58"/>
      <c r="K1" s="58"/>
      <c r="L1" s="58"/>
      <c r="M1" s="58"/>
      <c r="N1" s="58"/>
      <c r="O1" s="58"/>
      <c r="P1" s="58"/>
      <c r="Q1" s="58"/>
      <c r="R1" s="58"/>
      <c r="S1" s="58"/>
      <c r="T1" s="58"/>
      <c r="U1" s="58"/>
      <c r="V1" s="58"/>
      <c r="W1" s="58"/>
      <c r="X1" s="58"/>
      <c r="Y1" s="58"/>
      <c r="Z1" s="58"/>
      <c r="AA1" s="58"/>
      <c r="AB1" s="58"/>
      <c r="AC1" s="58"/>
    </row>
    <row r="2" spans="1:29" ht="13.8" customHeight="1" x14ac:dyDescent="0.3">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row>
    <row r="3" spans="1:29" ht="13.8" customHeight="1" x14ac:dyDescent="0.35">
      <c r="B3" s="68" t="s">
        <v>85</v>
      </c>
      <c r="C3" s="63" t="s">
        <v>80</v>
      </c>
      <c r="D3" s="70"/>
      <c r="E3" s="70"/>
      <c r="F3" s="87" t="s">
        <v>96</v>
      </c>
      <c r="G3" s="87" t="s">
        <v>97</v>
      </c>
      <c r="H3" s="69"/>
      <c r="I3" s="70"/>
      <c r="J3" s="69"/>
      <c r="K3" s="69"/>
      <c r="L3" s="69"/>
      <c r="M3" s="58"/>
      <c r="N3" s="58"/>
      <c r="O3" s="58"/>
      <c r="P3" s="68"/>
      <c r="Q3" s="58"/>
      <c r="R3" s="58"/>
      <c r="S3" s="58"/>
      <c r="T3" s="58"/>
      <c r="U3" s="58"/>
      <c r="V3" s="58"/>
      <c r="W3" s="58"/>
      <c r="X3" s="58"/>
      <c r="Y3" s="58"/>
      <c r="Z3" s="58"/>
      <c r="AA3" s="58"/>
      <c r="AB3" s="58"/>
      <c r="AC3" s="58"/>
    </row>
    <row r="4" spans="1:29" ht="13.8" customHeight="1" x14ac:dyDescent="0.3">
      <c r="A4" s="3" t="s">
        <v>81</v>
      </c>
      <c r="B4" s="58" t="s">
        <v>70</v>
      </c>
      <c r="C4" s="80">
        <v>6000000</v>
      </c>
      <c r="D4" s="69"/>
      <c r="E4" s="69"/>
      <c r="F4" s="82">
        <f>C4</f>
        <v>6000000</v>
      </c>
      <c r="G4" s="69"/>
      <c r="H4" s="69"/>
      <c r="I4" s="58"/>
      <c r="J4" s="58"/>
      <c r="K4" s="58"/>
      <c r="L4" s="58"/>
      <c r="M4" s="58"/>
      <c r="N4" s="58"/>
      <c r="O4" s="58"/>
      <c r="P4" s="58"/>
      <c r="Q4" s="58"/>
      <c r="R4" s="58"/>
      <c r="S4" s="58"/>
      <c r="T4" s="58"/>
      <c r="U4" s="58"/>
      <c r="V4" s="58"/>
      <c r="W4" s="58"/>
      <c r="X4" s="58"/>
      <c r="Y4" s="58"/>
      <c r="Z4" s="58"/>
      <c r="AA4" s="58"/>
      <c r="AB4" s="58"/>
      <c r="AC4" s="58"/>
    </row>
    <row r="5" spans="1:29" ht="13.8" customHeight="1" thickBot="1" x14ac:dyDescent="0.35">
      <c r="A5" s="3"/>
      <c r="B5" s="58" t="s">
        <v>83</v>
      </c>
      <c r="C5" s="80">
        <v>650000</v>
      </c>
      <c r="D5" s="69"/>
      <c r="E5" s="69"/>
      <c r="F5" s="82">
        <f t="shared" ref="F5:F6" si="0">C5</f>
        <v>650000</v>
      </c>
      <c r="G5" s="69"/>
      <c r="H5" s="69"/>
      <c r="I5" s="58"/>
      <c r="J5" s="58"/>
      <c r="K5" s="58"/>
      <c r="L5" s="58"/>
      <c r="M5" s="58"/>
      <c r="N5" s="58"/>
      <c r="O5" s="58"/>
      <c r="P5" s="58"/>
      <c r="Q5" s="58"/>
      <c r="R5" s="58"/>
      <c r="S5" s="58"/>
      <c r="T5" s="58"/>
      <c r="U5" s="58"/>
      <c r="V5" s="58"/>
      <c r="W5" s="58"/>
      <c r="X5" s="58"/>
      <c r="Y5" s="58"/>
      <c r="Z5" s="58"/>
      <c r="AA5" s="58"/>
      <c r="AB5" s="58"/>
      <c r="AC5" s="58"/>
    </row>
    <row r="6" spans="1:29" ht="13.8" customHeight="1" thickBot="1" x14ac:dyDescent="0.35">
      <c r="A6" s="3"/>
      <c r="B6" s="58" t="s">
        <v>84</v>
      </c>
      <c r="C6" s="80">
        <v>500000</v>
      </c>
      <c r="D6" s="88">
        <f>SUM(C4:C6)</f>
        <v>7150000</v>
      </c>
      <c r="E6" s="82"/>
      <c r="F6" s="82">
        <f t="shared" si="0"/>
        <v>500000</v>
      </c>
      <c r="G6" s="69"/>
      <c r="H6" s="69"/>
      <c r="I6" s="58"/>
      <c r="J6" s="58"/>
      <c r="K6" s="58"/>
      <c r="L6" s="58"/>
      <c r="M6" s="58"/>
      <c r="N6" s="58"/>
      <c r="O6" s="58"/>
      <c r="P6" s="58"/>
      <c r="Q6" s="58"/>
      <c r="R6" s="58"/>
      <c r="S6" s="58"/>
      <c r="T6" s="58"/>
      <c r="U6" s="58"/>
      <c r="V6" s="58"/>
      <c r="W6" s="58"/>
      <c r="X6" s="58"/>
      <c r="Y6" s="58"/>
      <c r="Z6" s="58"/>
      <c r="AA6" s="58"/>
      <c r="AB6" s="58"/>
      <c r="AC6" s="58"/>
    </row>
    <row r="7" spans="1:29" ht="13.8" customHeight="1" thickBot="1" x14ac:dyDescent="0.35">
      <c r="A7" s="3"/>
      <c r="B7" s="58"/>
      <c r="C7" s="80"/>
      <c r="D7" s="69"/>
      <c r="E7" s="69"/>
      <c r="F7" s="69"/>
      <c r="G7" s="69"/>
      <c r="H7" s="69"/>
      <c r="I7" s="58"/>
      <c r="J7" s="58"/>
      <c r="K7" s="58"/>
      <c r="L7" s="58"/>
      <c r="M7" s="58"/>
      <c r="N7" s="58"/>
      <c r="O7" s="58"/>
      <c r="P7" s="58"/>
      <c r="Q7" s="58"/>
      <c r="R7" s="58"/>
      <c r="S7" s="58"/>
      <c r="T7" s="58"/>
      <c r="U7" s="58"/>
      <c r="V7" s="58"/>
      <c r="W7" s="58"/>
      <c r="X7" s="58"/>
      <c r="Y7" s="58"/>
      <c r="Z7" s="58"/>
      <c r="AA7" s="58"/>
      <c r="AB7" s="58"/>
      <c r="AC7" s="58"/>
    </row>
    <row r="8" spans="1:29" ht="13.8" customHeight="1" thickBot="1" x14ac:dyDescent="0.35">
      <c r="A8" s="3" t="s">
        <v>82</v>
      </c>
      <c r="B8" s="58" t="s">
        <v>71</v>
      </c>
      <c r="C8" s="80">
        <v>2000000</v>
      </c>
      <c r="D8" s="58"/>
      <c r="E8" s="58"/>
      <c r="F8" s="83">
        <f>C8*K8</f>
        <v>1000000</v>
      </c>
      <c r="G8" s="83">
        <f>C8-F8</f>
        <v>1000000</v>
      </c>
      <c r="H8" s="58"/>
      <c r="J8" s="58" t="s">
        <v>98</v>
      </c>
      <c r="K8" s="85">
        <v>0.5</v>
      </c>
      <c r="L8" s="58" t="s">
        <v>99</v>
      </c>
      <c r="M8" s="58"/>
      <c r="N8" s="58"/>
      <c r="O8" s="58"/>
      <c r="P8" s="58"/>
      <c r="Q8" s="58"/>
      <c r="R8" s="58"/>
      <c r="S8" s="58"/>
      <c r="T8" s="58"/>
      <c r="U8" s="58"/>
      <c r="V8" s="58"/>
      <c r="W8" s="58"/>
      <c r="X8" s="58"/>
      <c r="Y8" s="58"/>
      <c r="Z8" s="58"/>
      <c r="AA8" s="58"/>
      <c r="AB8" s="58"/>
      <c r="AC8" s="58"/>
    </row>
    <row r="9" spans="1:29" ht="13.8" customHeight="1" thickBot="1" x14ac:dyDescent="0.35">
      <c r="A9" s="3"/>
      <c r="B9" s="58" t="s">
        <v>75</v>
      </c>
      <c r="C9" s="80">
        <v>500000</v>
      </c>
      <c r="E9" s="81"/>
      <c r="F9" s="81">
        <f>C9*K9</f>
        <v>100000</v>
      </c>
      <c r="G9" s="83">
        <f>C9-F9</f>
        <v>400000</v>
      </c>
      <c r="H9" s="58"/>
      <c r="I9" s="58"/>
      <c r="J9" s="58" t="s">
        <v>98</v>
      </c>
      <c r="K9" s="84">
        <v>0.2</v>
      </c>
      <c r="L9" s="58" t="s">
        <v>99</v>
      </c>
      <c r="M9" s="58"/>
      <c r="N9" s="58"/>
      <c r="O9" s="58"/>
      <c r="P9" s="58"/>
      <c r="Q9" s="58"/>
      <c r="R9" s="58"/>
      <c r="S9" s="58"/>
      <c r="T9" s="58"/>
      <c r="U9" s="58"/>
      <c r="V9" s="58"/>
      <c r="W9" s="58"/>
      <c r="X9" s="58"/>
      <c r="Y9" s="58"/>
      <c r="Z9" s="58"/>
      <c r="AA9" s="58"/>
      <c r="AB9" s="58"/>
      <c r="AC9" s="58"/>
    </row>
    <row r="10" spans="1:29" ht="13.8" customHeight="1" thickBot="1" x14ac:dyDescent="0.35">
      <c r="A10" s="3"/>
      <c r="B10" s="58"/>
      <c r="C10" s="80"/>
      <c r="D10" s="89">
        <f>SUM(C8:C9)</f>
        <v>2500000</v>
      </c>
      <c r="E10" s="81"/>
      <c r="F10" s="58"/>
      <c r="G10" s="58"/>
      <c r="H10" s="58"/>
      <c r="I10" s="58"/>
      <c r="J10" s="58"/>
      <c r="K10" s="58"/>
      <c r="L10" s="58"/>
      <c r="M10" s="58"/>
      <c r="N10" s="58"/>
      <c r="O10" s="58"/>
      <c r="P10" s="58"/>
      <c r="Q10" s="58"/>
      <c r="R10" s="58"/>
      <c r="S10" s="58"/>
      <c r="T10" s="58"/>
      <c r="U10" s="58"/>
      <c r="V10" s="58"/>
      <c r="W10" s="58"/>
      <c r="X10" s="58"/>
      <c r="Y10" s="58"/>
      <c r="Z10" s="58"/>
      <c r="AA10" s="58"/>
      <c r="AB10" s="58"/>
      <c r="AC10" s="58"/>
    </row>
    <row r="11" spans="1:29" ht="13.8" customHeight="1" x14ac:dyDescent="0.3">
      <c r="A11" s="3"/>
      <c r="B11" s="58"/>
      <c r="C11" s="80"/>
      <c r="D11" s="81"/>
      <c r="E11" s="81"/>
      <c r="F11" s="58"/>
      <c r="G11" s="58"/>
      <c r="H11" s="58"/>
      <c r="I11" s="58"/>
      <c r="J11" s="58"/>
      <c r="K11" s="58"/>
      <c r="L11" s="58"/>
      <c r="M11" s="58"/>
      <c r="N11" s="58"/>
      <c r="O11" s="58"/>
      <c r="P11" s="58"/>
      <c r="Q11" s="58"/>
      <c r="R11" s="58"/>
      <c r="S11" s="58"/>
      <c r="T11" s="58"/>
      <c r="U11" s="58"/>
      <c r="V11" s="58"/>
      <c r="W11" s="58"/>
      <c r="X11" s="58"/>
      <c r="Y11" s="58"/>
      <c r="Z11" s="58"/>
      <c r="AA11" s="58"/>
      <c r="AB11" s="58"/>
      <c r="AC11" s="58"/>
    </row>
    <row r="12" spans="1:29" ht="13.8" customHeight="1" x14ac:dyDescent="0.3">
      <c r="A12" s="3" t="s">
        <v>88</v>
      </c>
      <c r="B12" s="58" t="s">
        <v>73</v>
      </c>
      <c r="C12" s="80">
        <v>2500000</v>
      </c>
      <c r="D12" s="69"/>
      <c r="E12" s="69"/>
      <c r="F12" s="82"/>
      <c r="G12" s="82">
        <f>C12</f>
        <v>2500000</v>
      </c>
      <c r="H12" s="69"/>
      <c r="I12" s="58"/>
      <c r="J12" s="58"/>
      <c r="K12" s="58"/>
      <c r="L12" s="58"/>
      <c r="M12" s="58"/>
      <c r="N12" s="58"/>
      <c r="O12" s="58"/>
      <c r="P12" s="58"/>
      <c r="Q12" s="58"/>
      <c r="R12" s="58"/>
      <c r="S12" s="58"/>
      <c r="T12" s="58"/>
      <c r="U12" s="58"/>
      <c r="V12" s="58"/>
      <c r="W12" s="58"/>
      <c r="X12" s="58"/>
      <c r="Y12" s="58"/>
      <c r="Z12" s="58"/>
      <c r="AA12" s="58"/>
      <c r="AB12" s="58"/>
      <c r="AC12" s="58"/>
    </row>
    <row r="13" spans="1:29" ht="13.8" customHeight="1" x14ac:dyDescent="0.3">
      <c r="B13" s="58" t="s">
        <v>74</v>
      </c>
      <c r="C13" s="80">
        <v>1500000</v>
      </c>
      <c r="D13" s="73"/>
      <c r="E13" s="73"/>
      <c r="F13" s="82"/>
      <c r="G13" s="82">
        <f t="shared" ref="G13:G16" si="1">C13</f>
        <v>1500000</v>
      </c>
      <c r="H13" s="72"/>
      <c r="I13" s="74"/>
      <c r="J13" s="75"/>
      <c r="K13" s="75"/>
      <c r="L13" s="75"/>
      <c r="M13" s="58"/>
      <c r="N13" s="58"/>
      <c r="O13" s="58"/>
      <c r="P13" s="58"/>
      <c r="Q13" s="58"/>
      <c r="R13" s="58"/>
      <c r="S13" s="58"/>
      <c r="T13" s="58"/>
      <c r="U13" s="58"/>
      <c r="V13" s="58"/>
      <c r="W13" s="58"/>
      <c r="X13" s="58"/>
      <c r="Y13" s="58"/>
      <c r="Z13" s="58"/>
      <c r="AA13" s="58"/>
      <c r="AB13" s="58"/>
      <c r="AC13" s="58"/>
    </row>
    <row r="14" spans="1:29" ht="13.8" customHeight="1" x14ac:dyDescent="0.35">
      <c r="B14" s="76" t="s">
        <v>77</v>
      </c>
      <c r="C14" s="80">
        <v>500000</v>
      </c>
      <c r="D14" s="58"/>
      <c r="E14" s="58"/>
      <c r="F14" s="82"/>
      <c r="G14" s="82">
        <f t="shared" si="1"/>
        <v>500000</v>
      </c>
      <c r="H14" s="58"/>
      <c r="I14" s="58"/>
      <c r="J14" s="58"/>
      <c r="K14" s="58"/>
      <c r="L14" s="58"/>
      <c r="M14" s="58"/>
      <c r="N14" s="58"/>
      <c r="O14" s="58"/>
      <c r="P14" s="68"/>
      <c r="Q14" s="58"/>
      <c r="R14" s="58"/>
      <c r="S14" s="58"/>
      <c r="T14" s="58"/>
      <c r="U14" s="58"/>
      <c r="V14" s="58"/>
      <c r="W14" s="58"/>
      <c r="X14" s="58"/>
      <c r="Y14" s="58"/>
      <c r="Z14" s="58"/>
      <c r="AA14" s="58"/>
      <c r="AB14" s="58"/>
      <c r="AC14" s="58"/>
    </row>
    <row r="15" spans="1:29" ht="13.8" customHeight="1" x14ac:dyDescent="0.35">
      <c r="B15" s="76" t="s">
        <v>91</v>
      </c>
      <c r="C15" s="80">
        <v>1250000</v>
      </c>
      <c r="D15" s="58"/>
      <c r="E15" s="58"/>
      <c r="F15" s="82"/>
      <c r="G15" s="82">
        <f t="shared" si="1"/>
        <v>1250000</v>
      </c>
      <c r="H15" s="58"/>
      <c r="I15" s="58"/>
      <c r="J15" s="58"/>
      <c r="K15" s="58"/>
      <c r="L15" s="58"/>
      <c r="M15" s="58"/>
      <c r="N15" s="58"/>
      <c r="O15" s="58"/>
      <c r="P15" s="68"/>
      <c r="Q15" s="58"/>
      <c r="R15" s="58"/>
      <c r="S15" s="58"/>
      <c r="T15" s="58"/>
      <c r="U15" s="58"/>
      <c r="V15" s="58"/>
      <c r="W15" s="58"/>
      <c r="X15" s="58"/>
      <c r="Y15" s="58"/>
      <c r="Z15" s="58"/>
      <c r="AA15" s="58"/>
      <c r="AB15" s="58"/>
      <c r="AC15" s="58"/>
    </row>
    <row r="16" spans="1:29" ht="13.8" customHeight="1" thickBot="1" x14ac:dyDescent="0.4">
      <c r="B16" t="s">
        <v>100</v>
      </c>
      <c r="C16" s="80">
        <v>1000000</v>
      </c>
      <c r="D16" s="58"/>
      <c r="E16" s="58"/>
      <c r="F16" s="82"/>
      <c r="G16" s="82">
        <f t="shared" si="1"/>
        <v>1000000</v>
      </c>
      <c r="H16" s="58"/>
      <c r="I16" s="58"/>
      <c r="J16" s="58"/>
      <c r="K16" s="58"/>
      <c r="L16" s="58"/>
      <c r="M16" s="58"/>
      <c r="N16" s="58"/>
      <c r="O16" s="58"/>
      <c r="P16" s="68"/>
      <c r="Q16" s="58"/>
      <c r="R16" s="58"/>
      <c r="S16" s="58"/>
      <c r="T16" s="58"/>
      <c r="U16" s="58"/>
      <c r="V16" s="58"/>
      <c r="W16" s="58"/>
      <c r="X16" s="58"/>
      <c r="Y16" s="58"/>
      <c r="Z16" s="58"/>
      <c r="AA16" s="58"/>
      <c r="AB16" s="58"/>
      <c r="AC16" s="58"/>
    </row>
    <row r="17" spans="1:29" ht="13.8" customHeight="1" thickBot="1" x14ac:dyDescent="0.4">
      <c r="B17" s="76"/>
      <c r="C17" s="80"/>
      <c r="D17" s="89">
        <f>SUM(C12:C16)</f>
        <v>6750000</v>
      </c>
      <c r="E17" s="81"/>
      <c r="F17" s="58"/>
      <c r="G17" s="58"/>
      <c r="H17" s="58"/>
      <c r="I17" s="58"/>
      <c r="J17" s="58"/>
      <c r="K17" s="58"/>
      <c r="L17" s="58"/>
      <c r="M17" s="58"/>
      <c r="N17" s="58"/>
      <c r="O17" s="58"/>
      <c r="P17" s="68"/>
      <c r="Q17" s="58"/>
      <c r="R17" s="58"/>
      <c r="S17" s="58"/>
      <c r="T17" s="58"/>
      <c r="U17" s="58"/>
      <c r="V17" s="58"/>
      <c r="W17" s="58"/>
      <c r="X17" s="58"/>
      <c r="Y17" s="58"/>
      <c r="Z17" s="58"/>
      <c r="AA17" s="58"/>
      <c r="AB17" s="58"/>
      <c r="AC17" s="58"/>
    </row>
    <row r="18" spans="1:29" ht="25.8" customHeight="1" x14ac:dyDescent="0.35">
      <c r="B18" s="76"/>
      <c r="C18" s="80"/>
      <c r="D18" s="58"/>
      <c r="E18" s="58"/>
      <c r="F18" s="58"/>
      <c r="G18" s="58"/>
      <c r="H18" s="58"/>
      <c r="I18" s="58"/>
      <c r="J18" s="110" t="s">
        <v>103</v>
      </c>
      <c r="K18" s="56"/>
      <c r="L18" s="56"/>
      <c r="M18" s="56"/>
      <c r="N18" s="57"/>
      <c r="O18" s="58"/>
      <c r="P18" s="68"/>
      <c r="Q18" s="58"/>
      <c r="R18" s="58"/>
      <c r="S18" s="58"/>
      <c r="T18" s="58"/>
      <c r="U18" s="58"/>
      <c r="V18" s="58"/>
      <c r="W18" s="58"/>
      <c r="X18" s="58"/>
      <c r="Y18" s="58"/>
      <c r="Z18" s="58"/>
      <c r="AA18" s="58"/>
      <c r="AB18" s="58"/>
      <c r="AC18" s="58"/>
    </row>
    <row r="19" spans="1:29" ht="13.8" customHeight="1" x14ac:dyDescent="0.3">
      <c r="A19" s="3" t="s">
        <v>89</v>
      </c>
      <c r="B19" s="58" t="s">
        <v>72</v>
      </c>
      <c r="C19" s="80">
        <v>3500000</v>
      </c>
      <c r="D19" s="74"/>
      <c r="E19" s="74"/>
      <c r="F19" s="82"/>
      <c r="G19" s="82">
        <f t="shared" ref="G19:G23" si="2">C19</f>
        <v>3500000</v>
      </c>
      <c r="H19" s="77"/>
      <c r="I19" s="74"/>
      <c r="J19" s="33"/>
      <c r="K19" s="58"/>
      <c r="L19" s="77"/>
      <c r="M19" s="58"/>
      <c r="N19" s="59"/>
      <c r="O19" s="58"/>
      <c r="P19" s="58"/>
      <c r="Q19" s="61"/>
      <c r="R19" s="58"/>
      <c r="S19" s="58"/>
      <c r="T19" s="58"/>
      <c r="U19" s="58"/>
      <c r="V19" s="58"/>
      <c r="W19" s="58"/>
      <c r="X19" s="58"/>
      <c r="Y19" s="58"/>
      <c r="Z19" s="58"/>
      <c r="AA19" s="58"/>
      <c r="AB19" s="58"/>
      <c r="AC19" s="58"/>
    </row>
    <row r="20" spans="1:29" ht="13.8" customHeight="1" x14ac:dyDescent="0.3">
      <c r="B20" s="58" t="s">
        <v>79</v>
      </c>
      <c r="C20" s="80">
        <v>1000000</v>
      </c>
      <c r="D20" s="58"/>
      <c r="E20" s="58"/>
      <c r="F20" s="82"/>
      <c r="G20" s="82">
        <f t="shared" si="2"/>
        <v>1000000</v>
      </c>
      <c r="H20" s="58"/>
      <c r="I20" s="58"/>
      <c r="J20" s="60" t="s">
        <v>104</v>
      </c>
      <c r="K20" s="81">
        <f>G27</f>
        <v>15150000</v>
      </c>
      <c r="L20" s="58"/>
      <c r="M20" s="81">
        <f>G27</f>
        <v>15150000</v>
      </c>
      <c r="N20" s="59"/>
      <c r="O20" s="58"/>
      <c r="P20" s="58"/>
      <c r="Q20" s="61"/>
      <c r="R20" s="58"/>
      <c r="S20" s="58"/>
      <c r="T20" s="58"/>
      <c r="U20" s="58"/>
      <c r="V20" s="58"/>
      <c r="W20" s="58"/>
      <c r="X20" s="58"/>
      <c r="Y20" s="58"/>
      <c r="Z20" s="58"/>
      <c r="AA20" s="58"/>
      <c r="AB20" s="58"/>
      <c r="AC20" s="58"/>
    </row>
    <row r="21" spans="1:29" ht="13.8" customHeight="1" x14ac:dyDescent="0.3">
      <c r="B21" s="58" t="s">
        <v>76</v>
      </c>
      <c r="C21" s="80">
        <v>500000</v>
      </c>
      <c r="D21" s="58"/>
      <c r="E21" s="58"/>
      <c r="F21" s="82"/>
      <c r="G21" s="82">
        <f t="shared" si="2"/>
        <v>500000</v>
      </c>
      <c r="H21" s="58"/>
      <c r="I21" s="58"/>
      <c r="J21" s="60" t="s">
        <v>92</v>
      </c>
      <c r="K21" s="74">
        <f>E37</f>
        <v>0.67</v>
      </c>
      <c r="L21" s="58"/>
      <c r="M21" s="101">
        <f>C35</f>
        <v>16.75</v>
      </c>
      <c r="N21" s="59"/>
      <c r="O21" s="58"/>
      <c r="P21" s="58"/>
      <c r="Q21" s="61"/>
      <c r="R21" s="58"/>
      <c r="S21" s="58"/>
      <c r="T21" s="58"/>
      <c r="U21" s="58"/>
      <c r="V21" s="58"/>
      <c r="W21" s="58"/>
      <c r="X21" s="58"/>
      <c r="Y21" s="58"/>
      <c r="Z21" s="58"/>
      <c r="AA21" s="58"/>
      <c r="AB21" s="58"/>
      <c r="AC21" s="58"/>
    </row>
    <row r="22" spans="1:29" ht="13.8" customHeight="1" x14ac:dyDescent="0.3">
      <c r="B22" s="58" t="s">
        <v>90</v>
      </c>
      <c r="C22" s="80">
        <v>1500000</v>
      </c>
      <c r="D22" s="70"/>
      <c r="E22" s="70"/>
      <c r="F22" s="82"/>
      <c r="G22" s="82">
        <f t="shared" si="2"/>
        <v>1500000</v>
      </c>
      <c r="H22" s="69"/>
      <c r="I22" s="70"/>
      <c r="J22" s="111"/>
      <c r="K22" s="69"/>
      <c r="L22" s="69"/>
      <c r="M22" s="58"/>
      <c r="N22" s="59"/>
      <c r="O22" s="58"/>
      <c r="P22" s="58"/>
      <c r="Q22" s="58"/>
      <c r="R22" s="58"/>
      <c r="S22" s="58"/>
      <c r="T22" s="58"/>
      <c r="U22" s="58"/>
      <c r="V22" s="58"/>
      <c r="W22" s="58"/>
      <c r="X22" s="58"/>
      <c r="Y22" s="58"/>
      <c r="Z22" s="58"/>
      <c r="AA22" s="58"/>
      <c r="AB22" s="58"/>
      <c r="AC22" s="58"/>
    </row>
    <row r="23" spans="1:29" ht="13.8" customHeight="1" thickBot="1" x14ac:dyDescent="0.35">
      <c r="B23" s="58" t="s">
        <v>78</v>
      </c>
      <c r="C23" s="80">
        <v>500000</v>
      </c>
      <c r="D23" s="69"/>
      <c r="E23" s="69"/>
      <c r="F23" s="82"/>
      <c r="G23" s="82">
        <f t="shared" si="2"/>
        <v>500000</v>
      </c>
      <c r="H23" s="69"/>
      <c r="I23" s="58"/>
      <c r="J23" s="33"/>
      <c r="K23" s="31"/>
      <c r="L23" s="31"/>
      <c r="M23" s="31"/>
      <c r="N23" s="59"/>
      <c r="O23" s="58"/>
      <c r="P23" s="58"/>
      <c r="Q23" s="61"/>
      <c r="R23" s="58"/>
      <c r="S23" s="58"/>
      <c r="T23" s="58"/>
      <c r="U23" s="58"/>
      <c r="V23" s="58"/>
      <c r="W23" s="58"/>
      <c r="X23" s="58"/>
      <c r="Y23" s="58"/>
      <c r="Z23" s="58"/>
      <c r="AA23" s="58"/>
      <c r="AB23" s="58"/>
      <c r="AC23" s="58"/>
    </row>
    <row r="24" spans="1:29" ht="13.8" customHeight="1" thickBot="1" x14ac:dyDescent="0.35">
      <c r="B24" s="58"/>
      <c r="C24" s="80"/>
      <c r="D24" s="88">
        <f>SUM(C19:C23)</f>
        <v>7000000</v>
      </c>
      <c r="E24" s="82"/>
      <c r="F24" s="69"/>
      <c r="G24" s="69"/>
      <c r="H24" s="69"/>
      <c r="I24" s="58"/>
      <c r="J24" s="60"/>
      <c r="K24" s="86" t="s">
        <v>109</v>
      </c>
      <c r="L24" s="86"/>
      <c r="M24" s="86" t="s">
        <v>110</v>
      </c>
      <c r="N24" s="59"/>
      <c r="O24" s="58"/>
      <c r="P24" s="58"/>
      <c r="Q24" s="61"/>
      <c r="R24" s="58"/>
      <c r="S24" s="58"/>
      <c r="T24" s="58"/>
      <c r="U24" s="58"/>
      <c r="V24" s="58"/>
      <c r="W24" s="58"/>
      <c r="X24" s="58"/>
      <c r="Y24" s="58"/>
      <c r="Z24" s="58"/>
      <c r="AA24" s="58"/>
      <c r="AB24" s="58"/>
      <c r="AC24" s="58"/>
    </row>
    <row r="25" spans="1:29" ht="13.8" customHeight="1" thickBot="1" x14ac:dyDescent="0.35">
      <c r="B25" s="58"/>
      <c r="C25" s="80"/>
      <c r="D25" s="82"/>
      <c r="E25" s="82"/>
      <c r="F25" s="69"/>
      <c r="G25" s="69"/>
      <c r="H25" s="69"/>
      <c r="I25" s="58"/>
      <c r="J25" s="64" t="s">
        <v>108</v>
      </c>
      <c r="K25" s="112">
        <f>K20/K21</f>
        <v>22611940.298507463</v>
      </c>
      <c r="L25" s="65"/>
      <c r="M25" s="113">
        <f>M20/M21</f>
        <v>904477.61194029846</v>
      </c>
      <c r="N25" s="66"/>
      <c r="O25" s="58"/>
      <c r="P25" s="58"/>
      <c r="Q25" s="61"/>
      <c r="R25" s="58"/>
      <c r="S25" s="58"/>
      <c r="T25" s="58"/>
      <c r="U25" s="58"/>
      <c r="V25" s="58"/>
      <c r="W25" s="58"/>
      <c r="X25" s="58"/>
      <c r="Y25" s="58"/>
      <c r="Z25" s="58"/>
      <c r="AA25" s="58"/>
      <c r="AB25" s="58"/>
      <c r="AC25" s="58"/>
    </row>
    <row r="26" spans="1:29" ht="13.8" customHeight="1" thickBot="1" x14ac:dyDescent="0.35">
      <c r="F26" s="69"/>
      <c r="G26" s="69"/>
      <c r="H26" s="69"/>
      <c r="I26" s="58"/>
      <c r="J26" s="58"/>
      <c r="K26" s="58"/>
      <c r="L26" s="58"/>
      <c r="M26" s="58"/>
      <c r="N26" s="58"/>
      <c r="O26" s="58"/>
      <c r="P26" s="58"/>
      <c r="Q26" s="61"/>
      <c r="R26" s="58"/>
      <c r="S26" s="58"/>
      <c r="T26" s="58"/>
      <c r="U26" s="58"/>
      <c r="V26" s="58"/>
      <c r="W26" s="58"/>
      <c r="X26" s="58"/>
      <c r="Y26" s="58"/>
      <c r="Z26" s="58"/>
      <c r="AA26" s="58"/>
      <c r="AB26" s="58"/>
      <c r="AC26" s="58"/>
    </row>
    <row r="27" spans="1:29" ht="13.8" customHeight="1" thickBot="1" x14ac:dyDescent="0.35">
      <c r="B27" s="58"/>
      <c r="C27" s="80"/>
      <c r="D27" s="82"/>
      <c r="E27" s="82"/>
      <c r="F27" s="90">
        <f>SUM(F4:F26)</f>
        <v>8250000</v>
      </c>
      <c r="G27" s="91">
        <f>SUM(G4:G26)</f>
        <v>15150000</v>
      </c>
      <c r="H27" s="92"/>
      <c r="I27" s="58"/>
      <c r="J27" s="58"/>
      <c r="K27" s="58"/>
      <c r="L27" s="58"/>
      <c r="M27" s="58"/>
      <c r="N27" s="58"/>
      <c r="O27" s="58"/>
      <c r="P27" s="58"/>
      <c r="Q27" s="61"/>
      <c r="R27" s="58"/>
      <c r="S27" s="58"/>
      <c r="T27" s="58"/>
      <c r="U27" s="58"/>
      <c r="V27" s="58"/>
      <c r="W27" s="58"/>
      <c r="X27" s="58"/>
      <c r="Y27" s="58"/>
      <c r="Z27" s="58"/>
      <c r="AA27" s="58"/>
      <c r="AB27" s="58"/>
      <c r="AC27" s="58"/>
    </row>
    <row r="28" spans="1:29" ht="13.8" customHeight="1" thickBot="1" x14ac:dyDescent="0.35">
      <c r="A28" s="3" t="s">
        <v>95</v>
      </c>
      <c r="B28" s="58"/>
      <c r="C28" s="80"/>
      <c r="D28" s="88">
        <f>D24+D17+D10+D6</f>
        <v>23400000</v>
      </c>
      <c r="E28" s="82"/>
      <c r="F28" s="93"/>
      <c r="G28" s="94"/>
      <c r="H28" s="95">
        <f>SUM(F27:G27)</f>
        <v>23400000</v>
      </c>
      <c r="I28" s="58"/>
      <c r="J28" s="58"/>
      <c r="K28" s="58"/>
      <c r="L28" s="58"/>
      <c r="M28" s="58"/>
      <c r="N28" s="58"/>
      <c r="O28" s="58"/>
      <c r="P28" s="58"/>
      <c r="Q28" s="61"/>
      <c r="R28" s="58"/>
      <c r="S28" s="58"/>
      <c r="T28" s="58"/>
      <c r="U28" s="58"/>
      <c r="V28" s="58"/>
      <c r="W28" s="58"/>
      <c r="X28" s="58"/>
      <c r="Y28" s="58"/>
      <c r="Z28" s="58"/>
      <c r="AA28" s="58"/>
      <c r="AB28" s="58"/>
      <c r="AC28" s="58"/>
    </row>
    <row r="29" spans="1:29" ht="13.8" customHeight="1" thickBot="1" x14ac:dyDescent="0.35">
      <c r="A29" s="3"/>
      <c r="C29" s="80"/>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row>
    <row r="30" spans="1:29" ht="13.8" customHeight="1" thickBot="1" x14ac:dyDescent="0.35">
      <c r="A30" s="25" t="s">
        <v>86</v>
      </c>
      <c r="B30" s="97" t="s">
        <v>87</v>
      </c>
      <c r="C30" s="98">
        <v>25000000</v>
      </c>
      <c r="D30" s="69"/>
      <c r="E30" s="69"/>
      <c r="F30" s="69"/>
      <c r="G30" s="69"/>
      <c r="H30" s="69"/>
      <c r="I30" s="58"/>
      <c r="J30" s="58"/>
      <c r="K30" s="58"/>
      <c r="L30" s="58"/>
      <c r="M30" s="58"/>
      <c r="N30" s="58"/>
      <c r="O30" s="58"/>
      <c r="P30" s="58"/>
      <c r="Q30" s="62"/>
      <c r="R30" s="58"/>
      <c r="S30" s="58"/>
      <c r="T30" s="58"/>
      <c r="U30" s="58"/>
      <c r="V30" s="58"/>
      <c r="W30" s="58"/>
      <c r="X30" s="58"/>
      <c r="Y30" s="58"/>
      <c r="Z30" s="58"/>
      <c r="AA30" s="58"/>
      <c r="AB30" s="58"/>
      <c r="AC30" s="58"/>
    </row>
    <row r="31" spans="1:29" ht="13.8" customHeight="1" thickBot="1" x14ac:dyDescent="0.35">
      <c r="A31" s="40"/>
      <c r="B31" s="79"/>
      <c r="C31" s="80"/>
      <c r="D31" s="69"/>
      <c r="E31" s="69"/>
      <c r="F31" s="69"/>
      <c r="G31" s="69"/>
      <c r="H31" s="69"/>
      <c r="I31" s="58"/>
      <c r="J31" s="58"/>
      <c r="K31" s="58"/>
      <c r="L31" s="58"/>
      <c r="M31" s="58"/>
      <c r="N31" s="58"/>
      <c r="O31" s="58"/>
      <c r="P31" s="58"/>
      <c r="Q31" s="62"/>
      <c r="R31" s="58"/>
      <c r="S31" s="58"/>
      <c r="T31" s="58"/>
      <c r="U31" s="58"/>
      <c r="V31" s="58"/>
      <c r="W31" s="58"/>
      <c r="X31" s="58"/>
      <c r="Y31" s="58"/>
      <c r="Z31" s="58"/>
      <c r="AA31" s="58"/>
      <c r="AB31" s="58"/>
      <c r="AC31" s="58"/>
    </row>
    <row r="32" spans="1:29" ht="13.8" customHeight="1" x14ac:dyDescent="0.3">
      <c r="B32" s="102" t="s">
        <v>102</v>
      </c>
      <c r="C32" s="103">
        <v>1000000</v>
      </c>
      <c r="D32" s="69"/>
      <c r="E32" s="69"/>
      <c r="F32" s="69"/>
      <c r="G32" s="69"/>
      <c r="H32" s="69"/>
      <c r="I32" s="58"/>
      <c r="J32" s="58"/>
      <c r="K32" s="58"/>
      <c r="L32" s="58"/>
      <c r="M32" s="58"/>
      <c r="N32" s="58"/>
      <c r="O32" s="58"/>
      <c r="P32" s="58"/>
      <c r="Q32" s="62"/>
      <c r="R32" s="58"/>
      <c r="S32" s="58"/>
      <c r="T32" s="58"/>
      <c r="U32" s="58"/>
      <c r="V32" s="58"/>
      <c r="W32" s="58"/>
      <c r="X32" s="58"/>
      <c r="Y32" s="58"/>
      <c r="Z32" s="58"/>
      <c r="AA32" s="58"/>
      <c r="AB32" s="58"/>
      <c r="AC32" s="58"/>
    </row>
    <row r="33" spans="1:29" ht="13.8" customHeight="1" x14ac:dyDescent="0.3">
      <c r="B33" s="104" t="s">
        <v>106</v>
      </c>
      <c r="C33" s="105">
        <f>C30/C32</f>
        <v>25</v>
      </c>
      <c r="D33" s="69"/>
      <c r="E33" s="69"/>
      <c r="F33" s="69"/>
      <c r="G33" s="69"/>
      <c r="H33" s="69"/>
      <c r="I33" s="58"/>
      <c r="J33" s="58"/>
      <c r="K33" s="58"/>
      <c r="L33" s="58"/>
      <c r="M33" s="58"/>
      <c r="N33" s="58"/>
      <c r="O33" s="58"/>
      <c r="P33" s="58"/>
      <c r="Q33" s="62"/>
      <c r="R33" s="58"/>
      <c r="S33" s="58"/>
      <c r="T33" s="58"/>
      <c r="U33" s="58"/>
      <c r="V33" s="58"/>
      <c r="W33" s="58"/>
      <c r="X33" s="58"/>
      <c r="Y33" s="58"/>
      <c r="Z33" s="58"/>
      <c r="AA33" s="58"/>
      <c r="AB33" s="58"/>
      <c r="AC33" s="58"/>
    </row>
    <row r="34" spans="1:29" ht="13.8" customHeight="1" x14ac:dyDescent="0.3">
      <c r="B34" s="106" t="s">
        <v>105</v>
      </c>
      <c r="C34" s="107">
        <f>F27/C32</f>
        <v>8.25</v>
      </c>
      <c r="D34" s="69"/>
      <c r="E34" s="69"/>
      <c r="F34" s="69"/>
      <c r="G34" s="69"/>
      <c r="H34" s="69"/>
      <c r="I34" s="58"/>
      <c r="J34" s="58"/>
      <c r="K34" s="58"/>
      <c r="L34" s="58"/>
      <c r="M34" s="58"/>
      <c r="N34" s="58"/>
      <c r="O34" s="58"/>
      <c r="P34" s="58"/>
      <c r="Q34" s="62"/>
      <c r="R34" s="58"/>
      <c r="S34" s="58"/>
      <c r="T34" s="58"/>
      <c r="U34" s="58"/>
      <c r="V34" s="58"/>
      <c r="W34" s="58"/>
      <c r="X34" s="58"/>
      <c r="Y34" s="58"/>
      <c r="Z34" s="58"/>
      <c r="AA34" s="58"/>
      <c r="AB34" s="58"/>
      <c r="AC34" s="58"/>
    </row>
    <row r="35" spans="1:29" ht="13.8" customHeight="1" thickBot="1" x14ac:dyDescent="0.35">
      <c r="B35" s="108" t="s">
        <v>107</v>
      </c>
      <c r="C35" s="109">
        <f>C33-C34</f>
        <v>16.75</v>
      </c>
      <c r="D35" s="69"/>
      <c r="E35" s="69"/>
      <c r="F35" s="69"/>
      <c r="G35" s="69"/>
      <c r="H35" s="69"/>
      <c r="I35" s="58"/>
      <c r="J35" s="58"/>
      <c r="K35" s="58"/>
      <c r="L35" s="58"/>
      <c r="M35" s="58"/>
      <c r="N35" s="58"/>
      <c r="O35" s="58"/>
      <c r="P35" s="58"/>
      <c r="Q35" s="62"/>
      <c r="R35" s="58"/>
      <c r="S35" s="58"/>
      <c r="T35" s="58"/>
      <c r="U35" s="58"/>
      <c r="V35" s="58"/>
      <c r="W35" s="58"/>
      <c r="X35" s="58"/>
      <c r="Y35" s="58"/>
      <c r="Z35" s="58"/>
      <c r="AA35" s="58"/>
      <c r="AB35" s="58"/>
      <c r="AC35" s="58"/>
    </row>
    <row r="36" spans="1:29" ht="13.8" customHeight="1" thickBot="1" x14ac:dyDescent="0.35">
      <c r="A36" s="3"/>
      <c r="D36" s="74"/>
      <c r="E36" s="74"/>
      <c r="F36" s="72"/>
      <c r="G36" s="74"/>
      <c r="H36" s="72"/>
      <c r="I36" s="74"/>
      <c r="J36" s="75"/>
      <c r="K36" s="75"/>
      <c r="L36" s="75"/>
      <c r="M36" s="58"/>
      <c r="N36" s="58"/>
      <c r="O36" s="58"/>
      <c r="P36" s="58"/>
      <c r="Q36" s="58"/>
      <c r="R36" s="58"/>
      <c r="S36" s="58"/>
      <c r="T36" s="58"/>
      <c r="U36" s="58"/>
      <c r="V36" s="58"/>
      <c r="W36" s="58"/>
      <c r="X36" s="58"/>
      <c r="Y36" s="58"/>
      <c r="Z36" s="58"/>
      <c r="AA36" s="58"/>
      <c r="AB36" s="58"/>
      <c r="AC36" s="58"/>
    </row>
    <row r="37" spans="1:29" ht="13.8" customHeight="1" thickBot="1" x14ac:dyDescent="0.35">
      <c r="A37" s="3" t="s">
        <v>92</v>
      </c>
      <c r="B37" s="58"/>
      <c r="D37" s="80">
        <f>C30-F27</f>
        <v>16750000</v>
      </c>
      <c r="E37" s="99">
        <f>D37/C30</f>
        <v>0.67</v>
      </c>
      <c r="F37" s="72"/>
      <c r="G37" s="74"/>
      <c r="H37" s="72"/>
      <c r="I37" s="74"/>
      <c r="J37" s="75"/>
      <c r="K37" s="75"/>
      <c r="L37" s="75"/>
      <c r="M37" s="58"/>
      <c r="N37" s="58"/>
      <c r="O37" s="58"/>
      <c r="P37" s="58"/>
      <c r="Q37" s="58"/>
      <c r="R37" s="58"/>
      <c r="S37" s="58"/>
      <c r="T37" s="58"/>
      <c r="U37" s="58"/>
      <c r="V37" s="58"/>
      <c r="W37" s="58"/>
      <c r="X37" s="58"/>
      <c r="Y37" s="58"/>
      <c r="Z37" s="58"/>
      <c r="AA37" s="58"/>
      <c r="AB37" s="58"/>
      <c r="AC37" s="58"/>
    </row>
    <row r="38" spans="1:29" ht="13.8" customHeight="1" thickBot="1" x14ac:dyDescent="0.35">
      <c r="A38" s="3"/>
      <c r="B38" s="58"/>
      <c r="D38" s="72"/>
      <c r="E38" s="58"/>
      <c r="F38" s="58"/>
      <c r="G38" s="58"/>
      <c r="H38" s="58"/>
      <c r="I38" s="58"/>
      <c r="J38" s="58"/>
      <c r="K38" s="58"/>
      <c r="L38" s="58"/>
      <c r="M38" s="58"/>
      <c r="N38" s="58"/>
      <c r="O38" s="58"/>
      <c r="P38" s="58"/>
      <c r="Q38" s="58"/>
      <c r="R38" s="58"/>
      <c r="S38" s="58"/>
      <c r="T38" s="58"/>
      <c r="U38" s="58"/>
      <c r="V38" s="58"/>
      <c r="W38" s="58"/>
      <c r="X38" s="58"/>
      <c r="Y38" s="58"/>
      <c r="Z38" s="58"/>
      <c r="AA38" s="58"/>
      <c r="AB38" s="58"/>
      <c r="AC38" s="58"/>
    </row>
    <row r="39" spans="1:29" ht="13.8" customHeight="1" thickBot="1" x14ac:dyDescent="0.35">
      <c r="A39" s="3" t="s">
        <v>27</v>
      </c>
      <c r="B39" s="76"/>
      <c r="D39" s="80">
        <f>C30-D6-D10-D17</f>
        <v>8600000</v>
      </c>
      <c r="E39" s="99">
        <f>D39/C30</f>
        <v>0.34399999999999997</v>
      </c>
      <c r="F39" s="77"/>
      <c r="G39" s="74"/>
      <c r="H39" s="77"/>
      <c r="I39" s="74"/>
      <c r="J39" s="77"/>
      <c r="K39" s="58"/>
      <c r="L39" s="77"/>
      <c r="M39" s="58"/>
      <c r="N39" s="58"/>
      <c r="O39" s="58"/>
      <c r="P39" s="58"/>
      <c r="Q39" s="58"/>
      <c r="R39" s="58"/>
      <c r="S39" s="58"/>
      <c r="T39" s="58"/>
      <c r="U39" s="58"/>
      <c r="V39" s="58"/>
      <c r="W39" s="58"/>
      <c r="X39" s="58"/>
      <c r="Y39" s="58"/>
      <c r="Z39" s="58"/>
      <c r="AA39" s="58"/>
      <c r="AB39" s="58"/>
      <c r="AC39" s="58"/>
    </row>
    <row r="40" spans="1:29" ht="13.8" customHeight="1" thickBot="1" x14ac:dyDescent="0.35">
      <c r="A40" s="3"/>
      <c r="B40" s="58"/>
      <c r="D40" s="72"/>
      <c r="E40" s="58"/>
      <c r="F40" s="58"/>
      <c r="G40" s="58"/>
      <c r="H40" s="58"/>
      <c r="I40" s="58"/>
      <c r="J40" s="58"/>
      <c r="K40" s="58"/>
      <c r="L40" s="58"/>
      <c r="M40" s="58"/>
      <c r="N40" s="58"/>
      <c r="O40" s="58"/>
      <c r="P40" s="58"/>
      <c r="Q40" s="58"/>
      <c r="R40" s="58"/>
      <c r="S40" s="58"/>
      <c r="T40" s="58"/>
      <c r="U40" s="58"/>
      <c r="V40" s="58"/>
      <c r="W40" s="58"/>
      <c r="X40" s="58"/>
      <c r="Y40" s="58"/>
      <c r="Z40" s="58"/>
      <c r="AA40" s="58"/>
      <c r="AB40" s="58"/>
      <c r="AC40" s="58"/>
    </row>
    <row r="41" spans="1:29" ht="13.8" customHeight="1" thickBot="1" x14ac:dyDescent="0.35">
      <c r="A41" s="3" t="s">
        <v>93</v>
      </c>
      <c r="B41" s="58"/>
      <c r="D41" s="80">
        <f>D43+C20</f>
        <v>2600000</v>
      </c>
      <c r="E41" s="100">
        <f>D41/C30</f>
        <v>0.104</v>
      </c>
      <c r="F41" s="58"/>
      <c r="G41" s="58"/>
      <c r="H41" s="58"/>
      <c r="I41" s="58"/>
      <c r="J41" s="58"/>
      <c r="K41" s="58"/>
      <c r="L41" s="58"/>
      <c r="M41" s="58"/>
      <c r="N41" s="58"/>
      <c r="O41" s="58"/>
      <c r="P41" s="58"/>
      <c r="Q41" s="58"/>
      <c r="R41" s="58"/>
      <c r="S41" s="58"/>
      <c r="T41" s="58"/>
      <c r="U41" s="58"/>
      <c r="V41" s="58"/>
      <c r="W41" s="58"/>
      <c r="X41" s="58"/>
      <c r="Y41" s="58"/>
      <c r="Z41" s="58"/>
      <c r="AA41" s="58"/>
      <c r="AB41" s="58"/>
      <c r="AC41" s="58"/>
    </row>
    <row r="42" spans="1:29" ht="13.8" customHeight="1" thickBot="1" x14ac:dyDescent="0.35">
      <c r="A42" s="3"/>
      <c r="B42" s="58"/>
      <c r="E42" s="77"/>
      <c r="F42" s="58"/>
      <c r="G42" s="58"/>
      <c r="H42" s="58"/>
      <c r="I42" s="58"/>
      <c r="J42" s="58"/>
      <c r="K42" s="58"/>
      <c r="L42" s="58"/>
      <c r="M42" s="58"/>
      <c r="N42" s="58"/>
      <c r="O42" s="58"/>
      <c r="P42" s="58"/>
      <c r="Q42" s="58"/>
      <c r="R42" s="58"/>
      <c r="S42" s="58"/>
      <c r="T42" s="58"/>
      <c r="U42" s="58"/>
      <c r="V42" s="58"/>
      <c r="W42" s="58"/>
      <c r="X42" s="58"/>
      <c r="Y42" s="58"/>
      <c r="Z42" s="58"/>
      <c r="AA42" s="58"/>
      <c r="AB42" s="58"/>
      <c r="AC42" s="58"/>
    </row>
    <row r="43" spans="1:29" ht="31.8" thickBot="1" x14ac:dyDescent="0.65">
      <c r="A43" s="3" t="s">
        <v>94</v>
      </c>
      <c r="B43" s="67"/>
      <c r="D43" s="80">
        <f>C30-D28</f>
        <v>1600000</v>
      </c>
      <c r="E43" s="100">
        <f>D43/C30</f>
        <v>6.4000000000000001E-2</v>
      </c>
      <c r="F43" s="58"/>
      <c r="G43" s="58"/>
      <c r="H43" s="58"/>
      <c r="I43" s="58"/>
      <c r="J43" s="58"/>
      <c r="K43" s="58"/>
      <c r="L43" s="58"/>
      <c r="M43" s="58"/>
      <c r="N43" s="58"/>
      <c r="O43" s="58"/>
      <c r="P43" s="68"/>
      <c r="Q43" s="58"/>
      <c r="R43" s="58"/>
      <c r="S43" s="58"/>
      <c r="T43" s="58"/>
      <c r="U43" s="58"/>
      <c r="V43" s="58"/>
      <c r="W43" s="58"/>
      <c r="X43" s="58"/>
      <c r="Y43" s="58"/>
      <c r="Z43" s="58"/>
      <c r="AA43" s="58"/>
      <c r="AB43" s="58"/>
      <c r="AC43" s="58"/>
    </row>
    <row r="44" spans="1:29" x14ac:dyDescent="0.3">
      <c r="B44" s="58"/>
      <c r="C44" s="58"/>
      <c r="D44" s="58"/>
      <c r="E44" s="58"/>
      <c r="F44" s="58"/>
      <c r="G44" s="58"/>
      <c r="H44" s="58"/>
      <c r="I44" s="58"/>
      <c r="J44" s="58"/>
      <c r="K44" s="58"/>
      <c r="L44" s="58"/>
      <c r="M44" s="58"/>
      <c r="N44" s="58"/>
      <c r="O44" s="58"/>
      <c r="P44" s="58"/>
      <c r="Q44" s="61"/>
      <c r="R44" s="58"/>
      <c r="S44" s="58"/>
      <c r="T44" s="58"/>
      <c r="U44" s="58"/>
      <c r="V44" s="58"/>
      <c r="W44" s="58"/>
      <c r="X44" s="58"/>
      <c r="Y44" s="58"/>
      <c r="Z44" s="58"/>
      <c r="AA44" s="58"/>
      <c r="AB44" s="58"/>
      <c r="AC44" s="58"/>
    </row>
    <row r="45" spans="1:29" ht="18" x14ac:dyDescent="0.35">
      <c r="B45" s="68"/>
      <c r="C45" s="69"/>
      <c r="D45" s="70"/>
      <c r="E45" s="70"/>
      <c r="F45" s="69"/>
      <c r="G45" s="70"/>
      <c r="H45" s="69"/>
      <c r="I45" s="70"/>
      <c r="J45" s="69"/>
      <c r="K45" s="69"/>
      <c r="L45" s="69"/>
      <c r="M45" s="58"/>
      <c r="N45" s="58"/>
      <c r="O45" s="58"/>
      <c r="P45" s="58"/>
      <c r="Q45" s="61"/>
      <c r="R45" s="58"/>
      <c r="S45" s="58"/>
      <c r="T45" s="58"/>
      <c r="U45" s="58"/>
      <c r="V45" s="58"/>
      <c r="W45" s="58"/>
      <c r="X45" s="58"/>
      <c r="Y45" s="58"/>
      <c r="Z45" s="58"/>
      <c r="AA45" s="58"/>
      <c r="AB45" s="58"/>
      <c r="AC45" s="58"/>
    </row>
    <row r="46" spans="1:29" x14ac:dyDescent="0.3">
      <c r="B46" s="58"/>
      <c r="C46" s="69"/>
      <c r="D46" s="69"/>
      <c r="E46" s="69"/>
      <c r="F46" s="69"/>
      <c r="G46" s="69"/>
      <c r="H46" s="69"/>
      <c r="I46" s="58"/>
      <c r="J46" s="58"/>
      <c r="K46" s="58"/>
      <c r="L46" s="58"/>
      <c r="M46" s="58"/>
      <c r="N46" s="58"/>
      <c r="O46" s="58"/>
      <c r="P46" s="58"/>
      <c r="Q46" s="61"/>
      <c r="R46" s="58"/>
      <c r="S46" s="63"/>
      <c r="T46" s="58"/>
      <c r="U46" s="58"/>
      <c r="V46" s="58"/>
      <c r="W46" s="58"/>
      <c r="X46" s="58"/>
      <c r="Y46" s="58"/>
      <c r="Z46" s="58"/>
      <c r="AA46" s="58"/>
      <c r="AB46" s="58"/>
      <c r="AC46" s="58"/>
    </row>
    <row r="47" spans="1:29" x14ac:dyDescent="0.3">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row>
    <row r="48" spans="1:29" x14ac:dyDescent="0.3">
      <c r="B48" s="71"/>
      <c r="C48" s="69"/>
      <c r="D48" s="69"/>
      <c r="E48" s="69"/>
      <c r="F48" s="69"/>
      <c r="G48" s="69"/>
      <c r="H48" s="69"/>
      <c r="I48" s="58"/>
      <c r="J48" s="58"/>
      <c r="K48" s="58"/>
      <c r="L48" s="58"/>
      <c r="M48" s="58"/>
      <c r="N48" s="58"/>
      <c r="O48" s="58"/>
      <c r="P48" s="58"/>
      <c r="Q48" s="61"/>
      <c r="R48" s="58"/>
      <c r="S48" s="58"/>
      <c r="T48" s="58"/>
      <c r="U48" s="58"/>
      <c r="V48" s="58"/>
      <c r="W48" s="58"/>
      <c r="X48" s="58"/>
      <c r="Y48" s="58"/>
      <c r="Z48" s="58"/>
      <c r="AA48" s="58"/>
      <c r="AB48" s="58"/>
      <c r="AC48" s="58"/>
    </row>
    <row r="49" spans="2:29" x14ac:dyDescent="0.3">
      <c r="B49" s="58"/>
      <c r="C49" s="72"/>
      <c r="D49" s="73"/>
      <c r="E49" s="73"/>
      <c r="F49" s="72"/>
      <c r="G49" s="74"/>
      <c r="H49" s="72"/>
      <c r="I49" s="74"/>
      <c r="J49" s="75"/>
      <c r="K49" s="75"/>
      <c r="L49" s="75"/>
      <c r="M49" s="58"/>
      <c r="N49" s="58"/>
      <c r="O49" s="58"/>
      <c r="P49" s="58"/>
      <c r="Q49" s="58"/>
      <c r="R49" s="58"/>
      <c r="S49" s="58"/>
      <c r="T49" s="58"/>
      <c r="U49" s="58"/>
      <c r="V49" s="58"/>
      <c r="W49" s="58"/>
      <c r="X49" s="58"/>
      <c r="Y49" s="58"/>
      <c r="Z49" s="58"/>
      <c r="AA49" s="58"/>
      <c r="AB49" s="58"/>
      <c r="AC49" s="58"/>
    </row>
    <row r="50" spans="2:29" x14ac:dyDescent="0.3">
      <c r="B50" s="58"/>
      <c r="C50" s="72"/>
      <c r="D50" s="73"/>
      <c r="E50" s="73"/>
      <c r="F50" s="72"/>
      <c r="G50" s="74"/>
      <c r="H50" s="72"/>
      <c r="I50" s="74"/>
      <c r="J50" s="75"/>
      <c r="K50" s="75"/>
      <c r="L50" s="75"/>
      <c r="M50" s="58"/>
      <c r="N50" s="58"/>
      <c r="O50" s="58"/>
      <c r="P50" s="58"/>
      <c r="Q50" s="62"/>
      <c r="R50" s="58"/>
      <c r="S50" s="78"/>
      <c r="T50" s="58"/>
      <c r="U50" s="58"/>
      <c r="V50" s="58"/>
      <c r="W50" s="58"/>
      <c r="X50" s="58"/>
      <c r="Y50" s="58"/>
      <c r="Z50" s="58"/>
      <c r="AA50" s="58"/>
      <c r="AB50" s="58"/>
      <c r="AC50" s="58"/>
    </row>
    <row r="51" spans="2:29" x14ac:dyDescent="0.3">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row>
    <row r="52" spans="2:29" x14ac:dyDescent="0.3">
      <c r="B52" s="76"/>
      <c r="C52" s="77"/>
      <c r="D52" s="74"/>
      <c r="E52" s="74"/>
      <c r="F52" s="77"/>
      <c r="G52" s="74"/>
      <c r="H52" s="77"/>
      <c r="I52" s="74"/>
      <c r="J52" s="77"/>
      <c r="K52" s="58"/>
      <c r="L52" s="77"/>
      <c r="M52" s="58"/>
      <c r="N52" s="58"/>
      <c r="O52" s="58"/>
      <c r="P52" s="58"/>
      <c r="Q52" s="58"/>
      <c r="R52" s="58"/>
      <c r="S52" s="58"/>
      <c r="T52" s="58"/>
      <c r="U52" s="58"/>
      <c r="V52" s="58"/>
      <c r="W52" s="58"/>
      <c r="X52" s="58"/>
      <c r="Y52" s="58"/>
      <c r="Z52" s="58"/>
      <c r="AA52" s="58"/>
      <c r="AB52" s="58"/>
      <c r="AC52" s="58"/>
    </row>
    <row r="53" spans="2:29" x14ac:dyDescent="0.3">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row>
    <row r="54" spans="2:29" x14ac:dyDescent="0.3">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row>
    <row r="55" spans="2:29" ht="18" x14ac:dyDescent="0.35">
      <c r="B55" s="68"/>
      <c r="C55" s="69"/>
      <c r="D55" s="70"/>
      <c r="E55" s="70"/>
      <c r="F55" s="69"/>
      <c r="G55" s="70"/>
      <c r="H55" s="69"/>
      <c r="I55" s="70"/>
      <c r="J55" s="69"/>
      <c r="K55" s="69"/>
      <c r="L55" s="69"/>
      <c r="M55" s="58"/>
      <c r="N55" s="58"/>
      <c r="O55" s="58"/>
      <c r="P55" s="58"/>
      <c r="Q55" s="58"/>
      <c r="R55" s="58"/>
      <c r="S55" s="58"/>
      <c r="T55" s="58"/>
      <c r="U55" s="58"/>
      <c r="V55" s="58"/>
      <c r="W55" s="58"/>
      <c r="X55" s="58"/>
      <c r="Y55" s="58"/>
      <c r="Z55" s="58"/>
      <c r="AA55" s="58"/>
      <c r="AB55" s="58"/>
      <c r="AC55" s="58"/>
    </row>
    <row r="56" spans="2:29" x14ac:dyDescent="0.3">
      <c r="B56" s="58"/>
      <c r="C56" s="69"/>
      <c r="D56" s="69"/>
      <c r="E56" s="69"/>
      <c r="F56" s="69"/>
      <c r="G56" s="69"/>
      <c r="H56" s="69"/>
      <c r="I56" s="58"/>
      <c r="J56" s="58"/>
      <c r="K56" s="58"/>
      <c r="L56" s="58"/>
      <c r="M56" s="58"/>
      <c r="N56" s="58"/>
      <c r="O56" s="58"/>
      <c r="P56" s="58"/>
      <c r="Q56" s="58"/>
      <c r="R56" s="58"/>
      <c r="S56" s="58"/>
      <c r="T56" s="58"/>
      <c r="U56" s="58"/>
      <c r="V56" s="58"/>
      <c r="W56" s="58"/>
      <c r="X56" s="58"/>
      <c r="Y56" s="58"/>
      <c r="Z56" s="58"/>
      <c r="AA56" s="58"/>
      <c r="AB56" s="58"/>
      <c r="AC56" s="58"/>
    </row>
    <row r="57" spans="2:29" x14ac:dyDescent="0.3">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row>
    <row r="58" spans="2:29" x14ac:dyDescent="0.3">
      <c r="B58" s="71"/>
      <c r="C58" s="69"/>
      <c r="D58" s="69"/>
      <c r="E58" s="69"/>
      <c r="F58" s="69"/>
      <c r="G58" s="69"/>
      <c r="H58" s="69"/>
      <c r="I58" s="58"/>
      <c r="J58" s="58"/>
      <c r="K58" s="58"/>
      <c r="L58" s="58"/>
      <c r="M58" s="58"/>
      <c r="N58" s="58"/>
      <c r="O58" s="58"/>
      <c r="P58" s="58"/>
      <c r="Q58" s="58"/>
      <c r="R58" s="58"/>
      <c r="S58" s="58"/>
      <c r="T58" s="58"/>
      <c r="U58" s="58"/>
      <c r="V58" s="58"/>
      <c r="W58" s="58"/>
      <c r="X58" s="58"/>
      <c r="Y58" s="58"/>
      <c r="Z58" s="58"/>
      <c r="AA58" s="58"/>
      <c r="AB58" s="58"/>
      <c r="AC58" s="58"/>
    </row>
    <row r="59" spans="2:29" x14ac:dyDescent="0.3">
      <c r="B59" s="58"/>
      <c r="C59" s="72"/>
      <c r="D59" s="74"/>
      <c r="E59" s="74"/>
      <c r="F59" s="72"/>
      <c r="G59" s="74"/>
      <c r="H59" s="72"/>
      <c r="I59" s="74"/>
      <c r="J59" s="75"/>
      <c r="K59" s="75"/>
      <c r="L59" s="75"/>
      <c r="M59" s="58"/>
      <c r="N59" s="58"/>
      <c r="O59" s="58"/>
      <c r="P59" s="58"/>
      <c r="Q59" s="58"/>
      <c r="R59" s="58"/>
      <c r="S59" s="58"/>
      <c r="T59" s="58"/>
      <c r="U59" s="58"/>
      <c r="V59" s="58"/>
      <c r="W59" s="58"/>
      <c r="X59" s="58"/>
      <c r="Y59" s="58"/>
      <c r="Z59" s="58"/>
      <c r="AA59" s="58"/>
      <c r="AB59" s="58"/>
      <c r="AC59" s="58"/>
    </row>
    <row r="60" spans="2:29" x14ac:dyDescent="0.3">
      <c r="B60" s="58"/>
      <c r="C60" s="72"/>
      <c r="D60" s="74"/>
      <c r="E60" s="74"/>
      <c r="F60" s="72"/>
      <c r="G60" s="74"/>
      <c r="H60" s="72"/>
      <c r="I60" s="74"/>
      <c r="J60" s="75"/>
      <c r="K60" s="75"/>
      <c r="L60" s="75"/>
      <c r="M60" s="58"/>
      <c r="N60" s="58"/>
      <c r="O60" s="58"/>
      <c r="P60" s="58"/>
      <c r="Q60" s="58"/>
      <c r="R60" s="58"/>
      <c r="S60" s="58"/>
      <c r="T60" s="58"/>
      <c r="U60" s="58"/>
      <c r="V60" s="58"/>
      <c r="W60" s="58"/>
      <c r="X60" s="58"/>
      <c r="Y60" s="58"/>
      <c r="Z60" s="58"/>
      <c r="AA60" s="58"/>
      <c r="AB60" s="58"/>
      <c r="AC60" s="58"/>
    </row>
    <row r="61" spans="2:29" x14ac:dyDescent="0.3">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row>
    <row r="62" spans="2:29" x14ac:dyDescent="0.3">
      <c r="B62" s="76"/>
      <c r="C62" s="77"/>
      <c r="D62" s="74"/>
      <c r="E62" s="74"/>
      <c r="F62" s="77"/>
      <c r="G62" s="74"/>
      <c r="H62" s="77"/>
      <c r="I62" s="74"/>
      <c r="J62" s="77"/>
      <c r="K62" s="58"/>
      <c r="L62" s="77"/>
      <c r="M62" s="58"/>
      <c r="N62" s="58"/>
      <c r="O62" s="58"/>
      <c r="P62" s="58"/>
      <c r="Q62" s="58"/>
      <c r="R62" s="58"/>
      <c r="S62" s="58"/>
      <c r="T62" s="58"/>
      <c r="U62" s="58"/>
      <c r="V62" s="58"/>
      <c r="W62" s="58"/>
      <c r="X62" s="58"/>
      <c r="Y62" s="58"/>
      <c r="Z62" s="58"/>
      <c r="AA62" s="58"/>
      <c r="AB62" s="58"/>
      <c r="AC62" s="58"/>
    </row>
    <row r="63" spans="2:29" x14ac:dyDescent="0.3">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row>
    <row r="64" spans="2:29" x14ac:dyDescent="0.3">
      <c r="B64" s="58"/>
      <c r="C64" s="58"/>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row>
    <row r="65" spans="2:29" x14ac:dyDescent="0.3">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row>
    <row r="66" spans="2:29" x14ac:dyDescent="0.3">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row>
    <row r="67" spans="2:29" x14ac:dyDescent="0.3">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row>
    <row r="68" spans="2:29" x14ac:dyDescent="0.3">
      <c r="B68" s="58"/>
      <c r="C68" s="58"/>
      <c r="D68" s="58"/>
      <c r="E68" s="58"/>
      <c r="F68" s="58"/>
      <c r="G68" s="58"/>
      <c r="H68" s="58"/>
      <c r="I68" s="58"/>
      <c r="J68" s="58"/>
      <c r="K68" s="58"/>
      <c r="L68" s="58"/>
      <c r="M68" s="58"/>
      <c r="N68" s="58"/>
      <c r="O68" s="58"/>
      <c r="P68" s="58"/>
      <c r="Q68" s="58"/>
      <c r="R68" s="58"/>
      <c r="S68" s="58"/>
      <c r="T68" s="58"/>
      <c r="U68" s="58"/>
      <c r="V68" s="58"/>
      <c r="W68" s="58"/>
      <c r="X68" s="58"/>
      <c r="Y68" s="58"/>
      <c r="Z68" s="58"/>
      <c r="AA68" s="58"/>
      <c r="AB68" s="58"/>
      <c r="AC68" s="58"/>
    </row>
    <row r="69" spans="2:29" x14ac:dyDescent="0.3">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row>
    <row r="70" spans="2:29" x14ac:dyDescent="0.3">
      <c r="B70" s="58"/>
      <c r="C70" s="58"/>
      <c r="D70" s="58"/>
      <c r="E70" s="58"/>
      <c r="F70" s="58"/>
      <c r="G70" s="58"/>
      <c r="H70" s="58"/>
      <c r="I70" s="58"/>
      <c r="J70" s="58"/>
      <c r="K70" s="58"/>
      <c r="L70" s="58"/>
      <c r="M70" s="58"/>
      <c r="N70" s="58"/>
      <c r="O70" s="58"/>
      <c r="P70" s="58"/>
      <c r="Q70" s="58"/>
      <c r="R70" s="58"/>
      <c r="S70" s="58"/>
      <c r="T70" s="58"/>
      <c r="U70" s="58"/>
      <c r="V70" s="58"/>
      <c r="W70" s="58"/>
      <c r="X70" s="58"/>
      <c r="Y70" s="58"/>
      <c r="Z70" s="58"/>
      <c r="AA70" s="58"/>
      <c r="AB70" s="58"/>
      <c r="AC70" s="58"/>
    </row>
    <row r="71" spans="2:29" x14ac:dyDescent="0.3">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row>
    <row r="72" spans="2:29" x14ac:dyDescent="0.3">
      <c r="B72" s="58"/>
      <c r="C72" s="58"/>
      <c r="D72" s="58"/>
      <c r="E72" s="58"/>
      <c r="F72" s="58"/>
      <c r="G72" s="58"/>
      <c r="H72" s="58"/>
      <c r="I72" s="58"/>
      <c r="J72" s="58"/>
      <c r="K72" s="58"/>
      <c r="L72" s="58"/>
      <c r="M72" s="58"/>
      <c r="N72" s="58"/>
      <c r="O72" s="58"/>
      <c r="P72" s="58"/>
      <c r="Q72" s="58"/>
      <c r="R72" s="58"/>
      <c r="S72" s="58"/>
      <c r="T72" s="58"/>
      <c r="U72" s="58"/>
      <c r="V72" s="58"/>
      <c r="W72" s="58"/>
      <c r="X72" s="58"/>
      <c r="Y72" s="58"/>
      <c r="Z72" s="58"/>
      <c r="AA72" s="58"/>
      <c r="AB72" s="58"/>
      <c r="AC72" s="58"/>
    </row>
    <row r="73" spans="2:29" x14ac:dyDescent="0.3">
      <c r="B73" s="58"/>
      <c r="C73" s="58"/>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row>
    <row r="74" spans="2:29" x14ac:dyDescent="0.3">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row>
    <row r="75" spans="2:29" x14ac:dyDescent="0.3">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row>
    <row r="76" spans="2:29" x14ac:dyDescent="0.3">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row>
    <row r="77" spans="2:29" x14ac:dyDescent="0.3">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row>
    <row r="78" spans="2:29" x14ac:dyDescent="0.3">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row>
    <row r="79" spans="2:29" x14ac:dyDescent="0.3">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row>
    <row r="80" spans="2:29" x14ac:dyDescent="0.3">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row>
    <row r="81" spans="2:29" x14ac:dyDescent="0.3">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row>
    <row r="82" spans="2:29" x14ac:dyDescent="0.3">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row>
    <row r="83" spans="2:29" x14ac:dyDescent="0.3">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row>
    <row r="84" spans="2:29" x14ac:dyDescent="0.3">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row>
    <row r="85" spans="2:29" x14ac:dyDescent="0.3">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row>
    <row r="86" spans="2:29" x14ac:dyDescent="0.3">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row>
    <row r="87" spans="2:29" x14ac:dyDescent="0.3">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row>
    <row r="88" spans="2:29" x14ac:dyDescent="0.3">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row>
    <row r="89" spans="2:29" x14ac:dyDescent="0.3">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row>
    <row r="90" spans="2:29" x14ac:dyDescent="0.3">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row>
    <row r="91" spans="2:29" x14ac:dyDescent="0.3">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row>
    <row r="92" spans="2:29" x14ac:dyDescent="0.3">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row>
    <row r="93" spans="2:29" x14ac:dyDescent="0.3">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row>
    <row r="94" spans="2:29" x14ac:dyDescent="0.3">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row>
    <row r="95" spans="2:29" x14ac:dyDescent="0.3">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row>
    <row r="96" spans="2:29" x14ac:dyDescent="0.3">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row>
    <row r="97" spans="2:29" x14ac:dyDescent="0.3">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row>
    <row r="98" spans="2:29" x14ac:dyDescent="0.3">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row>
    <row r="99" spans="2:29" x14ac:dyDescent="0.3">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row>
    <row r="100" spans="2:29" x14ac:dyDescent="0.3">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row>
    <row r="101" spans="2:29" x14ac:dyDescent="0.3">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row>
    <row r="102" spans="2:29" x14ac:dyDescent="0.3">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row>
    <row r="103" spans="2:29" x14ac:dyDescent="0.3">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row>
    <row r="104" spans="2:29" x14ac:dyDescent="0.3">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row>
    <row r="105" spans="2:29" x14ac:dyDescent="0.3">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row>
    <row r="106" spans="2:29" x14ac:dyDescent="0.3">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row>
    <row r="107" spans="2:29" x14ac:dyDescent="0.3">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row>
    <row r="108" spans="2:29" x14ac:dyDescent="0.3">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row>
    <row r="109" spans="2:29" x14ac:dyDescent="0.3">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row>
    <row r="110" spans="2:29" x14ac:dyDescent="0.3">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row>
    <row r="111" spans="2:29" x14ac:dyDescent="0.3">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row>
    <row r="112" spans="2:29" x14ac:dyDescent="0.3">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row>
    <row r="113" spans="2:29" x14ac:dyDescent="0.3">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row>
    <row r="114" spans="2:29" x14ac:dyDescent="0.3">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row>
    <row r="115" spans="2:29" x14ac:dyDescent="0.3">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row>
    <row r="116" spans="2:29" x14ac:dyDescent="0.3">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row>
    <row r="117" spans="2:29" x14ac:dyDescent="0.3">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row>
    <row r="118" spans="2:29" x14ac:dyDescent="0.3">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row>
    <row r="119" spans="2:29" x14ac:dyDescent="0.3">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row>
    <row r="120" spans="2:29" x14ac:dyDescent="0.3">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row>
    <row r="121" spans="2:29" x14ac:dyDescent="0.3">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row>
    <row r="122" spans="2:29" x14ac:dyDescent="0.3">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row>
    <row r="123" spans="2:29" x14ac:dyDescent="0.3">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row>
    <row r="124" spans="2:29" x14ac:dyDescent="0.3">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row>
    <row r="125" spans="2:29" x14ac:dyDescent="0.3">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row>
    <row r="126" spans="2:29" x14ac:dyDescent="0.3">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row>
    <row r="127" spans="2:29" x14ac:dyDescent="0.3">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row>
    <row r="128" spans="2:29" x14ac:dyDescent="0.3">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row>
    <row r="129" spans="2:29" x14ac:dyDescent="0.3">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row>
    <row r="130" spans="2:29" x14ac:dyDescent="0.3">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row>
    <row r="131" spans="2:29" x14ac:dyDescent="0.3">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row>
    <row r="132" spans="2:29" x14ac:dyDescent="0.3">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row>
    <row r="133" spans="2:29" x14ac:dyDescent="0.3">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row>
    <row r="134" spans="2:29" x14ac:dyDescent="0.3">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row>
    <row r="135" spans="2:29" x14ac:dyDescent="0.3">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row>
    <row r="136" spans="2:29" x14ac:dyDescent="0.3">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row>
    <row r="137" spans="2:29" x14ac:dyDescent="0.3">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row>
    <row r="138" spans="2:29" x14ac:dyDescent="0.3">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row>
    <row r="139" spans="2:29" x14ac:dyDescent="0.3">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row>
    <row r="140" spans="2:29" x14ac:dyDescent="0.3">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row>
    <row r="141" spans="2:29" x14ac:dyDescent="0.3">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row>
    <row r="142" spans="2:29" x14ac:dyDescent="0.3">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row>
    <row r="143" spans="2:29" x14ac:dyDescent="0.3">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row>
    <row r="144" spans="2:29" x14ac:dyDescent="0.3">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row>
    <row r="145" spans="2:29" x14ac:dyDescent="0.3">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row>
    <row r="146" spans="2:29" x14ac:dyDescent="0.3">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row>
    <row r="147" spans="2:29" x14ac:dyDescent="0.3">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row>
    <row r="148" spans="2:29" x14ac:dyDescent="0.3">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row>
    <row r="149" spans="2:29" x14ac:dyDescent="0.3">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row>
    <row r="150" spans="2:29" x14ac:dyDescent="0.3">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row>
    <row r="151" spans="2:29" x14ac:dyDescent="0.3">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row>
    <row r="152" spans="2:29" x14ac:dyDescent="0.3">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row>
    <row r="153" spans="2:29" x14ac:dyDescent="0.3">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row>
    <row r="154" spans="2:29" x14ac:dyDescent="0.3">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row>
    <row r="155" spans="2:29" x14ac:dyDescent="0.3">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row>
    <row r="156" spans="2:29" x14ac:dyDescent="0.3">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row>
    <row r="157" spans="2:29" x14ac:dyDescent="0.3">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row>
    <row r="158" spans="2:29" x14ac:dyDescent="0.3">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row>
    <row r="159" spans="2:29" x14ac:dyDescent="0.3">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row>
    <row r="160" spans="2:29" x14ac:dyDescent="0.3">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row>
    <row r="161" spans="2:29" x14ac:dyDescent="0.3">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row>
    <row r="162" spans="2:29" x14ac:dyDescent="0.3">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row>
    <row r="163" spans="2:29" x14ac:dyDescent="0.3">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row>
    <row r="164" spans="2:29" x14ac:dyDescent="0.3">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row>
    <row r="165" spans="2:29" x14ac:dyDescent="0.3">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row>
    <row r="166" spans="2:29" x14ac:dyDescent="0.3">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row>
    <row r="167" spans="2:29" x14ac:dyDescent="0.3">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row>
    <row r="168" spans="2:29" x14ac:dyDescent="0.3">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row>
    <row r="169" spans="2:29" x14ac:dyDescent="0.3">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row>
    <row r="170" spans="2:29" x14ac:dyDescent="0.3">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row>
    <row r="171" spans="2:29" x14ac:dyDescent="0.3">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row>
    <row r="172" spans="2:29" x14ac:dyDescent="0.3">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row>
    <row r="173" spans="2:29" x14ac:dyDescent="0.3">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row>
    <row r="174" spans="2:29" x14ac:dyDescent="0.3">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row>
    <row r="175" spans="2:29" x14ac:dyDescent="0.3">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row>
    <row r="176" spans="2:29" x14ac:dyDescent="0.3">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row>
    <row r="177" spans="2:29" x14ac:dyDescent="0.3">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row>
    <row r="178" spans="2:29" x14ac:dyDescent="0.3">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row>
    <row r="179" spans="2:29" x14ac:dyDescent="0.3">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row>
    <row r="180" spans="2:29" x14ac:dyDescent="0.3">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row>
    <row r="181" spans="2:29" x14ac:dyDescent="0.3">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row>
    <row r="182" spans="2:29" x14ac:dyDescent="0.3">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row>
    <row r="183" spans="2:29" x14ac:dyDescent="0.3">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row>
    <row r="184" spans="2:29" x14ac:dyDescent="0.3">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row>
    <row r="185" spans="2:29" x14ac:dyDescent="0.3">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row>
    <row r="186" spans="2:29" x14ac:dyDescent="0.3">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row>
    <row r="187" spans="2:29" x14ac:dyDescent="0.3">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row>
    <row r="188" spans="2:29" x14ac:dyDescent="0.3">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row>
    <row r="189" spans="2:29" x14ac:dyDescent="0.3">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row>
    <row r="190" spans="2:29" x14ac:dyDescent="0.3">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row>
    <row r="191" spans="2:29" x14ac:dyDescent="0.3">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row>
    <row r="192" spans="2:29" x14ac:dyDescent="0.3">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row>
    <row r="193" spans="2:29" x14ac:dyDescent="0.3">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row>
    <row r="194" spans="2:29" x14ac:dyDescent="0.3">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row>
    <row r="195" spans="2:29" x14ac:dyDescent="0.3">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row>
    <row r="196" spans="2:29" x14ac:dyDescent="0.3">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row>
    <row r="197" spans="2:29" x14ac:dyDescent="0.3">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row>
    <row r="198" spans="2:29" x14ac:dyDescent="0.3">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row>
    <row r="199" spans="2:29" x14ac:dyDescent="0.3">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row>
    <row r="200" spans="2:29" x14ac:dyDescent="0.3">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row>
    <row r="201" spans="2:29" x14ac:dyDescent="0.3">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row>
    <row r="202" spans="2:29" x14ac:dyDescent="0.3">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row>
    <row r="203" spans="2:29" x14ac:dyDescent="0.3">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row>
    <row r="204" spans="2:29" x14ac:dyDescent="0.3">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row>
    <row r="205" spans="2:29" x14ac:dyDescent="0.3">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row>
    <row r="206" spans="2:29" x14ac:dyDescent="0.3">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row>
    <row r="207" spans="2:29" x14ac:dyDescent="0.3">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row>
    <row r="208" spans="2:29" x14ac:dyDescent="0.3">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row>
    <row r="209" spans="2:29" x14ac:dyDescent="0.3">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row>
    <row r="210" spans="2:29" x14ac:dyDescent="0.3">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row>
    <row r="211" spans="2:29" x14ac:dyDescent="0.3">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row>
    <row r="212" spans="2:29" x14ac:dyDescent="0.3">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row>
    <row r="213" spans="2:29" x14ac:dyDescent="0.3">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row>
    <row r="214" spans="2:29" x14ac:dyDescent="0.3">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row>
    <row r="215" spans="2:29" x14ac:dyDescent="0.3">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row>
    <row r="216" spans="2:29" x14ac:dyDescent="0.3">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row>
    <row r="217" spans="2:29" x14ac:dyDescent="0.3">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row>
    <row r="218" spans="2:29" x14ac:dyDescent="0.3">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row>
    <row r="219" spans="2:29" x14ac:dyDescent="0.3">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row>
    <row r="220" spans="2:29" x14ac:dyDescent="0.3">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row>
    <row r="221" spans="2:29" x14ac:dyDescent="0.3">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row>
    <row r="222" spans="2:29" x14ac:dyDescent="0.3">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row>
    <row r="223" spans="2:29" x14ac:dyDescent="0.3">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row>
    <row r="224" spans="2:29" x14ac:dyDescent="0.3">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row>
    <row r="225" spans="2:29" x14ac:dyDescent="0.3">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row>
    <row r="226" spans="2:29" x14ac:dyDescent="0.3">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row>
    <row r="227" spans="2:29" x14ac:dyDescent="0.3">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row>
    <row r="228" spans="2:29" x14ac:dyDescent="0.3">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row>
    <row r="229" spans="2:29" x14ac:dyDescent="0.3">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row>
    <row r="230" spans="2:29" x14ac:dyDescent="0.3">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row>
    <row r="231" spans="2:29" x14ac:dyDescent="0.3">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row>
    <row r="232" spans="2:29" x14ac:dyDescent="0.3">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row>
    <row r="233" spans="2:29" x14ac:dyDescent="0.3">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row>
    <row r="234" spans="2:29" x14ac:dyDescent="0.3">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row>
    <row r="235" spans="2:29" x14ac:dyDescent="0.3">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row>
    <row r="236" spans="2:29" x14ac:dyDescent="0.3">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row>
    <row r="237" spans="2:29" x14ac:dyDescent="0.3">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row>
    <row r="238" spans="2:29" x14ac:dyDescent="0.3">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row>
    <row r="239" spans="2:29" x14ac:dyDescent="0.3">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row>
    <row r="240" spans="2:29" x14ac:dyDescent="0.3">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row>
    <row r="241" spans="2:29" x14ac:dyDescent="0.3">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row>
    <row r="242" spans="2:29" x14ac:dyDescent="0.3">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row>
    <row r="243" spans="2:29" x14ac:dyDescent="0.3">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row>
    <row r="244" spans="2:29" x14ac:dyDescent="0.3">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row>
    <row r="245" spans="2:29" x14ac:dyDescent="0.3">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row>
    <row r="246" spans="2:29" x14ac:dyDescent="0.3">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row>
    <row r="247" spans="2:29" x14ac:dyDescent="0.3">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row>
    <row r="248" spans="2:29" x14ac:dyDescent="0.3">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c r="AC248" s="58"/>
    </row>
    <row r="249" spans="2:29" x14ac:dyDescent="0.3">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row>
    <row r="250" spans="2:29" x14ac:dyDescent="0.3">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row>
    <row r="251" spans="2:29" x14ac:dyDescent="0.3">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row>
    <row r="252" spans="2:29" x14ac:dyDescent="0.3">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c r="AC252" s="58"/>
    </row>
    <row r="253" spans="2:29" x14ac:dyDescent="0.3">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c r="AC253" s="58"/>
    </row>
    <row r="254" spans="2:29" x14ac:dyDescent="0.3">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c r="AB254" s="58"/>
      <c r="AC254" s="58"/>
    </row>
    <row r="255" spans="2:29" x14ac:dyDescent="0.3">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c r="AA255" s="58"/>
      <c r="AB255" s="58"/>
      <c r="AC255" s="58"/>
    </row>
    <row r="256" spans="2:29" x14ac:dyDescent="0.3">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c r="AA256" s="58"/>
      <c r="AB256" s="58"/>
      <c r="AC256" s="58"/>
    </row>
    <row r="257" spans="2:29" x14ac:dyDescent="0.3">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c r="AA257" s="58"/>
      <c r="AB257" s="58"/>
      <c r="AC257" s="58"/>
    </row>
    <row r="258" spans="2:29" x14ac:dyDescent="0.3">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c r="AA258" s="58"/>
      <c r="AB258" s="58"/>
      <c r="AC258" s="58"/>
    </row>
    <row r="259" spans="2:29" x14ac:dyDescent="0.3">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c r="AA259" s="58"/>
      <c r="AB259" s="58"/>
      <c r="AC259" s="58"/>
    </row>
    <row r="260" spans="2:29" x14ac:dyDescent="0.3">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c r="AB260" s="58"/>
      <c r="AC260" s="58"/>
    </row>
    <row r="261" spans="2:29" x14ac:dyDescent="0.3">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c r="AC261" s="58"/>
    </row>
    <row r="262" spans="2:29" x14ac:dyDescent="0.3">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c r="AC262" s="58"/>
    </row>
    <row r="263" spans="2:29" x14ac:dyDescent="0.3">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row>
    <row r="264" spans="2:29" x14ac:dyDescent="0.3">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c r="AC264" s="58"/>
    </row>
    <row r="265" spans="2:29" x14ac:dyDescent="0.3">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row>
    <row r="266" spans="2:29" x14ac:dyDescent="0.3">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row>
    <row r="267" spans="2:29" x14ac:dyDescent="0.3">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row>
    <row r="268" spans="2:29" x14ac:dyDescent="0.3">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row>
    <row r="269" spans="2:29" x14ac:dyDescent="0.3">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c r="AC269" s="58"/>
    </row>
    <row r="270" spans="2:29" x14ac:dyDescent="0.3">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c r="AC270" s="58"/>
    </row>
    <row r="271" spans="2:29" x14ac:dyDescent="0.3">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c r="AA271" s="58"/>
      <c r="AB271" s="58"/>
      <c r="AC271" s="58"/>
    </row>
    <row r="272" spans="2:29" x14ac:dyDescent="0.3">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row>
    <row r="273" spans="2:29" x14ac:dyDescent="0.3">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c r="AC273" s="58"/>
    </row>
    <row r="274" spans="2:29" x14ac:dyDescent="0.3">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c r="AA274" s="58"/>
      <c r="AB274" s="58"/>
      <c r="AC274" s="58"/>
    </row>
    <row r="275" spans="2:29" x14ac:dyDescent="0.3">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row>
    <row r="276" spans="2:29" x14ac:dyDescent="0.3">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c r="AC276" s="58"/>
    </row>
    <row r="277" spans="2:29" x14ac:dyDescent="0.3">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c r="AB277" s="58"/>
      <c r="AC277" s="58"/>
    </row>
    <row r="278" spans="2:29" x14ac:dyDescent="0.3">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c r="AB278" s="58"/>
      <c r="AC278" s="58"/>
    </row>
    <row r="279" spans="2:29" x14ac:dyDescent="0.3">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c r="AB279" s="58"/>
      <c r="AC279" s="58"/>
    </row>
    <row r="280" spans="2:29" x14ac:dyDescent="0.3">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c r="AA280" s="58"/>
      <c r="AB280" s="58"/>
      <c r="AC280" s="58"/>
    </row>
    <row r="281" spans="2:29" x14ac:dyDescent="0.3">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c r="AB281" s="58"/>
      <c r="AC281" s="58"/>
    </row>
    <row r="282" spans="2:29" x14ac:dyDescent="0.3">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c r="AA282" s="58"/>
      <c r="AB282" s="58"/>
      <c r="AC282" s="58"/>
    </row>
    <row r="283" spans="2:29" x14ac:dyDescent="0.3">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c r="AA283" s="58"/>
      <c r="AB283" s="58"/>
      <c r="AC283" s="58"/>
    </row>
    <row r="284" spans="2:29" x14ac:dyDescent="0.3">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row>
    <row r="285" spans="2:29" x14ac:dyDescent="0.3">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row>
    <row r="286" spans="2:29" x14ac:dyDescent="0.3">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row>
    <row r="287" spans="2:29" x14ac:dyDescent="0.3">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c r="AB287" s="58"/>
      <c r="AC287" s="58"/>
    </row>
    <row r="288" spans="2:29" x14ac:dyDescent="0.3">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c r="AA288" s="58"/>
      <c r="AB288" s="58"/>
      <c r="AC288" s="58"/>
    </row>
    <row r="289" spans="2:29" x14ac:dyDescent="0.3">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c r="AB289" s="58"/>
      <c r="AC289" s="58"/>
    </row>
    <row r="290" spans="2:29" x14ac:dyDescent="0.3">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row>
    <row r="291" spans="2:29" x14ac:dyDescent="0.3">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c r="AC291" s="58"/>
    </row>
    <row r="292" spans="2:29" x14ac:dyDescent="0.3">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row>
    <row r="293" spans="2:29" x14ac:dyDescent="0.3">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c r="AA293" s="58"/>
      <c r="AB293" s="58"/>
      <c r="AC293" s="58"/>
    </row>
    <row r="294" spans="2:29" x14ac:dyDescent="0.3">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c r="AA294" s="58"/>
      <c r="AB294" s="58"/>
      <c r="AC294" s="58"/>
    </row>
    <row r="295" spans="2:29" x14ac:dyDescent="0.3">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c r="AA295" s="58"/>
      <c r="AB295" s="58"/>
      <c r="AC295" s="58"/>
    </row>
    <row r="296" spans="2:29" x14ac:dyDescent="0.3">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c r="AA296" s="58"/>
      <c r="AB296" s="58"/>
      <c r="AC296" s="58"/>
    </row>
    <row r="297" spans="2:29" x14ac:dyDescent="0.3">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c r="AA297" s="58"/>
      <c r="AB297" s="58"/>
      <c r="AC297" s="58"/>
    </row>
    <row r="298" spans="2:29" x14ac:dyDescent="0.3">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c r="AA298" s="58"/>
      <c r="AB298" s="58"/>
      <c r="AC298" s="58"/>
    </row>
    <row r="299" spans="2:29" x14ac:dyDescent="0.3">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c r="AA299" s="58"/>
      <c r="AB299" s="58"/>
      <c r="AC299" s="58"/>
    </row>
    <row r="300" spans="2:29" x14ac:dyDescent="0.3">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c r="AB300" s="58"/>
      <c r="AC300" s="58"/>
    </row>
    <row r="301" spans="2:29" x14ac:dyDescent="0.3">
      <c r="B301" s="58"/>
      <c r="C301" s="58"/>
      <c r="D301" s="58"/>
      <c r="E301" s="58"/>
      <c r="F301" s="58"/>
      <c r="G301" s="58"/>
      <c r="H301" s="58"/>
      <c r="I301" s="58"/>
      <c r="J301" s="58"/>
      <c r="K301" s="58"/>
      <c r="L301" s="58"/>
      <c r="M301" s="58"/>
      <c r="N301" s="58"/>
      <c r="O301" s="58"/>
      <c r="P301" s="58"/>
      <c r="Q301" s="58"/>
      <c r="R301" s="58"/>
      <c r="S301" s="58"/>
      <c r="T301" s="58"/>
      <c r="U301" s="58"/>
      <c r="V301" s="58"/>
      <c r="W301" s="58"/>
      <c r="X301" s="58"/>
      <c r="Y301" s="58"/>
      <c r="Z301" s="58"/>
      <c r="AA301" s="58"/>
      <c r="AB301" s="58"/>
      <c r="AC301" s="58"/>
    </row>
    <row r="302" spans="2:29" x14ac:dyDescent="0.3">
      <c r="B302" s="58"/>
      <c r="C302" s="58"/>
      <c r="D302" s="58"/>
      <c r="E302" s="58"/>
      <c r="F302" s="58"/>
      <c r="G302" s="58"/>
      <c r="H302" s="58"/>
      <c r="I302" s="58"/>
      <c r="J302" s="58"/>
      <c r="K302" s="58"/>
      <c r="L302" s="58"/>
      <c r="M302" s="58"/>
      <c r="N302" s="58"/>
      <c r="O302" s="58"/>
      <c r="P302" s="58"/>
      <c r="Q302" s="58"/>
      <c r="R302" s="58"/>
      <c r="S302" s="58"/>
      <c r="T302" s="58"/>
      <c r="U302" s="58"/>
      <c r="V302" s="58"/>
      <c r="W302" s="58"/>
      <c r="X302" s="58"/>
      <c r="Y302" s="58"/>
      <c r="Z302" s="58"/>
      <c r="AA302" s="58"/>
      <c r="AB302" s="58"/>
      <c r="AC302" s="58"/>
    </row>
    <row r="303" spans="2:29" x14ac:dyDescent="0.3">
      <c r="B303" s="58"/>
      <c r="C303" s="58"/>
      <c r="D303" s="58"/>
      <c r="E303" s="58"/>
      <c r="F303" s="58"/>
      <c r="G303" s="58"/>
      <c r="H303" s="58"/>
      <c r="I303" s="58"/>
      <c r="J303" s="58"/>
      <c r="K303" s="58"/>
      <c r="L303" s="58"/>
      <c r="M303" s="58"/>
      <c r="N303" s="58"/>
      <c r="O303" s="58"/>
      <c r="P303" s="58"/>
      <c r="Q303" s="58"/>
      <c r="R303" s="58"/>
      <c r="S303" s="58"/>
      <c r="T303" s="58"/>
      <c r="U303" s="58"/>
      <c r="V303" s="58"/>
      <c r="W303" s="58"/>
      <c r="X303" s="58"/>
      <c r="Y303" s="58"/>
      <c r="Z303" s="58"/>
      <c r="AA303" s="58"/>
      <c r="AB303" s="58"/>
      <c r="AC303" s="58"/>
    </row>
    <row r="304" spans="2:29" x14ac:dyDescent="0.3">
      <c r="B304" s="58"/>
      <c r="C304" s="58"/>
      <c r="D304" s="58"/>
      <c r="E304" s="58"/>
      <c r="F304" s="58"/>
      <c r="G304" s="58"/>
      <c r="H304" s="58"/>
      <c r="I304" s="58"/>
      <c r="J304" s="58"/>
      <c r="K304" s="58"/>
      <c r="L304" s="58"/>
      <c r="M304" s="58"/>
      <c r="N304" s="58"/>
      <c r="O304" s="58"/>
      <c r="P304" s="58"/>
      <c r="Q304" s="58"/>
      <c r="R304" s="58"/>
      <c r="S304" s="58"/>
      <c r="T304" s="58"/>
      <c r="U304" s="58"/>
      <c r="V304" s="58"/>
      <c r="W304" s="58"/>
      <c r="X304" s="58"/>
      <c r="Y304" s="58"/>
      <c r="Z304" s="58"/>
      <c r="AA304" s="58"/>
      <c r="AB304" s="58"/>
      <c r="AC304" s="58"/>
    </row>
    <row r="305" spans="2:29" x14ac:dyDescent="0.3">
      <c r="B305" s="58"/>
      <c r="C305" s="58"/>
      <c r="D305" s="58"/>
      <c r="E305" s="58"/>
      <c r="F305" s="58"/>
      <c r="G305" s="58"/>
      <c r="H305" s="58"/>
      <c r="I305" s="58"/>
      <c r="J305" s="58"/>
      <c r="K305" s="58"/>
      <c r="L305" s="58"/>
      <c r="M305" s="58"/>
      <c r="N305" s="58"/>
      <c r="O305" s="58"/>
      <c r="P305" s="58"/>
      <c r="Q305" s="58"/>
      <c r="R305" s="58"/>
      <c r="S305" s="58"/>
      <c r="T305" s="58"/>
      <c r="U305" s="58"/>
      <c r="V305" s="58"/>
      <c r="W305" s="58"/>
      <c r="X305" s="58"/>
      <c r="Y305" s="58"/>
      <c r="Z305" s="58"/>
      <c r="AA305" s="58"/>
      <c r="AB305" s="58"/>
      <c r="AC305" s="58"/>
    </row>
    <row r="306" spans="2:29" x14ac:dyDescent="0.3">
      <c r="B306" s="58"/>
      <c r="C306" s="58"/>
      <c r="D306" s="58"/>
      <c r="E306" s="58"/>
      <c r="F306" s="58"/>
      <c r="G306" s="58"/>
      <c r="H306" s="58"/>
      <c r="I306" s="58"/>
      <c r="J306" s="58"/>
      <c r="K306" s="58"/>
      <c r="L306" s="58"/>
      <c r="M306" s="58"/>
      <c r="N306" s="58"/>
      <c r="O306" s="58"/>
      <c r="P306" s="58"/>
      <c r="Q306" s="58"/>
      <c r="R306" s="58"/>
      <c r="S306" s="58"/>
      <c r="T306" s="58"/>
      <c r="U306" s="58"/>
      <c r="V306" s="58"/>
      <c r="W306" s="58"/>
      <c r="X306" s="58"/>
      <c r="Y306" s="58"/>
      <c r="Z306" s="58"/>
      <c r="AA306" s="58"/>
      <c r="AB306" s="58"/>
      <c r="AC306" s="58"/>
    </row>
    <row r="307" spans="2:29" x14ac:dyDescent="0.3">
      <c r="B307" s="58"/>
      <c r="C307" s="58"/>
      <c r="D307" s="58"/>
      <c r="E307" s="58"/>
      <c r="F307" s="58"/>
      <c r="G307" s="58"/>
      <c r="H307" s="58"/>
      <c r="I307" s="58"/>
      <c r="J307" s="58"/>
      <c r="K307" s="58"/>
      <c r="L307" s="58"/>
      <c r="M307" s="58"/>
      <c r="N307" s="58"/>
      <c r="O307" s="58"/>
      <c r="P307" s="58"/>
      <c r="Q307" s="58"/>
      <c r="R307" s="58"/>
      <c r="S307" s="58"/>
      <c r="T307" s="58"/>
      <c r="U307" s="58"/>
      <c r="V307" s="58"/>
      <c r="W307" s="58"/>
      <c r="X307" s="58"/>
      <c r="Y307" s="58"/>
      <c r="Z307" s="58"/>
      <c r="AA307" s="58"/>
      <c r="AB307" s="58"/>
      <c r="AC307" s="58"/>
    </row>
    <row r="308" spans="2:29" x14ac:dyDescent="0.3">
      <c r="B308" s="58"/>
      <c r="C308" s="58"/>
      <c r="D308" s="58"/>
      <c r="E308" s="58"/>
      <c r="F308" s="58"/>
      <c r="G308" s="58"/>
      <c r="H308" s="58"/>
      <c r="I308" s="58"/>
      <c r="J308" s="58"/>
      <c r="K308" s="58"/>
      <c r="L308" s="58"/>
      <c r="M308" s="58"/>
      <c r="N308" s="58"/>
      <c r="O308" s="58"/>
      <c r="P308" s="58"/>
      <c r="Q308" s="58"/>
      <c r="R308" s="58"/>
      <c r="S308" s="58"/>
      <c r="T308" s="58"/>
      <c r="U308" s="58"/>
      <c r="V308" s="58"/>
      <c r="W308" s="58"/>
      <c r="X308" s="58"/>
      <c r="Y308" s="58"/>
      <c r="Z308" s="58"/>
      <c r="AA308" s="58"/>
      <c r="AB308" s="58"/>
      <c r="AC308" s="58"/>
    </row>
    <row r="309" spans="2:29" x14ac:dyDescent="0.3">
      <c r="B309" s="58"/>
      <c r="C309" s="58"/>
      <c r="D309" s="58"/>
      <c r="E309" s="58"/>
      <c r="F309" s="58"/>
      <c r="G309" s="58"/>
      <c r="H309" s="58"/>
      <c r="I309" s="58"/>
      <c r="J309" s="58"/>
      <c r="K309" s="58"/>
      <c r="L309" s="58"/>
      <c r="M309" s="58"/>
      <c r="N309" s="58"/>
      <c r="O309" s="58"/>
      <c r="P309" s="58"/>
      <c r="Q309" s="58"/>
      <c r="R309" s="58"/>
      <c r="S309" s="58"/>
      <c r="T309" s="58"/>
      <c r="U309" s="58"/>
      <c r="V309" s="58"/>
      <c r="W309" s="58"/>
      <c r="X309" s="58"/>
      <c r="Y309" s="58"/>
      <c r="Z309" s="58"/>
      <c r="AA309" s="58"/>
      <c r="AB309" s="58"/>
      <c r="AC309" s="58"/>
    </row>
    <row r="310" spans="2:29" x14ac:dyDescent="0.3">
      <c r="B310" s="58"/>
      <c r="C310" s="58"/>
      <c r="D310" s="58"/>
      <c r="E310" s="58"/>
      <c r="F310" s="58"/>
      <c r="G310" s="58"/>
      <c r="H310" s="58"/>
      <c r="I310" s="58"/>
      <c r="J310" s="58"/>
      <c r="K310" s="58"/>
      <c r="L310" s="58"/>
      <c r="M310" s="58"/>
      <c r="N310" s="58"/>
      <c r="O310" s="58"/>
      <c r="P310" s="58"/>
      <c r="Q310" s="58"/>
      <c r="R310" s="58"/>
      <c r="S310" s="58"/>
      <c r="T310" s="58"/>
      <c r="U310" s="58"/>
      <c r="V310" s="58"/>
      <c r="W310" s="58"/>
      <c r="X310" s="58"/>
      <c r="Y310" s="58"/>
      <c r="Z310" s="58"/>
      <c r="AA310" s="58"/>
      <c r="AB310" s="58"/>
      <c r="AC310" s="58"/>
    </row>
    <row r="311" spans="2:29" x14ac:dyDescent="0.3">
      <c r="B311" s="58"/>
      <c r="C311" s="58"/>
      <c r="D311" s="58"/>
      <c r="E311" s="58"/>
      <c r="F311" s="58"/>
      <c r="G311" s="58"/>
      <c r="H311" s="58"/>
      <c r="I311" s="58"/>
      <c r="J311" s="58"/>
      <c r="K311" s="58"/>
      <c r="L311" s="58"/>
      <c r="M311" s="58"/>
      <c r="N311" s="58"/>
      <c r="O311" s="58"/>
      <c r="P311" s="58"/>
      <c r="Q311" s="58"/>
      <c r="R311" s="58"/>
      <c r="S311" s="58"/>
      <c r="T311" s="58"/>
      <c r="U311" s="58"/>
      <c r="V311" s="58"/>
      <c r="W311" s="58"/>
      <c r="X311" s="58"/>
      <c r="Y311" s="58"/>
      <c r="Z311" s="58"/>
      <c r="AA311" s="58"/>
      <c r="AB311" s="58"/>
      <c r="AC311" s="58"/>
    </row>
    <row r="312" spans="2:29" x14ac:dyDescent="0.3">
      <c r="B312" s="58"/>
      <c r="C312" s="58"/>
      <c r="D312" s="58"/>
      <c r="E312" s="58"/>
      <c r="F312" s="58"/>
      <c r="G312" s="58"/>
      <c r="H312" s="58"/>
      <c r="I312" s="58"/>
      <c r="J312" s="58"/>
      <c r="K312" s="58"/>
      <c r="L312" s="58"/>
      <c r="M312" s="58"/>
      <c r="N312" s="58"/>
      <c r="O312" s="58"/>
      <c r="P312" s="58"/>
      <c r="Q312" s="58"/>
      <c r="R312" s="58"/>
      <c r="S312" s="58"/>
      <c r="T312" s="58"/>
      <c r="U312" s="58"/>
      <c r="V312" s="58"/>
      <c r="W312" s="58"/>
      <c r="X312" s="58"/>
      <c r="Y312" s="58"/>
      <c r="Z312" s="58"/>
      <c r="AA312" s="58"/>
      <c r="AB312" s="58"/>
      <c r="AC312" s="58"/>
    </row>
    <row r="313" spans="2:29" x14ac:dyDescent="0.3">
      <c r="B313" s="58"/>
      <c r="C313" s="58"/>
      <c r="D313" s="58"/>
      <c r="E313" s="58"/>
      <c r="F313" s="58"/>
      <c r="G313" s="58"/>
      <c r="H313" s="58"/>
      <c r="I313" s="58"/>
      <c r="J313" s="58"/>
      <c r="K313" s="58"/>
      <c r="L313" s="58"/>
      <c r="M313" s="58"/>
      <c r="N313" s="58"/>
      <c r="O313" s="58"/>
      <c r="P313" s="58"/>
      <c r="Q313" s="58"/>
      <c r="R313" s="58"/>
      <c r="S313" s="58"/>
      <c r="T313" s="58"/>
      <c r="U313" s="58"/>
      <c r="V313" s="58"/>
      <c r="W313" s="58"/>
      <c r="X313" s="58"/>
      <c r="Y313" s="58"/>
      <c r="Z313" s="58"/>
      <c r="AA313" s="58"/>
      <c r="AB313" s="58"/>
      <c r="AC313" s="58"/>
    </row>
    <row r="314" spans="2:29" x14ac:dyDescent="0.3">
      <c r="B314" s="58"/>
      <c r="C314" s="58"/>
      <c r="D314" s="58"/>
      <c r="E314" s="58"/>
      <c r="F314" s="58"/>
      <c r="G314" s="58"/>
      <c r="H314" s="58"/>
      <c r="I314" s="58"/>
      <c r="J314" s="58"/>
      <c r="K314" s="58"/>
      <c r="L314" s="58"/>
      <c r="M314" s="58"/>
      <c r="N314" s="58"/>
      <c r="O314" s="58"/>
      <c r="P314" s="58"/>
      <c r="Q314" s="58"/>
      <c r="R314" s="58"/>
      <c r="S314" s="58"/>
      <c r="T314" s="58"/>
      <c r="U314" s="58"/>
      <c r="V314" s="58"/>
      <c r="W314" s="58"/>
      <c r="X314" s="58"/>
      <c r="Y314" s="58"/>
      <c r="Z314" s="58"/>
      <c r="AA314" s="58"/>
      <c r="AB314" s="58"/>
      <c r="AC314" s="58"/>
    </row>
    <row r="315" spans="2:29" x14ac:dyDescent="0.3">
      <c r="B315" s="58"/>
      <c r="C315" s="58"/>
      <c r="D315" s="58"/>
      <c r="E315" s="58"/>
      <c r="F315" s="58"/>
      <c r="G315" s="58"/>
      <c r="H315" s="58"/>
      <c r="I315" s="58"/>
      <c r="J315" s="58"/>
      <c r="K315" s="58"/>
      <c r="L315" s="58"/>
      <c r="M315" s="58"/>
      <c r="N315" s="58"/>
      <c r="O315" s="58"/>
      <c r="P315" s="58"/>
      <c r="Q315" s="58"/>
      <c r="R315" s="58"/>
      <c r="S315" s="58"/>
      <c r="T315" s="58"/>
      <c r="U315" s="58"/>
      <c r="V315" s="58"/>
      <c r="W315" s="58"/>
      <c r="X315" s="58"/>
      <c r="Y315" s="58"/>
      <c r="Z315" s="58"/>
      <c r="AA315" s="58"/>
      <c r="AB315" s="58"/>
      <c r="AC315" s="58"/>
    </row>
    <row r="316" spans="2:29" x14ac:dyDescent="0.3">
      <c r="B316" s="58"/>
      <c r="C316" s="58"/>
      <c r="D316" s="58"/>
      <c r="E316" s="58"/>
      <c r="F316" s="58"/>
      <c r="G316" s="58"/>
      <c r="H316" s="58"/>
      <c r="I316" s="58"/>
      <c r="J316" s="58"/>
      <c r="K316" s="58"/>
      <c r="L316" s="58"/>
      <c r="M316" s="58"/>
      <c r="N316" s="58"/>
      <c r="O316" s="58"/>
      <c r="P316" s="58"/>
      <c r="Q316" s="58"/>
      <c r="R316" s="58"/>
      <c r="S316" s="58"/>
      <c r="T316" s="58"/>
      <c r="U316" s="58"/>
      <c r="V316" s="58"/>
      <c r="W316" s="58"/>
      <c r="X316" s="58"/>
      <c r="Y316" s="58"/>
      <c r="Z316" s="58"/>
      <c r="AA316" s="58"/>
      <c r="AB316" s="58"/>
      <c r="AC316" s="58"/>
    </row>
    <row r="317" spans="2:29" x14ac:dyDescent="0.3">
      <c r="B317" s="58"/>
      <c r="C317" s="58"/>
      <c r="D317" s="58"/>
      <c r="E317" s="58"/>
      <c r="F317" s="58"/>
      <c r="G317" s="58"/>
      <c r="H317" s="58"/>
      <c r="I317" s="58"/>
      <c r="J317" s="58"/>
      <c r="K317" s="58"/>
      <c r="L317" s="58"/>
      <c r="M317" s="58"/>
      <c r="N317" s="58"/>
      <c r="O317" s="58"/>
      <c r="P317" s="58"/>
      <c r="Q317" s="58"/>
      <c r="R317" s="58"/>
      <c r="S317" s="58"/>
      <c r="T317" s="58"/>
      <c r="U317" s="58"/>
      <c r="V317" s="58"/>
      <c r="W317" s="58"/>
      <c r="X317" s="58"/>
      <c r="Y317" s="58"/>
      <c r="Z317" s="58"/>
      <c r="AA317" s="58"/>
      <c r="AB317" s="58"/>
      <c r="AC317" s="58"/>
    </row>
    <row r="318" spans="2:29" x14ac:dyDescent="0.3">
      <c r="B318" s="58"/>
      <c r="C318" s="58"/>
      <c r="D318" s="58"/>
      <c r="E318" s="58"/>
      <c r="F318" s="58"/>
      <c r="G318" s="58"/>
      <c r="H318" s="58"/>
      <c r="I318" s="58"/>
      <c r="J318" s="58"/>
      <c r="K318" s="58"/>
      <c r="L318" s="58"/>
      <c r="M318" s="58"/>
      <c r="N318" s="58"/>
      <c r="O318" s="58"/>
      <c r="P318" s="58"/>
      <c r="Q318" s="58"/>
      <c r="R318" s="58"/>
      <c r="S318" s="58"/>
      <c r="T318" s="58"/>
      <c r="U318" s="58"/>
      <c r="V318" s="58"/>
      <c r="W318" s="58"/>
      <c r="X318" s="58"/>
      <c r="Y318" s="58"/>
      <c r="Z318" s="58"/>
      <c r="AA318" s="58"/>
      <c r="AB318" s="58"/>
      <c r="AC318" s="58"/>
    </row>
    <row r="319" spans="2:29" x14ac:dyDescent="0.3">
      <c r="B319" s="58"/>
      <c r="C319" s="58"/>
      <c r="D319" s="58"/>
      <c r="E319" s="58"/>
      <c r="F319" s="58"/>
      <c r="G319" s="58"/>
      <c r="H319" s="58"/>
      <c r="I319" s="58"/>
      <c r="J319" s="58"/>
      <c r="K319" s="58"/>
      <c r="L319" s="58"/>
      <c r="M319" s="58"/>
      <c r="N319" s="58"/>
      <c r="O319" s="58"/>
      <c r="P319" s="58"/>
      <c r="Q319" s="58"/>
      <c r="R319" s="58"/>
      <c r="S319" s="58"/>
      <c r="T319" s="58"/>
      <c r="U319" s="58"/>
      <c r="V319" s="58"/>
      <c r="W319" s="58"/>
      <c r="X319" s="58"/>
      <c r="Y319" s="58"/>
      <c r="Z319" s="58"/>
      <c r="AA319" s="58"/>
      <c r="AB319" s="58"/>
      <c r="AC319" s="58"/>
    </row>
    <row r="320" spans="2:29" x14ac:dyDescent="0.3">
      <c r="B320" s="58"/>
      <c r="C320" s="58"/>
      <c r="D320" s="58"/>
      <c r="E320" s="58"/>
      <c r="F320" s="58"/>
      <c r="G320" s="58"/>
      <c r="H320" s="58"/>
      <c r="I320" s="58"/>
      <c r="J320" s="58"/>
      <c r="K320" s="58"/>
      <c r="L320" s="58"/>
      <c r="M320" s="58"/>
      <c r="N320" s="58"/>
      <c r="O320" s="58"/>
      <c r="P320" s="58"/>
      <c r="Q320" s="58"/>
      <c r="R320" s="58"/>
      <c r="S320" s="58"/>
      <c r="T320" s="58"/>
      <c r="U320" s="58"/>
      <c r="V320" s="58"/>
      <c r="W320" s="58"/>
      <c r="X320" s="58"/>
      <c r="Y320" s="58"/>
      <c r="Z320" s="58"/>
      <c r="AA320" s="58"/>
      <c r="AB320" s="58"/>
      <c r="AC320" s="58"/>
    </row>
    <row r="321" spans="2:29" x14ac:dyDescent="0.3">
      <c r="B321" s="58"/>
      <c r="C321" s="58"/>
      <c r="D321" s="58"/>
      <c r="E321" s="58"/>
      <c r="F321" s="58"/>
      <c r="G321" s="58"/>
      <c r="H321" s="58"/>
      <c r="I321" s="58"/>
      <c r="J321" s="58"/>
      <c r="K321" s="58"/>
      <c r="L321" s="58"/>
      <c r="M321" s="58"/>
      <c r="N321" s="58"/>
      <c r="O321" s="58"/>
      <c r="P321" s="58"/>
      <c r="Q321" s="58"/>
      <c r="R321" s="58"/>
      <c r="S321" s="58"/>
      <c r="T321" s="58"/>
      <c r="U321" s="58"/>
      <c r="V321" s="58"/>
      <c r="W321" s="58"/>
      <c r="X321" s="58"/>
      <c r="Y321" s="58"/>
      <c r="Z321" s="58"/>
      <c r="AA321" s="58"/>
      <c r="AB321" s="58"/>
      <c r="AC321" s="58"/>
    </row>
    <row r="322" spans="2:29" x14ac:dyDescent="0.3">
      <c r="B322" s="58"/>
      <c r="C322" s="58"/>
      <c r="D322" s="58"/>
      <c r="E322" s="58"/>
      <c r="F322" s="58"/>
      <c r="G322" s="58"/>
      <c r="H322" s="58"/>
      <c r="I322" s="58"/>
      <c r="J322" s="58"/>
      <c r="K322" s="58"/>
      <c r="L322" s="58"/>
      <c r="M322" s="58"/>
      <c r="N322" s="58"/>
      <c r="O322" s="58"/>
      <c r="P322" s="58"/>
      <c r="Q322" s="58"/>
      <c r="R322" s="58"/>
      <c r="S322" s="58"/>
      <c r="T322" s="58"/>
      <c r="U322" s="58"/>
      <c r="V322" s="58"/>
      <c r="W322" s="58"/>
      <c r="X322" s="58"/>
      <c r="Y322" s="58"/>
      <c r="Z322" s="58"/>
      <c r="AA322" s="58"/>
      <c r="AB322" s="58"/>
      <c r="AC322" s="58"/>
    </row>
    <row r="323" spans="2:29" x14ac:dyDescent="0.3">
      <c r="B323" s="58"/>
      <c r="C323" s="58"/>
      <c r="D323" s="58"/>
      <c r="E323" s="58"/>
      <c r="F323" s="58"/>
      <c r="G323" s="58"/>
      <c r="H323" s="58"/>
      <c r="I323" s="58"/>
      <c r="J323" s="58"/>
      <c r="K323" s="58"/>
      <c r="L323" s="58"/>
      <c r="M323" s="58"/>
      <c r="N323" s="58"/>
      <c r="O323" s="58"/>
      <c r="P323" s="58"/>
      <c r="Q323" s="58"/>
      <c r="R323" s="58"/>
      <c r="S323" s="58"/>
      <c r="T323" s="58"/>
      <c r="U323" s="58"/>
      <c r="V323" s="58"/>
      <c r="W323" s="58"/>
      <c r="X323" s="58"/>
      <c r="Y323" s="58"/>
      <c r="Z323" s="58"/>
      <c r="AA323" s="58"/>
      <c r="AB323" s="58"/>
      <c r="AC323" s="58"/>
    </row>
    <row r="324" spans="2:29" x14ac:dyDescent="0.3">
      <c r="B324" s="58"/>
      <c r="C324" s="58"/>
      <c r="D324" s="58"/>
      <c r="E324" s="58"/>
      <c r="F324" s="58"/>
      <c r="G324" s="58"/>
      <c r="H324" s="58"/>
      <c r="I324" s="58"/>
      <c r="J324" s="58"/>
      <c r="K324" s="58"/>
      <c r="L324" s="58"/>
      <c r="M324" s="58"/>
      <c r="N324" s="58"/>
      <c r="O324" s="58"/>
      <c r="P324" s="58"/>
      <c r="Q324" s="58"/>
      <c r="R324" s="58"/>
      <c r="S324" s="58"/>
      <c r="T324" s="58"/>
      <c r="U324" s="58"/>
      <c r="V324" s="58"/>
      <c r="W324" s="58"/>
      <c r="X324" s="58"/>
      <c r="Y324" s="58"/>
      <c r="Z324" s="58"/>
      <c r="AA324" s="58"/>
      <c r="AB324" s="58"/>
      <c r="AC324" s="58"/>
    </row>
    <row r="325" spans="2:29" x14ac:dyDescent="0.3">
      <c r="B325" s="58"/>
      <c r="C325" s="58"/>
      <c r="D325" s="58"/>
      <c r="E325" s="58"/>
      <c r="F325" s="58"/>
      <c r="G325" s="58"/>
      <c r="H325" s="58"/>
      <c r="I325" s="58"/>
      <c r="J325" s="58"/>
      <c r="K325" s="58"/>
      <c r="L325" s="58"/>
      <c r="M325" s="58"/>
      <c r="N325" s="58"/>
      <c r="O325" s="58"/>
      <c r="P325" s="58"/>
      <c r="Q325" s="58"/>
      <c r="R325" s="58"/>
      <c r="S325" s="58"/>
      <c r="T325" s="58"/>
      <c r="U325" s="58"/>
      <c r="V325" s="58"/>
      <c r="W325" s="58"/>
      <c r="X325" s="58"/>
      <c r="Y325" s="58"/>
      <c r="Z325" s="58"/>
      <c r="AA325" s="58"/>
      <c r="AB325" s="58"/>
      <c r="AC325" s="58"/>
    </row>
    <row r="326" spans="2:29" x14ac:dyDescent="0.3">
      <c r="B326" s="58"/>
      <c r="C326" s="58"/>
      <c r="D326" s="58"/>
      <c r="E326" s="58"/>
      <c r="F326" s="58"/>
      <c r="G326" s="58"/>
      <c r="H326" s="58"/>
      <c r="I326" s="58"/>
      <c r="J326" s="58"/>
      <c r="K326" s="58"/>
      <c r="L326" s="58"/>
      <c r="M326" s="58"/>
      <c r="N326" s="58"/>
      <c r="O326" s="58"/>
      <c r="P326" s="58"/>
      <c r="Q326" s="58"/>
      <c r="R326" s="58"/>
      <c r="S326" s="58"/>
      <c r="T326" s="58"/>
      <c r="U326" s="58"/>
      <c r="V326" s="58"/>
      <c r="W326" s="58"/>
      <c r="X326" s="58"/>
      <c r="Y326" s="58"/>
      <c r="Z326" s="58"/>
      <c r="AA326" s="58"/>
      <c r="AB326" s="58"/>
      <c r="AC326" s="58"/>
    </row>
    <row r="327" spans="2:29" x14ac:dyDescent="0.3">
      <c r="B327" s="58"/>
      <c r="C327" s="58"/>
      <c r="D327" s="58"/>
      <c r="E327" s="58"/>
      <c r="F327" s="58"/>
      <c r="G327" s="58"/>
      <c r="H327" s="58"/>
      <c r="I327" s="58"/>
      <c r="J327" s="58"/>
      <c r="K327" s="58"/>
      <c r="L327" s="58"/>
      <c r="M327" s="58"/>
      <c r="N327" s="58"/>
      <c r="O327" s="58"/>
      <c r="P327" s="58"/>
      <c r="Q327" s="58"/>
      <c r="R327" s="58"/>
      <c r="S327" s="58"/>
      <c r="T327" s="58"/>
      <c r="U327" s="58"/>
      <c r="V327" s="58"/>
      <c r="W327" s="58"/>
      <c r="X327" s="58"/>
      <c r="Y327" s="58"/>
      <c r="Z327" s="58"/>
      <c r="AA327" s="58"/>
      <c r="AB327" s="58"/>
      <c r="AC327" s="58"/>
    </row>
    <row r="328" spans="2:29" x14ac:dyDescent="0.3">
      <c r="B328" s="58"/>
      <c r="C328" s="58"/>
      <c r="D328" s="58"/>
      <c r="E328" s="58"/>
      <c r="F328" s="58"/>
      <c r="G328" s="58"/>
      <c r="H328" s="58"/>
      <c r="I328" s="58"/>
      <c r="J328" s="58"/>
      <c r="K328" s="58"/>
      <c r="L328" s="58"/>
      <c r="M328" s="58"/>
      <c r="N328" s="58"/>
      <c r="O328" s="58"/>
      <c r="P328" s="58"/>
      <c r="Q328" s="58"/>
      <c r="R328" s="58"/>
      <c r="S328" s="58"/>
      <c r="T328" s="58"/>
      <c r="U328" s="58"/>
      <c r="V328" s="58"/>
      <c r="W328" s="58"/>
      <c r="X328" s="58"/>
      <c r="Y328" s="58"/>
      <c r="Z328" s="58"/>
      <c r="AA328" s="58"/>
      <c r="AB328" s="58"/>
      <c r="AC328" s="58"/>
    </row>
    <row r="329" spans="2:29" x14ac:dyDescent="0.3">
      <c r="B329" s="58"/>
      <c r="C329" s="58"/>
      <c r="D329" s="58"/>
      <c r="E329" s="58"/>
      <c r="F329" s="58"/>
      <c r="G329" s="58"/>
      <c r="H329" s="58"/>
      <c r="I329" s="58"/>
      <c r="J329" s="58"/>
      <c r="K329" s="58"/>
      <c r="L329" s="58"/>
      <c r="M329" s="58"/>
      <c r="N329" s="58"/>
      <c r="O329" s="58"/>
      <c r="P329" s="58"/>
      <c r="Q329" s="58"/>
      <c r="R329" s="58"/>
      <c r="S329" s="58"/>
      <c r="T329" s="58"/>
      <c r="U329" s="58"/>
      <c r="V329" s="58"/>
      <c r="W329" s="58"/>
      <c r="X329" s="58"/>
      <c r="Y329" s="58"/>
      <c r="Z329" s="58"/>
      <c r="AA329" s="58"/>
      <c r="AB329" s="58"/>
      <c r="AC329" s="58"/>
    </row>
    <row r="330" spans="2:29" x14ac:dyDescent="0.3">
      <c r="B330" s="58"/>
      <c r="C330" s="58"/>
      <c r="D330" s="58"/>
      <c r="E330" s="58"/>
      <c r="F330" s="58"/>
      <c r="G330" s="58"/>
      <c r="H330" s="58"/>
      <c r="I330" s="58"/>
      <c r="J330" s="58"/>
      <c r="K330" s="58"/>
      <c r="L330" s="58"/>
      <c r="M330" s="58"/>
      <c r="N330" s="58"/>
      <c r="O330" s="58"/>
      <c r="P330" s="58"/>
      <c r="Q330" s="58"/>
      <c r="R330" s="58"/>
      <c r="S330" s="58"/>
      <c r="T330" s="58"/>
      <c r="U330" s="58"/>
      <c r="V330" s="58"/>
      <c r="W330" s="58"/>
      <c r="X330" s="58"/>
      <c r="Y330" s="58"/>
      <c r="Z330" s="58"/>
      <c r="AA330" s="58"/>
      <c r="AB330" s="58"/>
      <c r="AC330" s="58"/>
    </row>
    <row r="331" spans="2:29" x14ac:dyDescent="0.3">
      <c r="B331" s="58"/>
      <c r="C331" s="58"/>
      <c r="D331" s="58"/>
      <c r="E331" s="58"/>
      <c r="F331" s="58"/>
      <c r="G331" s="58"/>
      <c r="H331" s="58"/>
      <c r="I331" s="58"/>
      <c r="J331" s="58"/>
      <c r="K331" s="58"/>
      <c r="L331" s="58"/>
      <c r="M331" s="58"/>
      <c r="N331" s="58"/>
      <c r="O331" s="58"/>
      <c r="P331" s="58"/>
      <c r="Q331" s="58"/>
      <c r="R331" s="58"/>
      <c r="S331" s="58"/>
      <c r="T331" s="58"/>
      <c r="U331" s="58"/>
      <c r="V331" s="58"/>
      <c r="W331" s="58"/>
      <c r="X331" s="58"/>
      <c r="Y331" s="58"/>
      <c r="Z331" s="58"/>
      <c r="AA331" s="58"/>
      <c r="AB331" s="58"/>
      <c r="AC331" s="58"/>
    </row>
    <row r="332" spans="2:29" x14ac:dyDescent="0.3">
      <c r="B332" s="58"/>
      <c r="C332" s="58"/>
      <c r="D332" s="58"/>
      <c r="E332" s="58"/>
      <c r="F332" s="58"/>
      <c r="G332" s="58"/>
      <c r="H332" s="58"/>
      <c r="I332" s="58"/>
      <c r="J332" s="58"/>
      <c r="K332" s="58"/>
      <c r="L332" s="58"/>
      <c r="M332" s="58"/>
      <c r="N332" s="58"/>
      <c r="O332" s="58"/>
      <c r="P332" s="58"/>
      <c r="Q332" s="58"/>
      <c r="R332" s="58"/>
      <c r="S332" s="58"/>
      <c r="T332" s="58"/>
      <c r="U332" s="58"/>
      <c r="V332" s="58"/>
      <c r="W332" s="58"/>
      <c r="X332" s="58"/>
      <c r="Y332" s="58"/>
      <c r="Z332" s="58"/>
      <c r="AA332" s="58"/>
      <c r="AB332" s="58"/>
      <c r="AC332" s="58"/>
    </row>
    <row r="333" spans="2:29" x14ac:dyDescent="0.3">
      <c r="B333" s="58"/>
      <c r="C333" s="58"/>
      <c r="D333" s="58"/>
      <c r="E333" s="58"/>
      <c r="F333" s="58"/>
      <c r="G333" s="58"/>
      <c r="H333" s="58"/>
      <c r="I333" s="58"/>
      <c r="J333" s="58"/>
      <c r="K333" s="58"/>
      <c r="L333" s="58"/>
      <c r="M333" s="58"/>
      <c r="N333" s="58"/>
      <c r="O333" s="58"/>
      <c r="P333" s="58"/>
      <c r="Q333" s="58"/>
      <c r="R333" s="58"/>
      <c r="S333" s="58"/>
      <c r="T333" s="58"/>
      <c r="U333" s="58"/>
      <c r="V333" s="58"/>
      <c r="W333" s="58"/>
      <c r="X333" s="58"/>
      <c r="Y333" s="58"/>
      <c r="Z333" s="58"/>
      <c r="AA333" s="58"/>
      <c r="AB333" s="58"/>
      <c r="AC333" s="58"/>
    </row>
    <row r="334" spans="2:29" x14ac:dyDescent="0.3">
      <c r="B334" s="58"/>
      <c r="C334" s="58"/>
      <c r="D334" s="58"/>
      <c r="E334" s="58"/>
      <c r="F334" s="58"/>
      <c r="G334" s="58"/>
      <c r="H334" s="58"/>
      <c r="I334" s="58"/>
      <c r="J334" s="58"/>
      <c r="K334" s="58"/>
      <c r="L334" s="58"/>
      <c r="M334" s="58"/>
      <c r="N334" s="58"/>
      <c r="O334" s="58"/>
      <c r="P334" s="58"/>
      <c r="Q334" s="58"/>
      <c r="R334" s="58"/>
      <c r="S334" s="58"/>
      <c r="T334" s="58"/>
      <c r="U334" s="58"/>
      <c r="V334" s="58"/>
      <c r="W334" s="58"/>
      <c r="X334" s="58"/>
      <c r="Y334" s="58"/>
      <c r="Z334" s="58"/>
      <c r="AA334" s="58"/>
      <c r="AB334" s="58"/>
      <c r="AC334" s="58"/>
    </row>
    <row r="335" spans="2:29" x14ac:dyDescent="0.3">
      <c r="B335" s="58"/>
      <c r="C335" s="58"/>
      <c r="D335" s="58"/>
      <c r="E335" s="58"/>
      <c r="F335" s="58"/>
      <c r="G335" s="58"/>
      <c r="H335" s="58"/>
      <c r="I335" s="58"/>
      <c r="J335" s="58"/>
      <c r="K335" s="58"/>
      <c r="L335" s="58"/>
      <c r="M335" s="58"/>
      <c r="N335" s="58"/>
      <c r="O335" s="58"/>
      <c r="P335" s="58"/>
      <c r="Q335" s="58"/>
      <c r="R335" s="58"/>
      <c r="S335" s="58"/>
      <c r="T335" s="58"/>
      <c r="U335" s="58"/>
      <c r="V335" s="58"/>
      <c r="W335" s="58"/>
      <c r="X335" s="58"/>
      <c r="Y335" s="58"/>
      <c r="Z335" s="58"/>
      <c r="AA335" s="58"/>
      <c r="AB335" s="58"/>
      <c r="AC335" s="58"/>
    </row>
    <row r="336" spans="2:29" x14ac:dyDescent="0.3">
      <c r="B336" s="58"/>
      <c r="C336" s="58"/>
      <c r="D336" s="58"/>
      <c r="E336" s="58"/>
      <c r="F336" s="58"/>
      <c r="G336" s="58"/>
      <c r="H336" s="58"/>
      <c r="I336" s="58"/>
      <c r="J336" s="58"/>
      <c r="K336" s="58"/>
      <c r="L336" s="58"/>
      <c r="M336" s="58"/>
      <c r="N336" s="58"/>
      <c r="O336" s="58"/>
      <c r="P336" s="58"/>
      <c r="Q336" s="58"/>
      <c r="R336" s="58"/>
      <c r="S336" s="58"/>
      <c r="T336" s="58"/>
      <c r="U336" s="58"/>
      <c r="V336" s="58"/>
      <c r="W336" s="58"/>
      <c r="X336" s="58"/>
      <c r="Y336" s="58"/>
      <c r="Z336" s="58"/>
      <c r="AA336" s="58"/>
      <c r="AB336" s="58"/>
      <c r="AC336" s="58"/>
    </row>
    <row r="337" spans="2:29" x14ac:dyDescent="0.3">
      <c r="B337" s="58"/>
      <c r="C337" s="58"/>
      <c r="D337" s="58"/>
      <c r="E337" s="58"/>
      <c r="F337" s="58"/>
      <c r="G337" s="58"/>
      <c r="H337" s="58"/>
      <c r="I337" s="58"/>
      <c r="J337" s="58"/>
      <c r="K337" s="58"/>
      <c r="L337" s="58"/>
      <c r="M337" s="58"/>
      <c r="N337" s="58"/>
      <c r="O337" s="58"/>
      <c r="P337" s="58"/>
      <c r="Q337" s="58"/>
      <c r="R337" s="58"/>
      <c r="S337" s="58"/>
      <c r="T337" s="58"/>
      <c r="U337" s="58"/>
      <c r="V337" s="58"/>
      <c r="W337" s="58"/>
      <c r="X337" s="58"/>
      <c r="Y337" s="58"/>
      <c r="Z337" s="58"/>
      <c r="AA337" s="58"/>
      <c r="AB337" s="58"/>
      <c r="AC337" s="58"/>
    </row>
    <row r="338" spans="2:29" x14ac:dyDescent="0.3">
      <c r="B338" s="58"/>
      <c r="C338" s="58"/>
      <c r="D338" s="58"/>
      <c r="E338" s="58"/>
      <c r="F338" s="58"/>
      <c r="G338" s="58"/>
      <c r="H338" s="58"/>
      <c r="I338" s="58"/>
      <c r="J338" s="58"/>
      <c r="K338" s="58"/>
      <c r="L338" s="58"/>
      <c r="M338" s="58"/>
      <c r="N338" s="58"/>
      <c r="O338" s="58"/>
      <c r="P338" s="58"/>
      <c r="Q338" s="58"/>
      <c r="R338" s="58"/>
      <c r="S338" s="58"/>
      <c r="T338" s="58"/>
      <c r="U338" s="58"/>
      <c r="V338" s="58"/>
      <c r="W338" s="58"/>
      <c r="X338" s="58"/>
      <c r="Y338" s="58"/>
      <c r="Z338" s="58"/>
      <c r="AA338" s="58"/>
      <c r="AB338" s="58"/>
      <c r="AC338" s="58"/>
    </row>
    <row r="339" spans="2:29" x14ac:dyDescent="0.3">
      <c r="B339" s="58"/>
      <c r="C339" s="58"/>
      <c r="D339" s="58"/>
      <c r="E339" s="58"/>
      <c r="F339" s="58"/>
      <c r="G339" s="58"/>
      <c r="H339" s="58"/>
      <c r="I339" s="58"/>
      <c r="J339" s="58"/>
      <c r="K339" s="58"/>
      <c r="L339" s="58"/>
      <c r="M339" s="58"/>
      <c r="N339" s="58"/>
      <c r="O339" s="58"/>
      <c r="P339" s="58"/>
      <c r="Q339" s="58"/>
      <c r="R339" s="58"/>
      <c r="S339" s="58"/>
      <c r="T339" s="58"/>
      <c r="U339" s="58"/>
      <c r="V339" s="58"/>
      <c r="W339" s="58"/>
      <c r="X339" s="58"/>
      <c r="Y339" s="58"/>
      <c r="Z339" s="58"/>
      <c r="AA339" s="58"/>
      <c r="AB339" s="58"/>
      <c r="AC339" s="58"/>
    </row>
    <row r="340" spans="2:29" x14ac:dyDescent="0.3">
      <c r="B340" s="58"/>
      <c r="C340" s="58"/>
      <c r="D340" s="58"/>
      <c r="E340" s="58"/>
      <c r="F340" s="58"/>
      <c r="G340" s="58"/>
      <c r="H340" s="58"/>
      <c r="I340" s="58"/>
      <c r="J340" s="58"/>
      <c r="K340" s="58"/>
      <c r="L340" s="58"/>
      <c r="M340" s="58"/>
      <c r="N340" s="58"/>
      <c r="O340" s="58"/>
      <c r="P340" s="58"/>
      <c r="Q340" s="58"/>
      <c r="R340" s="58"/>
      <c r="S340" s="58"/>
      <c r="T340" s="58"/>
      <c r="U340" s="58"/>
      <c r="V340" s="58"/>
      <c r="W340" s="58"/>
      <c r="X340" s="58"/>
      <c r="Y340" s="58"/>
      <c r="Z340" s="58"/>
      <c r="AA340" s="58"/>
      <c r="AB340" s="58"/>
      <c r="AC340" s="58"/>
    </row>
    <row r="341" spans="2:29" x14ac:dyDescent="0.3">
      <c r="B341" s="58"/>
      <c r="C341" s="58"/>
      <c r="D341" s="58"/>
      <c r="E341" s="58"/>
      <c r="F341" s="58"/>
      <c r="G341" s="58"/>
      <c r="H341" s="58"/>
      <c r="I341" s="58"/>
      <c r="J341" s="58"/>
      <c r="K341" s="58"/>
      <c r="L341" s="58"/>
      <c r="M341" s="58"/>
      <c r="N341" s="58"/>
      <c r="O341" s="58"/>
      <c r="P341" s="58"/>
      <c r="Q341" s="58"/>
      <c r="R341" s="58"/>
      <c r="S341" s="58"/>
      <c r="T341" s="58"/>
      <c r="U341" s="58"/>
      <c r="V341" s="58"/>
      <c r="W341" s="58"/>
      <c r="X341" s="58"/>
      <c r="Y341" s="58"/>
      <c r="Z341" s="58"/>
      <c r="AA341" s="58"/>
      <c r="AB341" s="58"/>
      <c r="AC341" s="58"/>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D62AC-A5F6-4539-9A98-403898CC65DA}">
  <dimension ref="A1:W44"/>
  <sheetViews>
    <sheetView workbookViewId="0">
      <selection activeCell="B4" sqref="A4:XFD4"/>
    </sheetView>
  </sheetViews>
  <sheetFormatPr defaultRowHeight="14.4" x14ac:dyDescent="0.3"/>
  <cols>
    <col min="1" max="1" width="119.21875" customWidth="1"/>
    <col min="2" max="2" width="12" customWidth="1"/>
    <col min="4" max="4" width="11.5546875" customWidth="1"/>
    <col min="6" max="6" width="11.109375" customWidth="1"/>
    <col min="7" max="7" width="11.21875" customWidth="1"/>
    <col min="8" max="8" width="13.88671875" bestFit="1" customWidth="1"/>
    <col min="10" max="10" width="13.88671875" bestFit="1" customWidth="1"/>
    <col min="14" max="14" width="11.21875" customWidth="1"/>
    <col min="15" max="15" width="10.21875" bestFit="1" customWidth="1"/>
    <col min="17" max="17" width="43.21875" customWidth="1"/>
  </cols>
  <sheetData>
    <row r="1" spans="1:23" ht="31.2" x14ac:dyDescent="0.6">
      <c r="A1" s="26"/>
      <c r="M1" s="31"/>
      <c r="N1" s="31"/>
      <c r="O1" s="31"/>
      <c r="P1" s="31"/>
      <c r="Q1" s="31"/>
      <c r="R1" s="31"/>
      <c r="S1" s="31"/>
      <c r="T1" s="31"/>
      <c r="U1" s="31"/>
      <c r="V1" s="31"/>
      <c r="W1" s="31"/>
    </row>
    <row r="2" spans="1:23" x14ac:dyDescent="0.3">
      <c r="M2" s="31"/>
      <c r="N2" s="31"/>
      <c r="O2" s="31"/>
      <c r="P2" s="31"/>
      <c r="Q2" s="31"/>
      <c r="R2" s="31"/>
      <c r="S2" s="31"/>
      <c r="T2" s="31"/>
      <c r="U2" s="31"/>
      <c r="V2" s="31"/>
      <c r="W2" s="31"/>
    </row>
    <row r="3" spans="1:23" ht="18" x14ac:dyDescent="0.35">
      <c r="A3" s="19"/>
      <c r="B3" s="5"/>
      <c r="C3" s="21"/>
      <c r="D3" s="5"/>
      <c r="E3" s="21"/>
      <c r="F3" s="5"/>
      <c r="G3" s="21"/>
      <c r="H3" s="5"/>
      <c r="I3" s="5"/>
      <c r="J3" s="5"/>
      <c r="M3" s="31"/>
      <c r="N3" s="49"/>
      <c r="O3" s="31"/>
      <c r="P3" s="31"/>
      <c r="Q3" s="31"/>
      <c r="R3" s="31"/>
      <c r="S3" s="31"/>
      <c r="T3" s="31"/>
      <c r="U3" s="31"/>
      <c r="V3" s="31"/>
      <c r="W3" s="31"/>
    </row>
    <row r="4" spans="1:23" s="52" customFormat="1" ht="25.8" x14ac:dyDescent="0.5">
      <c r="A4" s="52" t="s">
        <v>67</v>
      </c>
      <c r="B4" s="53"/>
      <c r="C4" s="54"/>
      <c r="D4" s="53"/>
      <c r="E4" s="54"/>
      <c r="F4" s="53"/>
      <c r="G4" s="54"/>
      <c r="H4" s="53"/>
      <c r="I4" s="53"/>
      <c r="J4" s="53"/>
      <c r="M4" s="55"/>
      <c r="N4" s="55"/>
      <c r="O4" s="55"/>
      <c r="P4" s="55"/>
      <c r="Q4" s="55"/>
      <c r="R4" s="55"/>
      <c r="S4" s="55"/>
      <c r="T4" s="55"/>
      <c r="U4" s="55"/>
      <c r="V4" s="55"/>
      <c r="W4" s="55"/>
    </row>
    <row r="5" spans="1:23" x14ac:dyDescent="0.3">
      <c r="B5" s="5"/>
      <c r="C5" s="5"/>
      <c r="D5" s="5"/>
      <c r="E5" s="5"/>
      <c r="F5" s="5"/>
      <c r="M5" s="31"/>
      <c r="N5" s="31"/>
      <c r="O5" s="31"/>
      <c r="P5" s="31"/>
      <c r="Q5" s="31"/>
      <c r="R5" s="31"/>
      <c r="S5" s="31"/>
      <c r="T5" s="31"/>
      <c r="U5" s="31"/>
      <c r="V5" s="31"/>
      <c r="W5" s="31"/>
    </row>
    <row r="6" spans="1:23" ht="103.2" x14ac:dyDescent="0.3">
      <c r="A6" s="51" t="s">
        <v>62</v>
      </c>
      <c r="M6" s="31"/>
      <c r="N6" s="31"/>
      <c r="O6" s="31"/>
      <c r="P6" s="31"/>
      <c r="Q6" s="31"/>
      <c r="R6" s="31"/>
      <c r="S6" s="31"/>
      <c r="T6" s="31"/>
      <c r="U6" s="31"/>
      <c r="V6" s="31"/>
      <c r="W6" s="31"/>
    </row>
    <row r="7" spans="1:23" x14ac:dyDescent="0.3">
      <c r="A7" s="15"/>
      <c r="B7" s="5"/>
      <c r="C7" s="5"/>
      <c r="D7" s="5"/>
      <c r="E7" s="5"/>
      <c r="F7" s="5"/>
      <c r="M7" s="31"/>
      <c r="N7" s="31"/>
      <c r="O7" s="31"/>
      <c r="P7" s="31"/>
      <c r="Q7" s="31"/>
      <c r="R7" s="31"/>
      <c r="S7" s="31"/>
      <c r="T7" s="31"/>
      <c r="U7" s="31"/>
      <c r="V7" s="31"/>
      <c r="W7" s="31"/>
    </row>
    <row r="8" spans="1:23" ht="103.2" x14ac:dyDescent="0.3">
      <c r="A8" s="51" t="s">
        <v>63</v>
      </c>
      <c r="B8" s="13"/>
      <c r="C8" s="17"/>
      <c r="D8" s="13"/>
      <c r="E8" s="16"/>
      <c r="F8" s="13"/>
      <c r="G8" s="16"/>
      <c r="H8" s="4"/>
      <c r="I8" s="4"/>
      <c r="J8" s="4"/>
      <c r="M8" s="31"/>
      <c r="N8" s="31"/>
      <c r="O8" s="31"/>
      <c r="P8" s="31"/>
      <c r="Q8" s="31"/>
      <c r="R8" s="31"/>
      <c r="S8" s="31"/>
      <c r="T8" s="31"/>
      <c r="U8" s="31"/>
      <c r="V8" s="31"/>
      <c r="W8" s="31"/>
    </row>
    <row r="9" spans="1:23" x14ac:dyDescent="0.3">
      <c r="B9" s="13"/>
      <c r="C9" s="17"/>
      <c r="D9" s="13"/>
      <c r="E9" s="16"/>
      <c r="F9" s="13"/>
      <c r="G9" s="16"/>
      <c r="H9" s="4"/>
      <c r="I9" s="4"/>
      <c r="J9" s="4"/>
      <c r="M9" s="31"/>
      <c r="N9" s="31"/>
      <c r="O9" s="31"/>
      <c r="P9" s="31"/>
      <c r="Q9" s="31"/>
      <c r="R9" s="31"/>
      <c r="S9" s="31"/>
      <c r="T9" s="31"/>
      <c r="U9" s="31"/>
      <c r="V9" s="31"/>
      <c r="W9" s="31"/>
    </row>
    <row r="10" spans="1:23" ht="77.400000000000006" x14ac:dyDescent="0.35">
      <c r="A10" s="51" t="s">
        <v>64</v>
      </c>
      <c r="B10" s="42"/>
      <c r="C10" s="42"/>
      <c r="D10" s="42"/>
      <c r="E10" s="42"/>
      <c r="F10" s="42"/>
      <c r="G10" s="42"/>
      <c r="H10" s="42"/>
      <c r="M10" s="31"/>
      <c r="N10" s="49"/>
      <c r="O10" s="31"/>
      <c r="P10" s="31"/>
      <c r="Q10" s="31"/>
      <c r="R10" s="31"/>
      <c r="S10" s="31"/>
      <c r="T10" s="31"/>
      <c r="U10" s="31"/>
      <c r="V10" s="31"/>
      <c r="W10" s="31"/>
    </row>
    <row r="11" spans="1:23" x14ac:dyDescent="0.3">
      <c r="A11" s="14"/>
      <c r="B11" s="20"/>
      <c r="C11" s="43"/>
      <c r="D11" s="20"/>
      <c r="E11" s="43"/>
      <c r="F11" s="20"/>
      <c r="G11" s="43"/>
      <c r="H11" s="20"/>
      <c r="J11" s="7"/>
      <c r="M11" s="31"/>
      <c r="N11" s="31"/>
      <c r="O11" s="34"/>
      <c r="P11" s="31"/>
      <c r="Q11" s="31"/>
      <c r="R11" s="31"/>
      <c r="S11" s="31"/>
      <c r="T11" s="31"/>
      <c r="U11" s="31"/>
      <c r="V11" s="31"/>
      <c r="W11" s="31"/>
    </row>
    <row r="12" spans="1:23" ht="129" x14ac:dyDescent="0.3">
      <c r="A12" s="51" t="s">
        <v>65</v>
      </c>
      <c r="B12" s="42"/>
      <c r="C12" s="42"/>
      <c r="D12" s="42"/>
      <c r="E12" s="42"/>
      <c r="F12" s="42"/>
      <c r="G12" s="42"/>
      <c r="H12" s="42"/>
      <c r="M12" s="31"/>
      <c r="N12" s="31"/>
      <c r="O12" s="34"/>
      <c r="P12" s="31"/>
      <c r="Q12" s="31"/>
      <c r="R12" s="31"/>
      <c r="S12" s="31"/>
      <c r="T12" s="31"/>
      <c r="U12" s="31"/>
      <c r="V12" s="31"/>
      <c r="W12" s="31"/>
    </row>
    <row r="13" spans="1:23" x14ac:dyDescent="0.3">
      <c r="B13" s="42"/>
      <c r="C13" s="42"/>
      <c r="D13" s="42"/>
      <c r="E13" s="42"/>
      <c r="F13" s="42"/>
      <c r="G13" s="42"/>
      <c r="H13" s="42"/>
      <c r="M13" s="31"/>
      <c r="N13" s="31"/>
      <c r="O13" s="34"/>
      <c r="P13" s="31"/>
      <c r="Q13" s="31"/>
      <c r="R13" s="31"/>
      <c r="S13" s="31"/>
      <c r="T13" s="31"/>
      <c r="U13" s="31"/>
      <c r="V13" s="31"/>
      <c r="W13" s="31"/>
    </row>
    <row r="14" spans="1:23" ht="154.80000000000001" x14ac:dyDescent="0.3">
      <c r="A14" s="51" t="s">
        <v>66</v>
      </c>
      <c r="B14" s="44"/>
      <c r="C14" s="45"/>
      <c r="D14" s="44"/>
      <c r="E14" s="45"/>
      <c r="F14" s="44"/>
      <c r="G14" s="45"/>
      <c r="H14" s="44"/>
      <c r="I14" s="5"/>
      <c r="J14" s="5"/>
      <c r="M14" s="31"/>
      <c r="N14" s="31"/>
      <c r="O14" s="31"/>
      <c r="P14" s="31"/>
      <c r="Q14" s="31"/>
      <c r="R14" s="31"/>
      <c r="S14" s="31"/>
      <c r="T14" s="31"/>
      <c r="U14" s="31"/>
      <c r="V14" s="31"/>
      <c r="W14" s="31"/>
    </row>
    <row r="15" spans="1:23" x14ac:dyDescent="0.3">
      <c r="B15" s="44"/>
      <c r="C15" s="44"/>
      <c r="D15" s="44"/>
      <c r="E15" s="44"/>
      <c r="F15" s="44"/>
      <c r="G15" s="42"/>
      <c r="H15" s="42"/>
      <c r="M15" s="31"/>
      <c r="N15" s="31"/>
      <c r="O15" s="34"/>
      <c r="P15" s="31"/>
      <c r="Q15" s="31"/>
      <c r="R15" s="31"/>
      <c r="S15" s="31"/>
      <c r="T15" s="31"/>
      <c r="U15" s="31"/>
      <c r="V15" s="31"/>
      <c r="W15" s="31"/>
    </row>
    <row r="16" spans="1:23" x14ac:dyDescent="0.3">
      <c r="B16" s="42"/>
      <c r="C16" s="42"/>
      <c r="D16" s="42"/>
      <c r="E16" s="42"/>
      <c r="F16" s="42"/>
      <c r="G16" s="42"/>
      <c r="H16" s="42"/>
      <c r="M16" s="31"/>
      <c r="N16" s="31"/>
      <c r="O16" s="31"/>
      <c r="P16" s="31"/>
      <c r="Q16" s="31"/>
      <c r="R16" s="31"/>
      <c r="S16" s="31"/>
      <c r="T16" s="31"/>
      <c r="U16" s="31"/>
      <c r="V16" s="31"/>
      <c r="W16" s="31"/>
    </row>
    <row r="17" spans="1:23" x14ac:dyDescent="0.3">
      <c r="A17" s="15"/>
      <c r="B17" s="44"/>
      <c r="C17" s="44"/>
      <c r="D17" s="44"/>
      <c r="E17" s="44"/>
      <c r="F17" s="44"/>
      <c r="G17" s="42"/>
      <c r="H17" s="42"/>
      <c r="M17" s="31"/>
      <c r="N17" s="31"/>
      <c r="O17" s="35"/>
      <c r="P17" s="31"/>
      <c r="Q17" s="31"/>
      <c r="R17" s="31"/>
      <c r="S17" s="31"/>
      <c r="T17" s="31"/>
      <c r="U17" s="31"/>
      <c r="V17" s="31"/>
      <c r="W17" s="31"/>
    </row>
    <row r="18" spans="1:23" x14ac:dyDescent="0.3">
      <c r="B18" s="46"/>
      <c r="C18" s="43"/>
      <c r="D18" s="46"/>
      <c r="E18" s="43"/>
      <c r="F18" s="46"/>
      <c r="G18" s="43"/>
      <c r="H18" s="47"/>
      <c r="I18" s="4"/>
      <c r="J18" s="4"/>
      <c r="M18" s="31"/>
      <c r="N18" s="31"/>
      <c r="O18" s="31"/>
      <c r="P18" s="31"/>
      <c r="Q18" s="31"/>
      <c r="R18" s="31"/>
      <c r="S18" s="31"/>
      <c r="T18" s="31"/>
      <c r="U18" s="31"/>
      <c r="V18" s="31"/>
      <c r="W18" s="31"/>
    </row>
    <row r="19" spans="1:23" x14ac:dyDescent="0.3">
      <c r="B19" s="46"/>
      <c r="C19" s="43"/>
      <c r="D19" s="46"/>
      <c r="E19" s="43"/>
      <c r="F19" s="46"/>
      <c r="G19" s="43"/>
      <c r="H19" s="47"/>
      <c r="I19" s="4"/>
      <c r="J19" s="4"/>
      <c r="M19" s="31"/>
      <c r="N19" s="31"/>
      <c r="O19" s="31"/>
      <c r="P19" s="31"/>
      <c r="Q19" s="31"/>
      <c r="R19" s="31"/>
      <c r="S19" s="31"/>
      <c r="T19" s="31"/>
      <c r="U19" s="31"/>
      <c r="V19" s="31"/>
      <c r="W19" s="31"/>
    </row>
    <row r="20" spans="1:23" x14ac:dyDescent="0.3">
      <c r="B20" s="42"/>
      <c r="C20" s="42"/>
      <c r="D20" s="42"/>
      <c r="E20" s="42"/>
      <c r="F20" s="42"/>
      <c r="G20" s="42"/>
      <c r="H20" s="42"/>
      <c r="M20" s="31"/>
      <c r="N20" s="31"/>
      <c r="O20" s="31"/>
      <c r="P20" s="31"/>
      <c r="Q20" s="31"/>
      <c r="R20" s="31"/>
      <c r="S20" s="31"/>
      <c r="T20" s="31"/>
      <c r="U20" s="31"/>
      <c r="V20" s="31"/>
      <c r="W20" s="31"/>
    </row>
    <row r="21" spans="1:23" x14ac:dyDescent="0.3">
      <c r="A21" s="14"/>
      <c r="B21" s="20"/>
      <c r="C21" s="43"/>
      <c r="D21" s="20"/>
      <c r="E21" s="43"/>
      <c r="F21" s="20"/>
      <c r="G21" s="43"/>
      <c r="H21" s="20"/>
      <c r="J21" s="7"/>
      <c r="M21" s="31"/>
      <c r="N21" s="31"/>
      <c r="O21" s="31"/>
      <c r="P21" s="31"/>
      <c r="Q21" s="31"/>
      <c r="R21" s="31"/>
      <c r="S21" s="31"/>
      <c r="T21" s="31"/>
      <c r="U21" s="31"/>
      <c r="V21" s="31"/>
      <c r="W21" s="31"/>
    </row>
    <row r="22" spans="1:23" x14ac:dyDescent="0.3">
      <c r="B22" s="42"/>
      <c r="C22" s="42"/>
      <c r="D22" s="42"/>
      <c r="E22" s="42"/>
      <c r="F22" s="42"/>
      <c r="G22" s="42"/>
      <c r="H22" s="42"/>
      <c r="M22" s="31"/>
      <c r="N22" s="31"/>
      <c r="O22" s="31"/>
      <c r="P22" s="31"/>
      <c r="Q22" s="31"/>
      <c r="R22" s="31"/>
      <c r="S22" s="31"/>
      <c r="T22" s="31"/>
      <c r="U22" s="31"/>
      <c r="V22" s="31"/>
      <c r="W22" s="31"/>
    </row>
    <row r="23" spans="1:23" x14ac:dyDescent="0.3">
      <c r="B23" s="42"/>
      <c r="C23" s="42"/>
      <c r="D23" s="42"/>
      <c r="E23" s="42"/>
      <c r="F23" s="42"/>
      <c r="G23" s="42"/>
      <c r="H23" s="42"/>
      <c r="M23" s="31"/>
      <c r="N23" s="31"/>
      <c r="O23" s="31"/>
      <c r="P23" s="31"/>
      <c r="Q23" s="31"/>
      <c r="R23" s="31"/>
      <c r="S23" s="31"/>
      <c r="T23" s="31"/>
      <c r="U23" s="31"/>
      <c r="V23" s="31"/>
      <c r="W23" s="31"/>
    </row>
    <row r="24" spans="1:23" x14ac:dyDescent="0.3">
      <c r="B24" s="42"/>
      <c r="C24" s="42"/>
      <c r="D24" s="42"/>
      <c r="E24" s="42"/>
      <c r="F24" s="42"/>
      <c r="G24" s="42"/>
      <c r="H24" s="42"/>
      <c r="M24" s="31"/>
      <c r="N24" s="31"/>
      <c r="O24" s="31"/>
      <c r="P24" s="31"/>
      <c r="Q24" s="31"/>
      <c r="R24" s="31"/>
      <c r="S24" s="31"/>
      <c r="T24" s="31"/>
      <c r="U24" s="31"/>
      <c r="V24" s="31"/>
      <c r="W24" s="31"/>
    </row>
    <row r="25" spans="1:23" ht="31.2" x14ac:dyDescent="0.6">
      <c r="A25" s="26"/>
      <c r="B25" s="42"/>
      <c r="C25" s="42"/>
      <c r="D25" s="42"/>
      <c r="E25" s="42"/>
      <c r="F25" s="42"/>
      <c r="G25" s="42"/>
      <c r="H25" s="42"/>
      <c r="M25" s="31"/>
      <c r="N25" s="49"/>
      <c r="O25" s="31"/>
      <c r="P25" s="31"/>
      <c r="Q25" s="31"/>
      <c r="R25" s="31"/>
      <c r="S25" s="31"/>
      <c r="T25" s="31"/>
      <c r="U25" s="31"/>
      <c r="V25" s="31"/>
      <c r="W25" s="31"/>
    </row>
    <row r="26" spans="1:23" x14ac:dyDescent="0.3">
      <c r="B26" s="42"/>
      <c r="C26" s="42"/>
      <c r="D26" s="42"/>
      <c r="E26" s="42"/>
      <c r="F26" s="42"/>
      <c r="G26" s="42"/>
      <c r="H26" s="42"/>
      <c r="M26" s="31"/>
      <c r="N26" s="31"/>
      <c r="O26" s="34"/>
      <c r="P26" s="31"/>
      <c r="Q26" s="31"/>
      <c r="R26" s="31"/>
      <c r="S26" s="31"/>
      <c r="T26" s="31"/>
      <c r="U26" s="31"/>
      <c r="V26" s="31"/>
      <c r="W26" s="31"/>
    </row>
    <row r="27" spans="1:23" ht="18" x14ac:dyDescent="0.35">
      <c r="A27" s="19"/>
      <c r="B27" s="44"/>
      <c r="C27" s="45"/>
      <c r="D27" s="44"/>
      <c r="E27" s="45"/>
      <c r="F27" s="44"/>
      <c r="G27" s="45"/>
      <c r="H27" s="44"/>
      <c r="I27" s="5"/>
      <c r="J27" s="5"/>
      <c r="M27" s="31"/>
      <c r="N27" s="31"/>
      <c r="O27" s="34"/>
      <c r="P27" s="31"/>
      <c r="Q27" s="31"/>
      <c r="R27" s="31"/>
      <c r="S27" s="31"/>
      <c r="T27" s="31"/>
      <c r="U27" s="31"/>
      <c r="V27" s="31"/>
      <c r="W27" s="31"/>
    </row>
    <row r="28" spans="1:23" x14ac:dyDescent="0.3">
      <c r="B28" s="44"/>
      <c r="C28" s="44"/>
      <c r="D28" s="44"/>
      <c r="E28" s="44"/>
      <c r="F28" s="44"/>
      <c r="G28" s="42"/>
      <c r="H28" s="42"/>
      <c r="M28" s="31"/>
      <c r="N28" s="31"/>
      <c r="O28" s="34"/>
      <c r="P28" s="31"/>
      <c r="Q28" s="40"/>
      <c r="R28" s="31"/>
      <c r="S28" s="31"/>
      <c r="T28" s="31"/>
      <c r="U28" s="31"/>
      <c r="V28" s="31"/>
      <c r="W28" s="31"/>
    </row>
    <row r="29" spans="1:23" x14ac:dyDescent="0.3">
      <c r="B29" s="42"/>
      <c r="C29" s="42"/>
      <c r="D29" s="42"/>
      <c r="E29" s="42"/>
      <c r="F29" s="42"/>
      <c r="G29" s="42"/>
      <c r="H29" s="42"/>
      <c r="M29" s="31"/>
      <c r="N29" s="31"/>
      <c r="O29" s="31"/>
      <c r="P29" s="31"/>
      <c r="Q29" s="31"/>
      <c r="R29" s="31"/>
      <c r="S29" s="31"/>
      <c r="T29" s="31"/>
      <c r="U29" s="31"/>
      <c r="V29" s="31"/>
      <c r="W29" s="31"/>
    </row>
    <row r="30" spans="1:23" x14ac:dyDescent="0.3">
      <c r="A30" s="15"/>
      <c r="B30" s="44"/>
      <c r="C30" s="44"/>
      <c r="D30" s="44"/>
      <c r="E30" s="44"/>
      <c r="F30" s="44"/>
      <c r="G30" s="42"/>
      <c r="H30" s="42"/>
      <c r="M30" s="31"/>
      <c r="N30" s="31"/>
      <c r="O30" s="34"/>
      <c r="P30" s="31"/>
      <c r="Q30" s="31"/>
      <c r="R30" s="31"/>
      <c r="S30" s="31"/>
      <c r="T30" s="31"/>
      <c r="U30" s="31"/>
      <c r="V30" s="31"/>
      <c r="W30" s="31"/>
    </row>
    <row r="31" spans="1:23" x14ac:dyDescent="0.3">
      <c r="B31" s="46"/>
      <c r="C31" s="48"/>
      <c r="D31" s="46"/>
      <c r="E31" s="43"/>
      <c r="F31" s="46"/>
      <c r="G31" s="43"/>
      <c r="H31" s="47"/>
      <c r="I31" s="4"/>
      <c r="J31" s="4"/>
      <c r="M31" s="31"/>
      <c r="N31" s="31"/>
      <c r="O31" s="31"/>
      <c r="P31" s="31"/>
      <c r="Q31" s="31"/>
      <c r="R31" s="31"/>
      <c r="S31" s="31"/>
      <c r="T31" s="31"/>
      <c r="U31" s="31"/>
      <c r="V31" s="31"/>
      <c r="W31" s="31"/>
    </row>
    <row r="32" spans="1:23" x14ac:dyDescent="0.3">
      <c r="B32" s="46"/>
      <c r="C32" s="48"/>
      <c r="D32" s="46"/>
      <c r="E32" s="43"/>
      <c r="F32" s="46"/>
      <c r="G32" s="43"/>
      <c r="H32" s="47"/>
      <c r="I32" s="4"/>
      <c r="J32" s="4"/>
      <c r="M32" s="31"/>
      <c r="N32" s="31"/>
      <c r="O32" s="35"/>
      <c r="P32" s="31"/>
      <c r="Q32" s="50"/>
      <c r="R32" s="31"/>
      <c r="S32" s="31"/>
      <c r="T32" s="31"/>
      <c r="U32" s="31"/>
      <c r="V32" s="31"/>
      <c r="W32" s="31"/>
    </row>
    <row r="33" spans="1:23" x14ac:dyDescent="0.3">
      <c r="B33" s="42"/>
      <c r="C33" s="42"/>
      <c r="D33" s="42"/>
      <c r="E33" s="42"/>
      <c r="F33" s="42"/>
      <c r="G33" s="42"/>
      <c r="H33" s="42"/>
      <c r="M33" s="31"/>
      <c r="N33" s="31"/>
      <c r="O33" s="31"/>
      <c r="P33" s="31"/>
      <c r="Q33" s="31"/>
      <c r="R33" s="31"/>
      <c r="S33" s="31"/>
      <c r="T33" s="31"/>
      <c r="U33" s="31"/>
      <c r="V33" s="31"/>
      <c r="W33" s="31"/>
    </row>
    <row r="34" spans="1:23" x14ac:dyDescent="0.3">
      <c r="A34" s="14"/>
      <c r="B34" s="20"/>
      <c r="C34" s="43"/>
      <c r="D34" s="20"/>
      <c r="E34" s="43"/>
      <c r="F34" s="20"/>
      <c r="G34" s="43"/>
      <c r="H34" s="20"/>
      <c r="J34" s="7"/>
      <c r="M34" s="31"/>
      <c r="N34" s="31"/>
      <c r="O34" s="31"/>
      <c r="P34" s="31"/>
      <c r="Q34" s="31"/>
      <c r="R34" s="31"/>
      <c r="S34" s="31"/>
      <c r="T34" s="31"/>
      <c r="U34" s="31"/>
      <c r="V34" s="31"/>
      <c r="W34" s="31"/>
    </row>
    <row r="35" spans="1:23" x14ac:dyDescent="0.3">
      <c r="B35" s="42"/>
      <c r="C35" s="42"/>
      <c r="D35" s="42"/>
      <c r="E35" s="42"/>
      <c r="F35" s="42"/>
      <c r="G35" s="42"/>
      <c r="H35" s="42"/>
    </row>
    <row r="36" spans="1:23" x14ac:dyDescent="0.3">
      <c r="B36" s="42"/>
      <c r="C36" s="42"/>
      <c r="D36" s="42"/>
      <c r="E36" s="42"/>
      <c r="F36" s="42"/>
      <c r="G36" s="42"/>
      <c r="H36" s="42"/>
    </row>
    <row r="37" spans="1:23" ht="18" x14ac:dyDescent="0.35">
      <c r="A37" s="19"/>
      <c r="B37" s="44"/>
      <c r="C37" s="45"/>
      <c r="D37" s="44"/>
      <c r="E37" s="45"/>
      <c r="F37" s="44"/>
      <c r="G37" s="45"/>
      <c r="H37" s="44"/>
      <c r="I37" s="5"/>
      <c r="J37" s="5"/>
    </row>
    <row r="38" spans="1:23" x14ac:dyDescent="0.3">
      <c r="B38" s="44"/>
      <c r="C38" s="44"/>
      <c r="D38" s="44"/>
      <c r="E38" s="44"/>
      <c r="F38" s="44"/>
      <c r="G38" s="42"/>
      <c r="H38" s="42"/>
    </row>
    <row r="39" spans="1:23" x14ac:dyDescent="0.3">
      <c r="B39" s="42"/>
      <c r="C39" s="42"/>
      <c r="D39" s="42"/>
      <c r="E39" s="42"/>
      <c r="F39" s="42"/>
      <c r="G39" s="42"/>
      <c r="H39" s="42"/>
    </row>
    <row r="40" spans="1:23" x14ac:dyDescent="0.3">
      <c r="A40" s="15"/>
      <c r="B40" s="44"/>
      <c r="C40" s="44"/>
      <c r="D40" s="44"/>
      <c r="E40" s="44"/>
      <c r="F40" s="44"/>
      <c r="G40" s="42"/>
      <c r="H40" s="42"/>
    </row>
    <row r="41" spans="1:23" x14ac:dyDescent="0.3">
      <c r="B41" s="46"/>
      <c r="C41" s="43"/>
      <c r="D41" s="46"/>
      <c r="E41" s="43"/>
      <c r="F41" s="46"/>
      <c r="G41" s="43"/>
      <c r="H41" s="47"/>
      <c r="I41" s="4"/>
      <c r="J41" s="4"/>
    </row>
    <row r="42" spans="1:23" x14ac:dyDescent="0.3">
      <c r="B42" s="46"/>
      <c r="C42" s="43"/>
      <c r="D42" s="46"/>
      <c r="E42" s="43"/>
      <c r="F42" s="46"/>
      <c r="G42" s="43"/>
      <c r="H42" s="47"/>
      <c r="I42" s="4"/>
      <c r="J42" s="4"/>
    </row>
    <row r="43" spans="1:23" x14ac:dyDescent="0.3">
      <c r="B43" s="42"/>
      <c r="C43" s="42"/>
      <c r="D43" s="42"/>
      <c r="E43" s="42"/>
      <c r="F43" s="42"/>
      <c r="G43" s="42"/>
      <c r="H43" s="42"/>
    </row>
    <row r="44" spans="1:23" x14ac:dyDescent="0.3">
      <c r="A44" s="14"/>
      <c r="B44" s="20"/>
      <c r="C44" s="43"/>
      <c r="D44" s="20"/>
      <c r="E44" s="43"/>
      <c r="F44" s="20"/>
      <c r="G44" s="43"/>
      <c r="H44" s="20"/>
      <c r="J44" s="7"/>
    </row>
  </sheetData>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DC221-8123-4094-AFFE-28DCB8CAB051}">
  <dimension ref="A1:V43"/>
  <sheetViews>
    <sheetView workbookViewId="0">
      <selection activeCell="A25" sqref="A25"/>
    </sheetView>
  </sheetViews>
  <sheetFormatPr defaultRowHeight="14.4" x14ac:dyDescent="0.3"/>
  <cols>
    <col min="1" max="1" width="32.44140625" customWidth="1"/>
    <col min="2" max="2" width="12" customWidth="1"/>
    <col min="4" max="4" width="11.5546875" customWidth="1"/>
    <col min="6" max="6" width="11.109375" customWidth="1"/>
    <col min="7" max="7" width="11.21875" customWidth="1"/>
    <col min="8" max="8" width="13.88671875" bestFit="1" customWidth="1"/>
    <col min="10" max="10" width="13.88671875" bestFit="1" customWidth="1"/>
    <col min="14" max="14" width="11.21875" customWidth="1"/>
    <col min="15" max="15" width="10.21875" bestFit="1" customWidth="1"/>
    <col min="17" max="17" width="43.21875" customWidth="1"/>
  </cols>
  <sheetData>
    <row r="1" spans="1:22" ht="31.8" thickBot="1" x14ac:dyDescent="0.65">
      <c r="A1" s="26" t="s">
        <v>61</v>
      </c>
    </row>
    <row r="2" spans="1:22" x14ac:dyDescent="0.3">
      <c r="N2" s="27"/>
      <c r="O2" s="28"/>
      <c r="P2" s="28"/>
      <c r="Q2" s="28"/>
      <c r="R2" s="28"/>
      <c r="S2" s="28"/>
      <c r="T2" s="28"/>
      <c r="U2" s="28"/>
      <c r="V2" s="29"/>
    </row>
    <row r="3" spans="1:22" ht="18" x14ac:dyDescent="0.35">
      <c r="A3" s="19" t="s">
        <v>39</v>
      </c>
      <c r="B3" s="5" t="s">
        <v>0</v>
      </c>
      <c r="C3" s="21" t="s">
        <v>38</v>
      </c>
      <c r="D3" s="5" t="s">
        <v>1</v>
      </c>
      <c r="E3" s="21" t="s">
        <v>38</v>
      </c>
      <c r="F3" s="5" t="s">
        <v>2</v>
      </c>
      <c r="G3" s="21" t="s">
        <v>38</v>
      </c>
      <c r="H3" s="5" t="s">
        <v>25</v>
      </c>
      <c r="I3" s="5"/>
      <c r="J3" s="5" t="s">
        <v>37</v>
      </c>
      <c r="N3" s="30" t="s">
        <v>50</v>
      </c>
      <c r="O3" s="31"/>
      <c r="P3" s="31"/>
      <c r="Q3" s="31"/>
      <c r="R3" s="31"/>
      <c r="S3" s="31"/>
      <c r="T3" s="31"/>
      <c r="U3" s="31"/>
      <c r="V3" s="32"/>
    </row>
    <row r="4" spans="1:22" x14ac:dyDescent="0.3">
      <c r="B4" s="5"/>
      <c r="C4" s="5"/>
      <c r="D4" s="5"/>
      <c r="E4" s="5"/>
      <c r="F4" s="5"/>
      <c r="N4" s="33"/>
      <c r="O4" s="31"/>
      <c r="P4" s="31"/>
      <c r="Q4" s="31"/>
      <c r="R4" s="31"/>
      <c r="S4" s="31"/>
      <c r="T4" s="31"/>
      <c r="U4" s="31"/>
      <c r="V4" s="32"/>
    </row>
    <row r="5" spans="1:22" x14ac:dyDescent="0.3">
      <c r="N5" s="33" t="s">
        <v>51</v>
      </c>
      <c r="O5" s="31"/>
      <c r="P5" s="31"/>
      <c r="Q5" s="31"/>
      <c r="R5" s="31"/>
      <c r="S5" s="31"/>
      <c r="T5" s="31"/>
      <c r="U5" s="31"/>
      <c r="V5" s="32"/>
    </row>
    <row r="6" spans="1:22" x14ac:dyDescent="0.3">
      <c r="A6" s="15" t="s">
        <v>33</v>
      </c>
      <c r="B6" s="5"/>
      <c r="C6" s="5"/>
      <c r="D6" s="5"/>
      <c r="E6" s="5"/>
      <c r="F6" s="5"/>
      <c r="N6" s="33"/>
      <c r="O6" s="31" t="s">
        <v>52</v>
      </c>
      <c r="P6" s="31"/>
      <c r="Q6" s="31"/>
      <c r="R6" s="31"/>
      <c r="S6" s="31"/>
      <c r="T6" s="31"/>
      <c r="U6" s="31"/>
      <c r="V6" s="32"/>
    </row>
    <row r="7" spans="1:22" x14ac:dyDescent="0.3">
      <c r="A7" t="s">
        <v>34</v>
      </c>
      <c r="B7" s="13">
        <f>'Base Per Unit'!B3</f>
        <v>267.5</v>
      </c>
      <c r="C7" s="17">
        <f>'Base Per Unit'!B23</f>
        <v>0.6</v>
      </c>
      <c r="D7" s="13">
        <f>'Base Per Unit'!D3</f>
        <v>330</v>
      </c>
      <c r="E7" s="16">
        <f>'Base Per Unit'!D23</f>
        <v>0.6</v>
      </c>
      <c r="F7" s="13">
        <f>'Base Per Unit'!F3</f>
        <v>592.5</v>
      </c>
      <c r="G7" s="16">
        <f>'Base Per Unit'!F23</f>
        <v>0.6</v>
      </c>
      <c r="H7" s="4">
        <f>'Base Per Unit'!H20</f>
        <v>4487500</v>
      </c>
      <c r="I7" s="4"/>
      <c r="J7" s="4">
        <f>'Base Per Unit'!H27</f>
        <v>1692500</v>
      </c>
      <c r="N7" s="33"/>
      <c r="O7" s="31" t="s">
        <v>53</v>
      </c>
      <c r="P7" s="31"/>
      <c r="Q7" s="31"/>
      <c r="R7" s="31"/>
      <c r="S7" s="31"/>
      <c r="T7" s="31"/>
      <c r="U7" s="31"/>
      <c r="V7" s="32"/>
    </row>
    <row r="8" spans="1:22" x14ac:dyDescent="0.3">
      <c r="A8" t="s">
        <v>35</v>
      </c>
      <c r="B8" s="13">
        <f>'Base Labor'!B3</f>
        <v>228.81578947368419</v>
      </c>
      <c r="C8" s="17">
        <f>'Base Labor'!B23</f>
        <v>0.6</v>
      </c>
      <c r="D8" s="13">
        <f>'Base Labor'!D3</f>
        <v>291.31578947368422</v>
      </c>
      <c r="E8" s="16">
        <f>'Base Labor'!D23</f>
        <v>0.60000000000000009</v>
      </c>
      <c r="F8" s="13">
        <f>'Base Labor'!F3</f>
        <v>631.18421052631572</v>
      </c>
      <c r="G8" s="16">
        <f>'Base Labor'!F23</f>
        <v>0.6</v>
      </c>
      <c r="H8" s="4">
        <f>'Base Labor'!H20</f>
        <v>4487500</v>
      </c>
      <c r="I8" s="4"/>
      <c r="J8" s="4">
        <f>'Base Labor'!H27</f>
        <v>1692499.9999999995</v>
      </c>
      <c r="N8" s="33"/>
      <c r="O8" s="31"/>
      <c r="P8" s="31"/>
      <c r="Q8" s="31"/>
      <c r="R8" s="31"/>
      <c r="S8" s="31"/>
      <c r="T8" s="31"/>
      <c r="U8" s="31"/>
      <c r="V8" s="32"/>
    </row>
    <row r="9" spans="1:22" ht="18" x14ac:dyDescent="0.35">
      <c r="N9" s="30" t="s">
        <v>57</v>
      </c>
      <c r="O9" s="31"/>
      <c r="P9" s="31"/>
      <c r="Q9" s="31"/>
      <c r="R9" s="31"/>
      <c r="S9" s="31"/>
      <c r="T9" s="31"/>
      <c r="U9" s="31"/>
      <c r="V9" s="32"/>
    </row>
    <row r="10" spans="1:22" x14ac:dyDescent="0.3">
      <c r="A10" s="14" t="s">
        <v>36</v>
      </c>
      <c r="B10" s="9">
        <f>(B7-B8)/B7</f>
        <v>0.14461387112641425</v>
      </c>
      <c r="C10" s="16"/>
      <c r="D10" s="9">
        <f>(D7-D8)/D7</f>
        <v>0.11722488038277509</v>
      </c>
      <c r="E10" s="16"/>
      <c r="F10" s="9">
        <f>(F7-F8)/F7</f>
        <v>-6.5289806795469571E-2</v>
      </c>
      <c r="G10" s="16"/>
      <c r="H10" s="7"/>
      <c r="J10" s="7"/>
      <c r="N10" s="33" t="s">
        <v>0</v>
      </c>
      <c r="O10" s="34">
        <v>2000</v>
      </c>
      <c r="P10" s="31"/>
      <c r="Q10" s="31"/>
      <c r="R10" s="31"/>
      <c r="S10" s="31"/>
      <c r="T10" s="31"/>
      <c r="U10" s="31"/>
      <c r="V10" s="32"/>
    </row>
    <row r="11" spans="1:22" x14ac:dyDescent="0.3">
      <c r="N11" s="33" t="s">
        <v>1</v>
      </c>
      <c r="O11" s="34">
        <v>3000</v>
      </c>
      <c r="P11" s="31"/>
      <c r="Q11" s="31"/>
      <c r="R11" s="31"/>
      <c r="S11" s="31"/>
      <c r="T11" s="31"/>
      <c r="U11" s="31"/>
      <c r="V11" s="32"/>
    </row>
    <row r="12" spans="1:22" x14ac:dyDescent="0.3">
      <c r="N12" s="33" t="s">
        <v>54</v>
      </c>
      <c r="O12" s="34">
        <v>5000</v>
      </c>
      <c r="P12" s="31"/>
      <c r="Q12" s="31"/>
      <c r="R12" s="31"/>
      <c r="S12" s="31"/>
      <c r="T12" s="31"/>
      <c r="U12" s="31"/>
      <c r="V12" s="32"/>
    </row>
    <row r="13" spans="1:22" ht="18" x14ac:dyDescent="0.35">
      <c r="A13" s="19" t="s">
        <v>40</v>
      </c>
      <c r="B13" s="5" t="s">
        <v>0</v>
      </c>
      <c r="C13" s="21" t="s">
        <v>38</v>
      </c>
      <c r="D13" s="5" t="s">
        <v>1</v>
      </c>
      <c r="E13" s="21" t="s">
        <v>38</v>
      </c>
      <c r="F13" s="5" t="s">
        <v>2</v>
      </c>
      <c r="G13" s="21" t="s">
        <v>38</v>
      </c>
      <c r="H13" s="5" t="s">
        <v>25</v>
      </c>
      <c r="I13" s="5"/>
      <c r="J13" s="5" t="s">
        <v>37</v>
      </c>
      <c r="N13" s="33"/>
      <c r="O13" s="31"/>
      <c r="P13" s="31"/>
      <c r="Q13" s="31"/>
      <c r="R13" s="31"/>
      <c r="S13" s="31"/>
      <c r="T13" s="31"/>
      <c r="U13" s="31"/>
      <c r="V13" s="32"/>
    </row>
    <row r="14" spans="1:22" x14ac:dyDescent="0.3">
      <c r="B14" s="5"/>
      <c r="C14" s="5"/>
      <c r="D14" s="5"/>
      <c r="E14" s="5"/>
      <c r="F14" s="5"/>
      <c r="N14" s="33" t="s">
        <v>55</v>
      </c>
      <c r="O14" s="34">
        <v>12500</v>
      </c>
      <c r="P14" s="31"/>
      <c r="Q14" s="31"/>
      <c r="R14" s="31"/>
      <c r="S14" s="31"/>
      <c r="T14" s="31"/>
      <c r="U14" s="31"/>
      <c r="V14" s="32"/>
    </row>
    <row r="15" spans="1:22" x14ac:dyDescent="0.3">
      <c r="N15" s="33"/>
      <c r="O15" s="31"/>
      <c r="P15" s="31"/>
      <c r="Q15" s="31"/>
      <c r="R15" s="31"/>
      <c r="S15" s="31"/>
      <c r="T15" s="31"/>
      <c r="U15" s="31"/>
      <c r="V15" s="32"/>
    </row>
    <row r="16" spans="1:22" x14ac:dyDescent="0.3">
      <c r="A16" s="15" t="s">
        <v>33</v>
      </c>
      <c r="B16" s="5"/>
      <c r="C16" s="5"/>
      <c r="D16" s="5"/>
      <c r="E16" s="5"/>
      <c r="F16" s="5"/>
      <c r="N16" s="33" t="s">
        <v>56</v>
      </c>
      <c r="O16" s="35">
        <f>(O12*1.5)+O11+O10</f>
        <v>12500</v>
      </c>
      <c r="P16" s="31"/>
      <c r="Q16" s="31"/>
      <c r="R16" s="31"/>
      <c r="S16" s="31"/>
      <c r="T16" s="31"/>
      <c r="U16" s="31"/>
      <c r="V16" s="32"/>
    </row>
    <row r="17" spans="1:22" x14ac:dyDescent="0.3">
      <c r="A17" t="s">
        <v>34</v>
      </c>
      <c r="B17" s="13">
        <f>'Base Market PU'!B3</f>
        <v>175</v>
      </c>
      <c r="C17" s="16">
        <f>'Base Market PU'!B23</f>
        <v>0.38857142857142857</v>
      </c>
      <c r="D17" s="13">
        <f>'Base Market PU'!D3</f>
        <v>275</v>
      </c>
      <c r="E17" s="16">
        <f>'Base Market PU'!D23</f>
        <v>0.52</v>
      </c>
      <c r="F17" s="13">
        <f>'Base Market Lbr'!F3</f>
        <v>700</v>
      </c>
      <c r="G17" s="16">
        <f>'Base Market PU'!F23</f>
        <v>0.66142857142857148</v>
      </c>
      <c r="H17" s="4">
        <f>'Base Market PU'!H20</f>
        <v>4675000</v>
      </c>
      <c r="I17" s="4"/>
      <c r="J17" s="4">
        <f>'Base Market PU'!H27</f>
        <v>1880000</v>
      </c>
      <c r="N17" s="33"/>
      <c r="O17" s="31"/>
      <c r="P17" s="31"/>
      <c r="Q17" s="31"/>
      <c r="R17" s="31"/>
      <c r="S17" s="31"/>
      <c r="T17" s="31"/>
      <c r="U17" s="31"/>
      <c r="V17" s="32"/>
    </row>
    <row r="18" spans="1:22" x14ac:dyDescent="0.3">
      <c r="A18" t="s">
        <v>35</v>
      </c>
      <c r="B18" s="13">
        <f>'Base Market Lbr'!B3</f>
        <v>175</v>
      </c>
      <c r="C18" s="16">
        <f>'Base Market Lbr'!B23</f>
        <v>0.47699248120300752</v>
      </c>
      <c r="D18" s="13">
        <f>'Base Market Lbr'!D3</f>
        <v>275</v>
      </c>
      <c r="E18" s="16">
        <f>'Base Market Lbr'!D23</f>
        <v>0.57626794258373204</v>
      </c>
      <c r="F18" s="13">
        <f>'Base Market Lbr'!F3</f>
        <v>700</v>
      </c>
      <c r="G18" s="16">
        <f>'Base Market Lbr'!F23</f>
        <v>0.63932330827067674</v>
      </c>
      <c r="H18" s="4">
        <f>'Base Market Lbr'!H20</f>
        <v>4675000</v>
      </c>
      <c r="I18" s="4"/>
      <c r="J18" s="4">
        <f>'Base Market Lbr'!H27</f>
        <v>1880000</v>
      </c>
      <c r="N18" s="33"/>
      <c r="O18" s="31"/>
      <c r="P18" s="31"/>
      <c r="Q18" s="31"/>
      <c r="R18" s="31"/>
      <c r="S18" s="31"/>
      <c r="T18" s="31"/>
      <c r="U18" s="31"/>
      <c r="V18" s="32"/>
    </row>
    <row r="19" spans="1:22" x14ac:dyDescent="0.3">
      <c r="N19" s="33"/>
      <c r="O19" s="31"/>
      <c r="P19" s="31"/>
      <c r="Q19" s="31"/>
      <c r="R19" s="31"/>
      <c r="S19" s="31"/>
      <c r="T19" s="31"/>
      <c r="U19" s="31"/>
      <c r="V19" s="32"/>
    </row>
    <row r="20" spans="1:22" x14ac:dyDescent="0.3">
      <c r="A20" s="14" t="s">
        <v>36</v>
      </c>
      <c r="B20" s="20"/>
      <c r="C20" s="18">
        <f>C17-C18</f>
        <v>-8.8421052631578956E-2</v>
      </c>
      <c r="D20" s="20"/>
      <c r="E20" s="18">
        <f>E17-E18</f>
        <v>-5.6267942583732022E-2</v>
      </c>
      <c r="F20" s="20"/>
      <c r="G20" s="18">
        <f>G17-G18</f>
        <v>2.2105263157894739E-2</v>
      </c>
      <c r="H20" s="7"/>
      <c r="J20" s="7"/>
      <c r="N20" s="33"/>
      <c r="O20" s="31"/>
      <c r="P20" s="31"/>
      <c r="Q20" s="31"/>
      <c r="R20" s="31"/>
      <c r="S20" s="31"/>
      <c r="T20" s="31"/>
      <c r="U20" s="31"/>
      <c r="V20" s="32"/>
    </row>
    <row r="21" spans="1:22" x14ac:dyDescent="0.3">
      <c r="N21" s="33"/>
      <c r="O21" s="31"/>
      <c r="P21" s="31"/>
      <c r="Q21" s="31"/>
      <c r="R21" s="31"/>
      <c r="S21" s="31"/>
      <c r="T21" s="31"/>
      <c r="U21" s="31"/>
      <c r="V21" s="32"/>
    </row>
    <row r="22" spans="1:22" x14ac:dyDescent="0.3">
      <c r="N22" s="33"/>
      <c r="O22" s="31"/>
      <c r="P22" s="31"/>
      <c r="Q22" s="31"/>
      <c r="R22" s="31"/>
      <c r="S22" s="31"/>
      <c r="T22" s="31"/>
      <c r="U22" s="31"/>
      <c r="V22" s="32"/>
    </row>
    <row r="23" spans="1:22" x14ac:dyDescent="0.3">
      <c r="N23" s="33"/>
      <c r="O23" s="31"/>
      <c r="P23" s="31"/>
      <c r="Q23" s="31"/>
      <c r="R23" s="31"/>
      <c r="S23" s="31"/>
      <c r="T23" s="31"/>
      <c r="U23" s="31"/>
      <c r="V23" s="32"/>
    </row>
    <row r="24" spans="1:22" ht="31.2" x14ac:dyDescent="0.6">
      <c r="A24" s="26" t="s">
        <v>68</v>
      </c>
      <c r="N24" s="30" t="s">
        <v>58</v>
      </c>
      <c r="O24" s="31"/>
      <c r="P24" s="31"/>
      <c r="Q24" s="31"/>
      <c r="R24" s="31"/>
      <c r="S24" s="31"/>
      <c r="T24" s="31"/>
      <c r="U24" s="31"/>
      <c r="V24" s="32"/>
    </row>
    <row r="25" spans="1:22" x14ac:dyDescent="0.3">
      <c r="N25" s="33" t="s">
        <v>0</v>
      </c>
      <c r="O25" s="34">
        <v>500</v>
      </c>
      <c r="P25" s="31"/>
      <c r="Q25" s="31"/>
      <c r="R25" s="31"/>
      <c r="S25" s="31"/>
      <c r="T25" s="31"/>
      <c r="U25" s="31"/>
      <c r="V25" s="32"/>
    </row>
    <row r="26" spans="1:22" ht="18" x14ac:dyDescent="0.35">
      <c r="A26" s="19" t="s">
        <v>39</v>
      </c>
      <c r="B26" s="5" t="s">
        <v>0</v>
      </c>
      <c r="C26" s="21" t="s">
        <v>38</v>
      </c>
      <c r="D26" s="5" t="s">
        <v>1</v>
      </c>
      <c r="E26" s="21" t="s">
        <v>38</v>
      </c>
      <c r="F26" s="5" t="s">
        <v>2</v>
      </c>
      <c r="G26" s="21" t="s">
        <v>38</v>
      </c>
      <c r="H26" s="5" t="s">
        <v>25</v>
      </c>
      <c r="I26" s="5"/>
      <c r="J26" s="5" t="s">
        <v>37</v>
      </c>
      <c r="N26" s="33" t="s">
        <v>1</v>
      </c>
      <c r="O26" s="34">
        <v>1500</v>
      </c>
      <c r="P26" s="31"/>
      <c r="Q26" s="31"/>
      <c r="R26" s="31"/>
      <c r="S26" s="31"/>
      <c r="T26" s="31"/>
      <c r="U26" s="31"/>
      <c r="V26" s="32"/>
    </row>
    <row r="27" spans="1:22" x14ac:dyDescent="0.3">
      <c r="B27" s="5"/>
      <c r="C27" s="5"/>
      <c r="D27" s="5"/>
      <c r="E27" s="5"/>
      <c r="F27" s="5"/>
      <c r="N27" s="33" t="s">
        <v>54</v>
      </c>
      <c r="O27" s="34">
        <v>7000</v>
      </c>
      <c r="P27" s="31"/>
      <c r="Q27" s="40" t="s">
        <v>59</v>
      </c>
      <c r="R27" s="31"/>
      <c r="S27" s="31"/>
      <c r="T27" s="31"/>
      <c r="U27" s="31"/>
      <c r="V27" s="32"/>
    </row>
    <row r="28" spans="1:22" x14ac:dyDescent="0.3">
      <c r="N28" s="33"/>
      <c r="O28" s="31"/>
      <c r="P28" s="31"/>
      <c r="Q28" s="31"/>
      <c r="R28" s="31"/>
      <c r="S28" s="31"/>
      <c r="T28" s="31"/>
      <c r="U28" s="31"/>
      <c r="V28" s="32"/>
    </row>
    <row r="29" spans="1:22" x14ac:dyDescent="0.3">
      <c r="A29" s="15" t="s">
        <v>33</v>
      </c>
      <c r="B29" s="5"/>
      <c r="C29" s="5"/>
      <c r="D29" s="5"/>
      <c r="E29" s="5"/>
      <c r="F29" s="5"/>
      <c r="N29" s="33" t="s">
        <v>55</v>
      </c>
      <c r="O29" s="34">
        <v>12500</v>
      </c>
      <c r="P29" s="31"/>
      <c r="Q29" s="31"/>
      <c r="R29" s="31"/>
      <c r="S29" s="31"/>
      <c r="T29" s="31"/>
      <c r="U29" s="31"/>
      <c r="V29" s="32"/>
    </row>
    <row r="30" spans="1:22" x14ac:dyDescent="0.3">
      <c r="A30" t="s">
        <v>34</v>
      </c>
      <c r="B30" s="13">
        <f>'New Per Unit'!B3</f>
        <v>279.16666666666663</v>
      </c>
      <c r="C30" s="17">
        <f>'Base Per Unit'!B23</f>
        <v>0.6</v>
      </c>
      <c r="D30" s="13">
        <f>'New Per Unit'!D3</f>
        <v>341.66666666666663</v>
      </c>
      <c r="E30" s="16">
        <f>'Base Per Unit'!D23</f>
        <v>0.6</v>
      </c>
      <c r="F30" s="13">
        <f>'New Labor '!F3</f>
        <v>620.02427184466012</v>
      </c>
      <c r="G30" s="16">
        <f>'Base Per Unit'!F23</f>
        <v>0.6</v>
      </c>
      <c r="H30" s="4">
        <f>'New Per Unit'!H20</f>
        <v>4881249.9999999991</v>
      </c>
      <c r="I30" s="4"/>
      <c r="J30" s="4">
        <f>'New Per Unit'!H27</f>
        <v>1928749.9999999995</v>
      </c>
      <c r="N30" s="33"/>
      <c r="O30" s="31"/>
      <c r="P30" s="31"/>
      <c r="Q30" s="31"/>
      <c r="R30" s="31"/>
      <c r="S30" s="31"/>
      <c r="T30" s="31"/>
      <c r="U30" s="31"/>
      <c r="V30" s="32"/>
    </row>
    <row r="31" spans="1:22" ht="29.4" thickBot="1" x14ac:dyDescent="0.35">
      <c r="A31" t="s">
        <v>35</v>
      </c>
      <c r="B31" s="13">
        <f>'New Labor '!B3</f>
        <v>223.66504854368932</v>
      </c>
      <c r="C31" s="17">
        <f>'Base Labor'!B23</f>
        <v>0.6</v>
      </c>
      <c r="D31" s="13">
        <f>'New Labor '!D3</f>
        <v>286.1650485436893</v>
      </c>
      <c r="E31" s="16">
        <f>'Base Labor'!D23</f>
        <v>0.60000000000000009</v>
      </c>
      <c r="F31" s="13">
        <f>'New Labor '!F3</f>
        <v>620.02427184466012</v>
      </c>
      <c r="G31" s="16">
        <f>'Base Labor'!F23</f>
        <v>0.6</v>
      </c>
      <c r="H31" s="4">
        <f>'New Labor '!H20</f>
        <v>4881249.9999999991</v>
      </c>
      <c r="I31" s="4"/>
      <c r="J31" s="4">
        <f>'New Labor '!H27</f>
        <v>1928749.9999999995</v>
      </c>
      <c r="N31" s="36" t="s">
        <v>56</v>
      </c>
      <c r="O31" s="37">
        <f>(O27*1.5)+O26+O25</f>
        <v>12500</v>
      </c>
      <c r="P31" s="38"/>
      <c r="Q31" s="41" t="s">
        <v>60</v>
      </c>
      <c r="R31" s="38"/>
      <c r="S31" s="38"/>
      <c r="T31" s="38"/>
      <c r="U31" s="38"/>
      <c r="V31" s="39"/>
    </row>
    <row r="33" spans="1:10" x14ac:dyDescent="0.3">
      <c r="A33" s="14" t="s">
        <v>36</v>
      </c>
      <c r="B33" s="9">
        <f>(B30-B31)/B30</f>
        <v>0.198811766410665</v>
      </c>
      <c r="C33" s="16"/>
      <c r="D33" s="9">
        <f>(D30-D31)/D30</f>
        <v>0.16244376035993369</v>
      </c>
      <c r="E33" s="16"/>
      <c r="F33" s="9">
        <f>(F30-F31)/F30</f>
        <v>0</v>
      </c>
      <c r="G33" s="16"/>
      <c r="H33" s="7"/>
      <c r="J33" s="7"/>
    </row>
    <row r="36" spans="1:10" ht="18" x14ac:dyDescent="0.35">
      <c r="A36" s="19" t="s">
        <v>40</v>
      </c>
      <c r="B36" s="5" t="s">
        <v>0</v>
      </c>
      <c r="C36" s="21" t="s">
        <v>38</v>
      </c>
      <c r="D36" s="5" t="s">
        <v>1</v>
      </c>
      <c r="E36" s="21" t="s">
        <v>38</v>
      </c>
      <c r="F36" s="5" t="s">
        <v>2</v>
      </c>
      <c r="G36" s="21" t="s">
        <v>38</v>
      </c>
      <c r="H36" s="5" t="s">
        <v>25</v>
      </c>
      <c r="I36" s="5"/>
      <c r="J36" s="5" t="s">
        <v>37</v>
      </c>
    </row>
    <row r="37" spans="1:10" x14ac:dyDescent="0.3">
      <c r="B37" s="5"/>
      <c r="C37" s="5"/>
      <c r="D37" s="5"/>
      <c r="E37" s="5"/>
      <c r="F37" s="5"/>
    </row>
    <row r="39" spans="1:10" x14ac:dyDescent="0.3">
      <c r="A39" s="15" t="s">
        <v>33</v>
      </c>
      <c r="B39" s="5"/>
      <c r="C39" s="5"/>
      <c r="D39" s="5"/>
      <c r="E39" s="5"/>
      <c r="F39" s="5"/>
    </row>
    <row r="40" spans="1:10" x14ac:dyDescent="0.3">
      <c r="A40" t="s">
        <v>34</v>
      </c>
      <c r="B40" s="13">
        <f>'New Market PU '!B3</f>
        <v>175</v>
      </c>
      <c r="C40" s="16">
        <f>'Base Market PU'!B23</f>
        <v>0.38857142857142857</v>
      </c>
      <c r="D40" s="13">
        <f>'New Market PU '!D3</f>
        <v>275</v>
      </c>
      <c r="E40" s="16">
        <f>'Base Market PU'!D23</f>
        <v>0.52</v>
      </c>
      <c r="F40" s="13">
        <f>'New Market PU '!F3</f>
        <v>700</v>
      </c>
      <c r="G40" s="16">
        <f>'Base Market PU'!F23</f>
        <v>0.66142857142857148</v>
      </c>
      <c r="H40" s="4">
        <f>'New Market PU '!H20</f>
        <v>5400000</v>
      </c>
      <c r="I40" s="4"/>
      <c r="J40" s="4">
        <f>'New Market PU '!H27</f>
        <v>2447500</v>
      </c>
    </row>
    <row r="41" spans="1:10" x14ac:dyDescent="0.3">
      <c r="A41" t="s">
        <v>35</v>
      </c>
      <c r="B41" s="13">
        <f>'New Market Lbr '!B3</f>
        <v>175</v>
      </c>
      <c r="C41" s="16">
        <f>'Base Market Lbr'!B23</f>
        <v>0.47699248120300752</v>
      </c>
      <c r="D41" s="13">
        <f>'New Market Lbr '!D3</f>
        <v>275</v>
      </c>
      <c r="E41" s="16">
        <f>'Base Market Lbr'!D23</f>
        <v>0.57626794258373204</v>
      </c>
      <c r="F41" s="13">
        <f>'New Market Lbr '!F3</f>
        <v>700</v>
      </c>
      <c r="G41" s="16">
        <f>'Base Market Lbr'!F23</f>
        <v>0.63932330827067674</v>
      </c>
      <c r="H41" s="4">
        <f>'New Market Lbr '!H20</f>
        <v>5400000</v>
      </c>
      <c r="I41" s="4"/>
      <c r="J41" s="4">
        <f>'New Market Lbr '!H27</f>
        <v>2447500.0000000005</v>
      </c>
    </row>
    <row r="43" spans="1:10" x14ac:dyDescent="0.3">
      <c r="A43" s="14" t="s">
        <v>36</v>
      </c>
      <c r="B43" s="20"/>
      <c r="C43" s="18">
        <f>C40-C41</f>
        <v>-8.8421052631578956E-2</v>
      </c>
      <c r="D43" s="20"/>
      <c r="E43" s="18">
        <f>E40-E41</f>
        <v>-5.6267942583732022E-2</v>
      </c>
      <c r="F43" s="20"/>
      <c r="G43" s="18">
        <f>G40-G41</f>
        <v>2.2105263157894739E-2</v>
      </c>
      <c r="H43" s="7"/>
      <c r="J43" s="7"/>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AD500-3C76-4BE1-8A1D-E28A1188AB37}">
  <dimension ref="A1:O27"/>
  <sheetViews>
    <sheetView workbookViewId="0">
      <selection activeCell="A16" sqref="A16"/>
    </sheetView>
  </sheetViews>
  <sheetFormatPr defaultRowHeight="14.4" x14ac:dyDescent="0.3"/>
  <cols>
    <col min="1" max="1" width="30.33203125" customWidth="1"/>
    <col min="2" max="2" width="11.21875" bestFit="1" customWidth="1"/>
    <col min="4" max="4" width="11.109375" bestFit="1" customWidth="1"/>
    <col min="6" max="6" width="11.109375" bestFit="1" customWidth="1"/>
    <col min="8" max="8" width="13.6640625" bestFit="1" customWidth="1"/>
    <col min="14" max="14" width="26.88671875" customWidth="1"/>
  </cols>
  <sheetData>
    <row r="1" spans="1:15" x14ac:dyDescent="0.3">
      <c r="B1" s="5" t="s">
        <v>0</v>
      </c>
      <c r="C1" s="5"/>
      <c r="D1" s="5" t="s">
        <v>1</v>
      </c>
      <c r="E1" s="5"/>
      <c r="F1" s="5" t="s">
        <v>2</v>
      </c>
      <c r="N1" s="3" t="s">
        <v>5</v>
      </c>
    </row>
    <row r="2" spans="1:15" x14ac:dyDescent="0.3">
      <c r="B2" s="5"/>
      <c r="C2" s="5"/>
      <c r="D2" s="5"/>
      <c r="E2" s="5"/>
      <c r="F2" s="5"/>
      <c r="N2" t="s">
        <v>6</v>
      </c>
      <c r="O2" s="1">
        <v>120000</v>
      </c>
    </row>
    <row r="3" spans="1:15" x14ac:dyDescent="0.3">
      <c r="A3" t="s">
        <v>21</v>
      </c>
      <c r="B3" s="6">
        <f>B14/0.4</f>
        <v>267.5</v>
      </c>
      <c r="C3" s="5"/>
      <c r="D3" s="6">
        <f>D14/0.4</f>
        <v>330</v>
      </c>
      <c r="E3" s="5"/>
      <c r="F3" s="6">
        <f>F14/0.4</f>
        <v>592.5</v>
      </c>
      <c r="H3" s="3" t="s">
        <v>23</v>
      </c>
      <c r="I3" s="3"/>
      <c r="J3" s="3"/>
      <c r="K3" s="3"/>
      <c r="L3" s="3"/>
      <c r="N3" t="s">
        <v>7</v>
      </c>
      <c r="O3" s="1">
        <v>80000</v>
      </c>
    </row>
    <row r="4" spans="1:15" x14ac:dyDescent="0.3">
      <c r="B4" s="5"/>
      <c r="C4" s="5"/>
      <c r="D4" s="5"/>
      <c r="E4" s="5"/>
      <c r="F4" s="5"/>
      <c r="H4" t="s">
        <v>42</v>
      </c>
      <c r="N4" t="s">
        <v>12</v>
      </c>
      <c r="O4" s="1">
        <v>100000</v>
      </c>
    </row>
    <row r="5" spans="1:15" x14ac:dyDescent="0.3">
      <c r="A5" t="s">
        <v>3</v>
      </c>
      <c r="H5" t="s">
        <v>43</v>
      </c>
      <c r="N5" t="s">
        <v>8</v>
      </c>
      <c r="O5" s="1">
        <v>60000</v>
      </c>
    </row>
    <row r="6" spans="1:15" x14ac:dyDescent="0.3">
      <c r="A6" t="s">
        <v>13</v>
      </c>
      <c r="B6">
        <v>30</v>
      </c>
      <c r="D6">
        <v>50</v>
      </c>
      <c r="F6">
        <v>100</v>
      </c>
      <c r="N6" t="s">
        <v>9</v>
      </c>
      <c r="O6" s="1">
        <v>40000</v>
      </c>
    </row>
    <row r="7" spans="1:15" x14ac:dyDescent="0.3">
      <c r="A7" t="s">
        <v>14</v>
      </c>
      <c r="B7">
        <v>5</v>
      </c>
      <c r="D7">
        <v>10</v>
      </c>
      <c r="F7">
        <v>30</v>
      </c>
      <c r="N7" t="s">
        <v>10</v>
      </c>
      <c r="O7" s="1">
        <v>20000</v>
      </c>
    </row>
    <row r="8" spans="1:15" x14ac:dyDescent="0.3">
      <c r="A8" t="s">
        <v>4</v>
      </c>
      <c r="N8" t="s">
        <v>11</v>
      </c>
      <c r="O8" s="2">
        <f>SUM(O2:O7)</f>
        <v>420000</v>
      </c>
    </row>
    <row r="9" spans="1:15" x14ac:dyDescent="0.3">
      <c r="A9" t="s">
        <v>15</v>
      </c>
      <c r="B9">
        <v>10</v>
      </c>
      <c r="D9">
        <v>10</v>
      </c>
      <c r="F9">
        <v>15</v>
      </c>
    </row>
    <row r="10" spans="1:15" x14ac:dyDescent="0.3">
      <c r="A10" t="s">
        <v>16</v>
      </c>
      <c r="B10">
        <v>20</v>
      </c>
      <c r="D10">
        <v>20</v>
      </c>
      <c r="F10">
        <v>50</v>
      </c>
      <c r="N10" t="s">
        <v>18</v>
      </c>
      <c r="O10" s="2">
        <f>B16+D16+F16</f>
        <v>10000</v>
      </c>
    </row>
    <row r="11" spans="1:15" x14ac:dyDescent="0.3">
      <c r="A11" t="s">
        <v>5</v>
      </c>
    </row>
    <row r="12" spans="1:15" x14ac:dyDescent="0.3">
      <c r="A12" s="8" t="s">
        <v>20</v>
      </c>
      <c r="B12" s="8">
        <f>O12</f>
        <v>42</v>
      </c>
      <c r="C12" s="8"/>
      <c r="D12" s="8">
        <f>O12</f>
        <v>42</v>
      </c>
      <c r="E12" s="8"/>
      <c r="F12" s="8">
        <f>O12</f>
        <v>42</v>
      </c>
      <c r="N12" t="s">
        <v>19</v>
      </c>
      <c r="O12">
        <f>O8/O10</f>
        <v>42</v>
      </c>
    </row>
    <row r="14" spans="1:15" x14ac:dyDescent="0.3">
      <c r="A14" t="s">
        <v>22</v>
      </c>
      <c r="B14">
        <f>SUM(B6:B12)</f>
        <v>107</v>
      </c>
      <c r="D14">
        <f t="shared" ref="D14:F14" si="0">SUM(D6:D12)</f>
        <v>132</v>
      </c>
      <c r="F14">
        <f t="shared" si="0"/>
        <v>237</v>
      </c>
    </row>
    <row r="16" spans="1:15" x14ac:dyDescent="0.3">
      <c r="A16" t="s">
        <v>17</v>
      </c>
      <c r="B16" s="1">
        <v>2000</v>
      </c>
      <c r="C16" s="1"/>
      <c r="D16" s="1">
        <v>3000</v>
      </c>
      <c r="E16" s="1"/>
      <c r="F16" s="1">
        <v>5000</v>
      </c>
    </row>
    <row r="18" spans="1:8" x14ac:dyDescent="0.3">
      <c r="A18" t="s">
        <v>24</v>
      </c>
    </row>
    <row r="20" spans="1:8" x14ac:dyDescent="0.3">
      <c r="A20" t="s">
        <v>25</v>
      </c>
      <c r="B20" s="1">
        <f>B16*B3</f>
        <v>535000</v>
      </c>
      <c r="D20" s="1">
        <f>D16*D3</f>
        <v>990000</v>
      </c>
      <c r="F20" s="1">
        <f>F16*F3</f>
        <v>2962500</v>
      </c>
      <c r="H20" s="4">
        <f>B20+D20+F20</f>
        <v>4487500</v>
      </c>
    </row>
    <row r="21" spans="1:8" x14ac:dyDescent="0.3">
      <c r="A21" t="s">
        <v>26</v>
      </c>
      <c r="B21" s="1">
        <f>B16*B14</f>
        <v>214000</v>
      </c>
      <c r="D21" s="1">
        <f>D16*D14</f>
        <v>396000</v>
      </c>
      <c r="F21" s="1">
        <f>F16*F14</f>
        <v>1185000</v>
      </c>
      <c r="H21" s="4">
        <f t="shared" ref="H21:H22" si="1">B21+D21+F21</f>
        <v>1795000</v>
      </c>
    </row>
    <row r="22" spans="1:8" x14ac:dyDescent="0.3">
      <c r="A22" t="s">
        <v>27</v>
      </c>
      <c r="B22" s="1">
        <f>B20-B21</f>
        <v>321000</v>
      </c>
      <c r="D22" s="1">
        <f>D20-D21</f>
        <v>594000</v>
      </c>
      <c r="F22" s="1">
        <f>F20-F21</f>
        <v>1777500</v>
      </c>
      <c r="H22" s="4">
        <f t="shared" si="1"/>
        <v>2692500</v>
      </c>
    </row>
    <row r="23" spans="1:8" x14ac:dyDescent="0.3">
      <c r="A23" s="8" t="s">
        <v>28</v>
      </c>
      <c r="B23" s="9">
        <f>B22/B20</f>
        <v>0.6</v>
      </c>
      <c r="C23" s="8"/>
      <c r="D23" s="9">
        <f>D22/D20</f>
        <v>0.6</v>
      </c>
      <c r="E23" s="8"/>
      <c r="F23" s="9">
        <f>F22/F20</f>
        <v>0.6</v>
      </c>
      <c r="H23" s="9">
        <f>H22/H20</f>
        <v>0.6</v>
      </c>
    </row>
    <row r="25" spans="1:8" x14ac:dyDescent="0.3">
      <c r="A25" t="s">
        <v>29</v>
      </c>
      <c r="H25" s="4">
        <v>1000000</v>
      </c>
    </row>
    <row r="27" spans="1:8" x14ac:dyDescent="0.3">
      <c r="A27" t="s">
        <v>30</v>
      </c>
      <c r="H27" s="10">
        <f>H22-H25</f>
        <v>1692500</v>
      </c>
    </row>
  </sheetData>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D0E99-D4EC-43A5-8BFC-CBC1A1EFAC5E}">
  <dimension ref="A1:O27"/>
  <sheetViews>
    <sheetView workbookViewId="0">
      <selection activeCell="H3" sqref="H3:L3"/>
    </sheetView>
  </sheetViews>
  <sheetFormatPr defaultRowHeight="14.4" x14ac:dyDescent="0.3"/>
  <cols>
    <col min="1" max="1" width="30.33203125" customWidth="1"/>
    <col min="2" max="2" width="11.21875" bestFit="1" customWidth="1"/>
    <col min="4" max="4" width="11.109375" bestFit="1" customWidth="1"/>
    <col min="6" max="6" width="11.109375" bestFit="1" customWidth="1"/>
    <col min="8" max="8" width="13.6640625" bestFit="1" customWidth="1"/>
    <col min="14" max="14" width="32.109375" customWidth="1"/>
  </cols>
  <sheetData>
    <row r="1" spans="1:15" x14ac:dyDescent="0.3">
      <c r="B1" s="5" t="s">
        <v>0</v>
      </c>
      <c r="C1" s="5"/>
      <c r="D1" s="5" t="s">
        <v>1</v>
      </c>
      <c r="E1" s="5"/>
      <c r="F1" s="5" t="s">
        <v>2</v>
      </c>
      <c r="N1" s="3" t="s">
        <v>5</v>
      </c>
    </row>
    <row r="2" spans="1:15" x14ac:dyDescent="0.3">
      <c r="B2" s="5"/>
      <c r="C2" s="5"/>
      <c r="D2" s="5"/>
      <c r="E2" s="5"/>
      <c r="F2" s="5"/>
      <c r="N2" t="s">
        <v>6</v>
      </c>
      <c r="O2" s="1">
        <v>120000</v>
      </c>
    </row>
    <row r="3" spans="1:15" x14ac:dyDescent="0.3">
      <c r="A3" t="s">
        <v>21</v>
      </c>
      <c r="B3" s="6">
        <f>B14/0.4</f>
        <v>228.81578947368419</v>
      </c>
      <c r="C3" s="5"/>
      <c r="D3" s="6">
        <f>D14/0.4</f>
        <v>291.31578947368422</v>
      </c>
      <c r="E3" s="5"/>
      <c r="F3" s="6">
        <f>F14/0.4</f>
        <v>631.18421052631572</v>
      </c>
      <c r="H3" s="3" t="s">
        <v>23</v>
      </c>
      <c r="I3" s="3"/>
      <c r="J3" s="3"/>
      <c r="K3" s="3"/>
      <c r="L3" s="3"/>
      <c r="N3" t="s">
        <v>7</v>
      </c>
      <c r="O3" s="1">
        <v>80000</v>
      </c>
    </row>
    <row r="4" spans="1:15" x14ac:dyDescent="0.3">
      <c r="B4" s="5"/>
      <c r="C4" s="5"/>
      <c r="D4" s="5"/>
      <c r="E4" s="5"/>
      <c r="F4" s="5"/>
      <c r="H4" t="s">
        <v>44</v>
      </c>
      <c r="N4" t="s">
        <v>12</v>
      </c>
      <c r="O4" s="1">
        <v>100000</v>
      </c>
    </row>
    <row r="5" spans="1:15" x14ac:dyDescent="0.3">
      <c r="A5" t="s">
        <v>3</v>
      </c>
      <c r="H5" t="s">
        <v>45</v>
      </c>
      <c r="N5" t="s">
        <v>8</v>
      </c>
      <c r="O5" s="1">
        <v>60000</v>
      </c>
    </row>
    <row r="6" spans="1:15" x14ac:dyDescent="0.3">
      <c r="A6" t="s">
        <v>13</v>
      </c>
      <c r="B6">
        <f>'Base Per Unit'!B6</f>
        <v>30</v>
      </c>
      <c r="D6">
        <f>'Base Per Unit'!D6</f>
        <v>50</v>
      </c>
      <c r="F6">
        <f>'Base Per Unit'!F6</f>
        <v>100</v>
      </c>
      <c r="H6" t="s">
        <v>46</v>
      </c>
      <c r="N6" t="s">
        <v>9</v>
      </c>
      <c r="O6" s="1">
        <v>40000</v>
      </c>
    </row>
    <row r="7" spans="1:15" x14ac:dyDescent="0.3">
      <c r="A7" t="s">
        <v>14</v>
      </c>
      <c r="B7">
        <f>'Base Per Unit'!B7</f>
        <v>5</v>
      </c>
      <c r="D7">
        <f>'Base Per Unit'!D7</f>
        <v>10</v>
      </c>
      <c r="F7">
        <f>'Base Per Unit'!F7</f>
        <v>30</v>
      </c>
      <c r="N7" t="s">
        <v>10</v>
      </c>
      <c r="O7" s="1">
        <v>20000</v>
      </c>
    </row>
    <row r="8" spans="1:15" x14ac:dyDescent="0.3">
      <c r="A8" t="s">
        <v>4</v>
      </c>
      <c r="H8" s="3" t="s">
        <v>31</v>
      </c>
      <c r="N8" t="s">
        <v>11</v>
      </c>
      <c r="O8" s="2">
        <f>SUM(O2:O7)</f>
        <v>420000</v>
      </c>
    </row>
    <row r="9" spans="1:15" x14ac:dyDescent="0.3">
      <c r="A9" t="s">
        <v>15</v>
      </c>
      <c r="B9">
        <f>'Base Per Unit'!B9</f>
        <v>10</v>
      </c>
      <c r="D9">
        <f>'Base Per Unit'!D9</f>
        <v>10</v>
      </c>
      <c r="F9">
        <f>'Base Per Unit'!F9</f>
        <v>15</v>
      </c>
      <c r="H9" s="22" t="s">
        <v>0</v>
      </c>
      <c r="I9" s="22"/>
      <c r="J9" s="22" t="s">
        <v>1</v>
      </c>
      <c r="K9" s="22"/>
      <c r="L9" s="22" t="s">
        <v>2</v>
      </c>
    </row>
    <row r="10" spans="1:15" x14ac:dyDescent="0.3">
      <c r="A10" t="s">
        <v>16</v>
      </c>
      <c r="B10">
        <f>'Base Per Unit'!B10</f>
        <v>20</v>
      </c>
      <c r="D10">
        <f>'Base Per Unit'!D10</f>
        <v>20</v>
      </c>
      <c r="F10">
        <f>'Base Per Unit'!F10</f>
        <v>50</v>
      </c>
      <c r="H10" s="2">
        <f>(B9+B10)*B16</f>
        <v>60000</v>
      </c>
      <c r="J10" s="2">
        <f>(D9+D10)*D16</f>
        <v>90000</v>
      </c>
      <c r="L10" s="2">
        <f>(F9+F10)*F16</f>
        <v>325000</v>
      </c>
      <c r="N10" t="s">
        <v>31</v>
      </c>
      <c r="O10" s="2">
        <f>H10+J10+L10</f>
        <v>475000</v>
      </c>
    </row>
    <row r="11" spans="1:15" x14ac:dyDescent="0.3">
      <c r="A11" t="s">
        <v>5</v>
      </c>
    </row>
    <row r="12" spans="1:15" x14ac:dyDescent="0.3">
      <c r="A12" s="8" t="s">
        <v>20</v>
      </c>
      <c r="B12" s="11">
        <f>(B9+B10)*$O12</f>
        <v>26.526315789473685</v>
      </c>
      <c r="C12" s="8"/>
      <c r="D12" s="11">
        <f>(D9+D10)*$O12</f>
        <v>26.526315789473685</v>
      </c>
      <c r="E12" s="8"/>
      <c r="F12" s="11">
        <f>(F9+F10)*$O12</f>
        <v>57.473684210526315</v>
      </c>
      <c r="N12" t="s">
        <v>32</v>
      </c>
      <c r="O12">
        <f>O8/O10</f>
        <v>0.88421052631578945</v>
      </c>
    </row>
    <row r="14" spans="1:15" x14ac:dyDescent="0.3">
      <c r="A14" t="s">
        <v>22</v>
      </c>
      <c r="B14" s="12">
        <f>SUM(B6:B12)</f>
        <v>91.526315789473685</v>
      </c>
      <c r="C14" s="12"/>
      <c r="D14" s="12">
        <f t="shared" ref="D14:F14" si="0">SUM(D6:D12)</f>
        <v>116.52631578947368</v>
      </c>
      <c r="E14" s="12"/>
      <c r="F14" s="12">
        <f t="shared" si="0"/>
        <v>252.4736842105263</v>
      </c>
    </row>
    <row r="16" spans="1:15" x14ac:dyDescent="0.3">
      <c r="A16" t="s">
        <v>17</v>
      </c>
      <c r="B16" s="1">
        <f>'Base Per Unit'!B16</f>
        <v>2000</v>
      </c>
      <c r="C16" s="1"/>
      <c r="D16" s="1">
        <f>'Base Per Unit'!D16</f>
        <v>3000</v>
      </c>
      <c r="E16" s="1"/>
      <c r="F16" s="1">
        <f>'Base Per Unit'!F16</f>
        <v>5000</v>
      </c>
    </row>
    <row r="18" spans="1:8" x14ac:dyDescent="0.3">
      <c r="A18" t="s">
        <v>24</v>
      </c>
    </row>
    <row r="20" spans="1:8" x14ac:dyDescent="0.3">
      <c r="A20" t="s">
        <v>25</v>
      </c>
      <c r="B20" s="1">
        <f>B16*B3</f>
        <v>457631.57894736837</v>
      </c>
      <c r="D20" s="1">
        <f>D16*D3</f>
        <v>873947.3684210527</v>
      </c>
      <c r="F20" s="1">
        <f>F16*F3</f>
        <v>3155921.0526315784</v>
      </c>
      <c r="H20" s="4">
        <f>B20+D20+F20</f>
        <v>4487500</v>
      </c>
    </row>
    <row r="21" spans="1:8" x14ac:dyDescent="0.3">
      <c r="A21" t="s">
        <v>26</v>
      </c>
      <c r="B21" s="1">
        <f>B16*B14</f>
        <v>183052.63157894736</v>
      </c>
      <c r="D21" s="1">
        <f>D16*D14</f>
        <v>349578.94736842107</v>
      </c>
      <c r="F21" s="1">
        <f>F16*F14</f>
        <v>1262368.4210526315</v>
      </c>
      <c r="H21" s="4">
        <f t="shared" ref="H21:H22" si="1">B21+D21+F21</f>
        <v>1795000</v>
      </c>
    </row>
    <row r="22" spans="1:8" x14ac:dyDescent="0.3">
      <c r="A22" t="s">
        <v>27</v>
      </c>
      <c r="B22" s="1">
        <f>B20-B21</f>
        <v>274578.94736842101</v>
      </c>
      <c r="D22" s="1">
        <f>D20-D21</f>
        <v>524368.42105263169</v>
      </c>
      <c r="F22" s="1">
        <f>F20-F21</f>
        <v>1893552.631578947</v>
      </c>
      <c r="H22" s="4">
        <f t="shared" si="1"/>
        <v>2692499.9999999995</v>
      </c>
    </row>
    <row r="23" spans="1:8" x14ac:dyDescent="0.3">
      <c r="A23" s="8" t="s">
        <v>28</v>
      </c>
      <c r="B23" s="9">
        <f>B22/B20</f>
        <v>0.6</v>
      </c>
      <c r="C23" s="8"/>
      <c r="D23" s="9">
        <f>D22/D20</f>
        <v>0.60000000000000009</v>
      </c>
      <c r="E23" s="8"/>
      <c r="F23" s="9">
        <f>F22/F20</f>
        <v>0.6</v>
      </c>
      <c r="H23" s="9">
        <f>H22/H20</f>
        <v>0.59999999999999987</v>
      </c>
    </row>
    <row r="25" spans="1:8" x14ac:dyDescent="0.3">
      <c r="A25" t="s">
        <v>29</v>
      </c>
      <c r="H25" s="4">
        <v>1000000</v>
      </c>
    </row>
    <row r="27" spans="1:8" x14ac:dyDescent="0.3">
      <c r="A27" t="s">
        <v>30</v>
      </c>
      <c r="H27" s="10">
        <f>H22-H25</f>
        <v>1692499.9999999995</v>
      </c>
    </row>
  </sheetData>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D0770-7990-4E76-9A08-AE6500514035}">
  <dimension ref="A1:O27"/>
  <sheetViews>
    <sheetView workbookViewId="0">
      <selection activeCell="H3" sqref="H3"/>
    </sheetView>
  </sheetViews>
  <sheetFormatPr defaultRowHeight="14.4" x14ac:dyDescent="0.3"/>
  <cols>
    <col min="1" max="1" width="30.33203125" customWidth="1"/>
    <col min="2" max="2" width="11.21875" bestFit="1" customWidth="1"/>
    <col min="4" max="4" width="11.109375" bestFit="1" customWidth="1"/>
    <col min="6" max="6" width="11.109375" bestFit="1" customWidth="1"/>
    <col min="8" max="8" width="13.6640625" bestFit="1" customWidth="1"/>
    <col min="14" max="14" width="27.21875" customWidth="1"/>
  </cols>
  <sheetData>
    <row r="1" spans="1:15" x14ac:dyDescent="0.3">
      <c r="B1" s="5" t="s">
        <v>0</v>
      </c>
      <c r="C1" s="5"/>
      <c r="D1" s="5" t="s">
        <v>1</v>
      </c>
      <c r="E1" s="5"/>
      <c r="F1" s="5" t="s">
        <v>2</v>
      </c>
      <c r="N1" s="3" t="s">
        <v>5</v>
      </c>
    </row>
    <row r="2" spans="1:15" ht="15" thickBot="1" x14ac:dyDescent="0.35">
      <c r="B2" s="5"/>
      <c r="C2" s="5"/>
      <c r="D2" s="5"/>
      <c r="E2" s="5"/>
      <c r="F2" s="5"/>
      <c r="N2" t="s">
        <v>6</v>
      </c>
      <c r="O2" s="1">
        <v>120000</v>
      </c>
    </row>
    <row r="3" spans="1:15" ht="15" thickBot="1" x14ac:dyDescent="0.35">
      <c r="A3" t="s">
        <v>21</v>
      </c>
      <c r="B3" s="6">
        <v>175</v>
      </c>
      <c r="C3" s="5"/>
      <c r="D3" s="6">
        <v>275</v>
      </c>
      <c r="E3" s="5"/>
      <c r="F3" s="6">
        <v>700</v>
      </c>
      <c r="H3" s="25" t="s">
        <v>41</v>
      </c>
      <c r="I3" s="23"/>
      <c r="J3" s="23"/>
      <c r="K3" s="23"/>
      <c r="L3" s="24"/>
      <c r="N3" t="s">
        <v>7</v>
      </c>
      <c r="O3" s="1">
        <v>80000</v>
      </c>
    </row>
    <row r="4" spans="1:15" x14ac:dyDescent="0.3">
      <c r="B4" s="5"/>
      <c r="C4" s="5"/>
      <c r="D4" s="5"/>
      <c r="E4" s="5"/>
      <c r="F4" s="5"/>
      <c r="H4" t="s">
        <v>47</v>
      </c>
      <c r="N4" t="s">
        <v>12</v>
      </c>
      <c r="O4" s="1">
        <v>100000</v>
      </c>
    </row>
    <row r="5" spans="1:15" x14ac:dyDescent="0.3">
      <c r="A5" t="s">
        <v>3</v>
      </c>
      <c r="H5" t="s">
        <v>48</v>
      </c>
      <c r="N5" t="s">
        <v>8</v>
      </c>
      <c r="O5" s="1">
        <v>60000</v>
      </c>
    </row>
    <row r="6" spans="1:15" x14ac:dyDescent="0.3">
      <c r="A6" t="s">
        <v>13</v>
      </c>
      <c r="B6">
        <v>30</v>
      </c>
      <c r="D6">
        <v>50</v>
      </c>
      <c r="F6">
        <v>100</v>
      </c>
      <c r="N6" t="s">
        <v>9</v>
      </c>
      <c r="O6" s="1">
        <v>40000</v>
      </c>
    </row>
    <row r="7" spans="1:15" x14ac:dyDescent="0.3">
      <c r="A7" t="s">
        <v>14</v>
      </c>
      <c r="B7">
        <v>5</v>
      </c>
      <c r="D7">
        <v>10</v>
      </c>
      <c r="F7">
        <v>30</v>
      </c>
      <c r="N7" t="s">
        <v>10</v>
      </c>
      <c r="O7" s="1">
        <v>20000</v>
      </c>
    </row>
    <row r="8" spans="1:15" x14ac:dyDescent="0.3">
      <c r="A8" t="s">
        <v>4</v>
      </c>
      <c r="I8" s="3"/>
      <c r="N8" t="s">
        <v>11</v>
      </c>
      <c r="O8" s="2">
        <f>SUM(O2:O7)</f>
        <v>420000</v>
      </c>
    </row>
    <row r="9" spans="1:15" x14ac:dyDescent="0.3">
      <c r="A9" t="s">
        <v>15</v>
      </c>
      <c r="B9">
        <v>10</v>
      </c>
      <c r="D9">
        <v>10</v>
      </c>
      <c r="F9">
        <v>15</v>
      </c>
    </row>
    <row r="10" spans="1:15" x14ac:dyDescent="0.3">
      <c r="A10" t="s">
        <v>16</v>
      </c>
      <c r="B10">
        <v>20</v>
      </c>
      <c r="D10">
        <v>20</v>
      </c>
      <c r="F10">
        <v>50</v>
      </c>
      <c r="N10" t="s">
        <v>18</v>
      </c>
      <c r="O10" s="2">
        <f>B16+D16+F16</f>
        <v>10000</v>
      </c>
    </row>
    <row r="11" spans="1:15" x14ac:dyDescent="0.3">
      <c r="A11" t="s">
        <v>5</v>
      </c>
    </row>
    <row r="12" spans="1:15" x14ac:dyDescent="0.3">
      <c r="A12" s="8" t="s">
        <v>20</v>
      </c>
      <c r="B12" s="8">
        <f>O12</f>
        <v>42</v>
      </c>
      <c r="C12" s="8"/>
      <c r="D12" s="8">
        <f>O12</f>
        <v>42</v>
      </c>
      <c r="E12" s="8"/>
      <c r="F12" s="8">
        <f>O12</f>
        <v>42</v>
      </c>
      <c r="N12" t="s">
        <v>19</v>
      </c>
      <c r="O12">
        <f>O8/O10</f>
        <v>42</v>
      </c>
    </row>
    <row r="14" spans="1:15" x14ac:dyDescent="0.3">
      <c r="A14" t="s">
        <v>22</v>
      </c>
      <c r="B14">
        <f>SUM(B6:B12)</f>
        <v>107</v>
      </c>
      <c r="D14">
        <f t="shared" ref="D14:F14" si="0">SUM(D6:D12)</f>
        <v>132</v>
      </c>
      <c r="F14">
        <f t="shared" si="0"/>
        <v>237</v>
      </c>
    </row>
    <row r="16" spans="1:15" x14ac:dyDescent="0.3">
      <c r="A16" t="s">
        <v>17</v>
      </c>
      <c r="B16" s="1">
        <f>'Base Per Unit'!B16</f>
        <v>2000</v>
      </c>
      <c r="C16" s="1"/>
      <c r="D16" s="1">
        <f>'Base Per Unit'!D16</f>
        <v>3000</v>
      </c>
      <c r="E16" s="1"/>
      <c r="F16" s="1">
        <f>'Base Per Unit'!F16</f>
        <v>5000</v>
      </c>
    </row>
    <row r="18" spans="1:8" x14ac:dyDescent="0.3">
      <c r="A18" t="s">
        <v>24</v>
      </c>
    </row>
    <row r="20" spans="1:8" x14ac:dyDescent="0.3">
      <c r="A20" t="s">
        <v>25</v>
      </c>
      <c r="B20" s="1">
        <f>B16*B3</f>
        <v>350000</v>
      </c>
      <c r="D20" s="1">
        <f>D16*D3</f>
        <v>825000</v>
      </c>
      <c r="F20" s="1">
        <f>F16*F3</f>
        <v>3500000</v>
      </c>
      <c r="H20" s="4">
        <f>B20+D20+F20</f>
        <v>4675000</v>
      </c>
    </row>
    <row r="21" spans="1:8" x14ac:dyDescent="0.3">
      <c r="A21" t="s">
        <v>26</v>
      </c>
      <c r="B21" s="1">
        <f>B16*B14</f>
        <v>214000</v>
      </c>
      <c r="D21" s="1">
        <f>D16*D14</f>
        <v>396000</v>
      </c>
      <c r="F21" s="1">
        <f>F16*F14</f>
        <v>1185000</v>
      </c>
      <c r="H21" s="4">
        <f t="shared" ref="H21:H22" si="1">B21+D21+F21</f>
        <v>1795000</v>
      </c>
    </row>
    <row r="22" spans="1:8" x14ac:dyDescent="0.3">
      <c r="A22" t="s">
        <v>27</v>
      </c>
      <c r="B22" s="1">
        <f>B20-B21</f>
        <v>136000</v>
      </c>
      <c r="D22" s="1">
        <f>D20-D21</f>
        <v>429000</v>
      </c>
      <c r="F22" s="1">
        <f>F20-F21</f>
        <v>2315000</v>
      </c>
      <c r="H22" s="4">
        <f t="shared" si="1"/>
        <v>2880000</v>
      </c>
    </row>
    <row r="23" spans="1:8" x14ac:dyDescent="0.3">
      <c r="A23" s="8" t="s">
        <v>28</v>
      </c>
      <c r="B23" s="9">
        <f>B22/B20</f>
        <v>0.38857142857142857</v>
      </c>
      <c r="C23" s="8"/>
      <c r="D23" s="9">
        <f>D22/D20</f>
        <v>0.52</v>
      </c>
      <c r="E23" s="8"/>
      <c r="F23" s="9">
        <f>F22/F20</f>
        <v>0.66142857142857148</v>
      </c>
      <c r="H23" s="9">
        <f>H22/H20</f>
        <v>0.61604278074866314</v>
      </c>
    </row>
    <row r="25" spans="1:8" x14ac:dyDescent="0.3">
      <c r="A25" t="s">
        <v>29</v>
      </c>
      <c r="H25" s="4">
        <v>1000000</v>
      </c>
    </row>
    <row r="27" spans="1:8" x14ac:dyDescent="0.3">
      <c r="A27" t="s">
        <v>30</v>
      </c>
      <c r="H27" s="10">
        <f>H22-H25</f>
        <v>1880000</v>
      </c>
    </row>
  </sheetData>
  <pageMargins left="0.7" right="0.7" top="0.75" bottom="0.75" header="0.3" footer="0.3"/>
  <pageSetup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AA800-97DD-4D9A-A19E-AAB963786A4E}">
  <dimension ref="A1:O27"/>
  <sheetViews>
    <sheetView workbookViewId="0">
      <selection activeCell="K17" sqref="K17"/>
    </sheetView>
  </sheetViews>
  <sheetFormatPr defaultRowHeight="14.4" x14ac:dyDescent="0.3"/>
  <cols>
    <col min="1" max="1" width="30.33203125" customWidth="1"/>
    <col min="2" max="2" width="11.21875" bestFit="1" customWidth="1"/>
    <col min="4" max="4" width="11.109375" bestFit="1" customWidth="1"/>
    <col min="6" max="6" width="11.109375" bestFit="1" customWidth="1"/>
    <col min="8" max="8" width="13.6640625" bestFit="1" customWidth="1"/>
    <col min="14" max="14" width="29.44140625" customWidth="1"/>
  </cols>
  <sheetData>
    <row r="1" spans="1:15" x14ac:dyDescent="0.3">
      <c r="B1" s="5" t="s">
        <v>0</v>
      </c>
      <c r="C1" s="5"/>
      <c r="D1" s="5" t="s">
        <v>1</v>
      </c>
      <c r="E1" s="5"/>
      <c r="F1" s="5" t="s">
        <v>2</v>
      </c>
      <c r="N1" s="3" t="s">
        <v>5</v>
      </c>
    </row>
    <row r="2" spans="1:15" ht="15" thickBot="1" x14ac:dyDescent="0.35">
      <c r="B2" s="5"/>
      <c r="C2" s="5"/>
      <c r="D2" s="5"/>
      <c r="E2" s="5"/>
      <c r="F2" s="5"/>
      <c r="N2" t="s">
        <v>6</v>
      </c>
      <c r="O2" s="1">
        <v>120000</v>
      </c>
    </row>
    <row r="3" spans="1:15" ht="15" thickBot="1" x14ac:dyDescent="0.35">
      <c r="A3" t="s">
        <v>21</v>
      </c>
      <c r="B3" s="6">
        <v>175</v>
      </c>
      <c r="C3" s="5"/>
      <c r="D3" s="6">
        <v>275</v>
      </c>
      <c r="E3" s="5"/>
      <c r="F3" s="6">
        <v>700</v>
      </c>
      <c r="H3" s="25" t="s">
        <v>49</v>
      </c>
      <c r="I3" s="23"/>
      <c r="J3" s="23"/>
      <c r="K3" s="24"/>
      <c r="N3" t="s">
        <v>7</v>
      </c>
      <c r="O3" s="1">
        <v>80000</v>
      </c>
    </row>
    <row r="4" spans="1:15" x14ac:dyDescent="0.3">
      <c r="B4" s="5"/>
      <c r="C4" s="5"/>
      <c r="D4" s="5"/>
      <c r="E4" s="5"/>
      <c r="F4" s="5"/>
      <c r="N4" t="s">
        <v>12</v>
      </c>
      <c r="O4" s="1">
        <v>100000</v>
      </c>
    </row>
    <row r="5" spans="1:15" x14ac:dyDescent="0.3">
      <c r="A5" t="s">
        <v>3</v>
      </c>
      <c r="N5" t="s">
        <v>8</v>
      </c>
      <c r="O5" s="1">
        <v>60000</v>
      </c>
    </row>
    <row r="6" spans="1:15" x14ac:dyDescent="0.3">
      <c r="A6" t="s">
        <v>13</v>
      </c>
      <c r="B6">
        <f>'Base Per Unit'!B6</f>
        <v>30</v>
      </c>
      <c r="D6">
        <f>'Base Per Unit'!D6</f>
        <v>50</v>
      </c>
      <c r="F6">
        <f>'Base Per Unit'!F6</f>
        <v>100</v>
      </c>
      <c r="N6" t="s">
        <v>9</v>
      </c>
      <c r="O6" s="1">
        <v>40000</v>
      </c>
    </row>
    <row r="7" spans="1:15" x14ac:dyDescent="0.3">
      <c r="A7" t="s">
        <v>14</v>
      </c>
      <c r="B7">
        <f>'Base Per Unit'!B7</f>
        <v>5</v>
      </c>
      <c r="D7">
        <f>'Base Per Unit'!D7</f>
        <v>10</v>
      </c>
      <c r="F7">
        <f>'Base Per Unit'!F7</f>
        <v>30</v>
      </c>
      <c r="N7" t="s">
        <v>10</v>
      </c>
      <c r="O7" s="1">
        <v>20000</v>
      </c>
    </row>
    <row r="8" spans="1:15" x14ac:dyDescent="0.3">
      <c r="A8" t="s">
        <v>4</v>
      </c>
      <c r="H8" s="3" t="s">
        <v>31</v>
      </c>
      <c r="N8" t="s">
        <v>11</v>
      </c>
      <c r="O8" s="2">
        <f>SUM(O2:O7)</f>
        <v>420000</v>
      </c>
    </row>
    <row r="9" spans="1:15" x14ac:dyDescent="0.3">
      <c r="A9" t="s">
        <v>15</v>
      </c>
      <c r="B9">
        <f>'Base Per Unit'!B9</f>
        <v>10</v>
      </c>
      <c r="D9">
        <f>'Base Per Unit'!D9</f>
        <v>10</v>
      </c>
      <c r="F9">
        <f>'Base Per Unit'!F9</f>
        <v>15</v>
      </c>
      <c r="H9" s="22" t="s">
        <v>0</v>
      </c>
      <c r="I9" s="22"/>
      <c r="J9" s="22" t="s">
        <v>1</v>
      </c>
      <c r="K9" s="22"/>
      <c r="L9" s="22" t="s">
        <v>2</v>
      </c>
    </row>
    <row r="10" spans="1:15" x14ac:dyDescent="0.3">
      <c r="A10" t="s">
        <v>16</v>
      </c>
      <c r="B10">
        <f>'Base Per Unit'!B10</f>
        <v>20</v>
      </c>
      <c r="D10">
        <f>'Base Per Unit'!D10</f>
        <v>20</v>
      </c>
      <c r="F10">
        <f>'Base Per Unit'!F10</f>
        <v>50</v>
      </c>
      <c r="H10" s="2">
        <f>(B9+B10)*B16</f>
        <v>60000</v>
      </c>
      <c r="J10" s="2">
        <f>(D9+D10)*D16</f>
        <v>90000</v>
      </c>
      <c r="L10" s="2">
        <f>(F9+F10)*F16</f>
        <v>325000</v>
      </c>
      <c r="N10" t="s">
        <v>31</v>
      </c>
      <c r="O10" s="2">
        <f>H10+J10+L10</f>
        <v>475000</v>
      </c>
    </row>
    <row r="11" spans="1:15" x14ac:dyDescent="0.3">
      <c r="A11" t="s">
        <v>5</v>
      </c>
    </row>
    <row r="12" spans="1:15" x14ac:dyDescent="0.3">
      <c r="A12" s="8" t="s">
        <v>20</v>
      </c>
      <c r="B12" s="11">
        <f>(B9+B10)*$O12</f>
        <v>26.526315789473685</v>
      </c>
      <c r="C12" s="8"/>
      <c r="D12" s="11">
        <f>(D9+D10)*$O12</f>
        <v>26.526315789473685</v>
      </c>
      <c r="E12" s="8"/>
      <c r="F12" s="11">
        <f>(F9+F10)*$O12</f>
        <v>57.473684210526315</v>
      </c>
      <c r="N12" t="s">
        <v>32</v>
      </c>
      <c r="O12">
        <f>O8/O10</f>
        <v>0.88421052631578945</v>
      </c>
    </row>
    <row r="14" spans="1:15" x14ac:dyDescent="0.3">
      <c r="A14" t="s">
        <v>22</v>
      </c>
      <c r="B14" s="12">
        <f>SUM(B6:B12)</f>
        <v>91.526315789473685</v>
      </c>
      <c r="C14" s="12"/>
      <c r="D14" s="12">
        <f t="shared" ref="D14:F14" si="0">SUM(D6:D12)</f>
        <v>116.52631578947368</v>
      </c>
      <c r="E14" s="12"/>
      <c r="F14" s="12">
        <f t="shared" si="0"/>
        <v>252.4736842105263</v>
      </c>
    </row>
    <row r="16" spans="1:15" x14ac:dyDescent="0.3">
      <c r="A16" t="s">
        <v>17</v>
      </c>
      <c r="B16" s="1">
        <f>'Base Per Unit'!B16</f>
        <v>2000</v>
      </c>
      <c r="C16" s="1"/>
      <c r="D16" s="1">
        <f>'Base Per Unit'!D16</f>
        <v>3000</v>
      </c>
      <c r="E16" s="1"/>
      <c r="F16" s="1">
        <f>'Base Per Unit'!F16</f>
        <v>5000</v>
      </c>
    </row>
    <row r="18" spans="1:8" x14ac:dyDescent="0.3">
      <c r="A18" t="s">
        <v>24</v>
      </c>
    </row>
    <row r="20" spans="1:8" x14ac:dyDescent="0.3">
      <c r="A20" t="s">
        <v>25</v>
      </c>
      <c r="B20" s="1">
        <f>B16*B3</f>
        <v>350000</v>
      </c>
      <c r="D20" s="1">
        <f>D16*D3</f>
        <v>825000</v>
      </c>
      <c r="F20" s="1">
        <f>F16*F3</f>
        <v>3500000</v>
      </c>
      <c r="H20" s="4">
        <f>B20+D20+F20</f>
        <v>4675000</v>
      </c>
    </row>
    <row r="21" spans="1:8" x14ac:dyDescent="0.3">
      <c r="A21" t="s">
        <v>26</v>
      </c>
      <c r="B21" s="1">
        <f>B16*B14</f>
        <v>183052.63157894736</v>
      </c>
      <c r="D21" s="1">
        <f>D16*D14</f>
        <v>349578.94736842107</v>
      </c>
      <c r="F21" s="1">
        <f>F16*F14</f>
        <v>1262368.4210526315</v>
      </c>
      <c r="H21" s="4">
        <f t="shared" ref="H21:H22" si="1">B21+D21+F21</f>
        <v>1795000</v>
      </c>
    </row>
    <row r="22" spans="1:8" x14ac:dyDescent="0.3">
      <c r="A22" t="s">
        <v>27</v>
      </c>
      <c r="B22" s="1">
        <f>B20-B21</f>
        <v>166947.36842105264</v>
      </c>
      <c r="D22" s="1">
        <f>D20-D21</f>
        <v>475421.05263157893</v>
      </c>
      <c r="F22" s="1">
        <f>F20-F21</f>
        <v>2237631.5789473685</v>
      </c>
      <c r="H22" s="4">
        <f t="shared" si="1"/>
        <v>2880000</v>
      </c>
    </row>
    <row r="23" spans="1:8" x14ac:dyDescent="0.3">
      <c r="A23" s="8" t="s">
        <v>28</v>
      </c>
      <c r="B23" s="9">
        <f>B22/B20</f>
        <v>0.47699248120300752</v>
      </c>
      <c r="C23" s="8"/>
      <c r="D23" s="9">
        <f>D22/D20</f>
        <v>0.57626794258373204</v>
      </c>
      <c r="E23" s="8"/>
      <c r="F23" s="9">
        <f>F22/F20</f>
        <v>0.63932330827067674</v>
      </c>
      <c r="H23" s="9">
        <f>H22/H20</f>
        <v>0.61604278074866314</v>
      </c>
    </row>
    <row r="25" spans="1:8" x14ac:dyDescent="0.3">
      <c r="A25" t="s">
        <v>29</v>
      </c>
      <c r="H25" s="4">
        <v>1000000</v>
      </c>
    </row>
    <row r="27" spans="1:8" x14ac:dyDescent="0.3">
      <c r="A27" t="s">
        <v>30</v>
      </c>
      <c r="H27" s="10">
        <f>H22-H25</f>
        <v>1880000</v>
      </c>
    </row>
  </sheetData>
  <pageMargins left="0.7" right="0.7" top="0.75" bottom="0.75" header="0.3" footer="0.3"/>
  <pageSetup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3E5D7-D3E5-4BCF-A15D-0179F6333B69}">
  <dimension ref="A1:O27"/>
  <sheetViews>
    <sheetView workbookViewId="0">
      <selection activeCell="F17" sqref="F17"/>
    </sheetView>
  </sheetViews>
  <sheetFormatPr defaultRowHeight="14.4" x14ac:dyDescent="0.3"/>
  <cols>
    <col min="1" max="1" width="30.33203125" customWidth="1"/>
    <col min="2" max="2" width="11.21875" bestFit="1" customWidth="1"/>
    <col min="4" max="4" width="11.109375" bestFit="1" customWidth="1"/>
    <col min="6" max="6" width="11.109375" bestFit="1" customWidth="1"/>
    <col min="8" max="8" width="13.6640625" bestFit="1" customWidth="1"/>
    <col min="14" max="14" width="26.88671875" customWidth="1"/>
  </cols>
  <sheetData>
    <row r="1" spans="1:15" x14ac:dyDescent="0.3">
      <c r="B1" s="5" t="s">
        <v>0</v>
      </c>
      <c r="C1" s="5"/>
      <c r="D1" s="5" t="s">
        <v>1</v>
      </c>
      <c r="E1" s="5"/>
      <c r="F1" s="5" t="s">
        <v>2</v>
      </c>
      <c r="N1" s="3" t="s">
        <v>5</v>
      </c>
    </row>
    <row r="2" spans="1:15" x14ac:dyDescent="0.3">
      <c r="B2" s="5"/>
      <c r="C2" s="5"/>
      <c r="D2" s="5"/>
      <c r="E2" s="5"/>
      <c r="F2" s="5"/>
      <c r="N2" t="s">
        <v>6</v>
      </c>
      <c r="O2" s="1">
        <v>120000</v>
      </c>
    </row>
    <row r="3" spans="1:15" x14ac:dyDescent="0.3">
      <c r="A3" t="s">
        <v>21</v>
      </c>
      <c r="B3" s="6">
        <f>B14/0.4</f>
        <v>279.16666666666663</v>
      </c>
      <c r="C3" s="5"/>
      <c r="D3" s="6">
        <f>D14/0.4</f>
        <v>341.66666666666663</v>
      </c>
      <c r="E3" s="5"/>
      <c r="F3" s="6">
        <f>F14/0.4</f>
        <v>604.16666666666663</v>
      </c>
      <c r="H3" s="3" t="s">
        <v>23</v>
      </c>
      <c r="I3" s="3"/>
      <c r="J3" s="3"/>
      <c r="K3" s="3"/>
      <c r="L3" s="3"/>
      <c r="N3" t="s">
        <v>7</v>
      </c>
      <c r="O3" s="1">
        <v>80000</v>
      </c>
    </row>
    <row r="4" spans="1:15" x14ac:dyDescent="0.3">
      <c r="B4" s="5"/>
      <c r="C4" s="5"/>
      <c r="D4" s="5"/>
      <c r="E4" s="5"/>
      <c r="F4" s="5"/>
      <c r="H4" t="s">
        <v>42</v>
      </c>
      <c r="N4" t="s">
        <v>12</v>
      </c>
      <c r="O4" s="1">
        <v>100000</v>
      </c>
    </row>
    <row r="5" spans="1:15" x14ac:dyDescent="0.3">
      <c r="A5" t="s">
        <v>3</v>
      </c>
      <c r="H5" t="s">
        <v>43</v>
      </c>
      <c r="N5" t="s">
        <v>8</v>
      </c>
      <c r="O5" s="1">
        <v>60000</v>
      </c>
    </row>
    <row r="6" spans="1:15" x14ac:dyDescent="0.3">
      <c r="A6" t="s">
        <v>13</v>
      </c>
      <c r="B6">
        <v>30</v>
      </c>
      <c r="D6">
        <v>50</v>
      </c>
      <c r="F6">
        <v>100</v>
      </c>
      <c r="N6" t="s">
        <v>9</v>
      </c>
      <c r="O6" s="1">
        <v>40000</v>
      </c>
    </row>
    <row r="7" spans="1:15" x14ac:dyDescent="0.3">
      <c r="A7" t="s">
        <v>14</v>
      </c>
      <c r="B7">
        <v>5</v>
      </c>
      <c r="D7">
        <v>10</v>
      </c>
      <c r="F7">
        <v>30</v>
      </c>
      <c r="N7" t="s">
        <v>10</v>
      </c>
      <c r="O7" s="1">
        <v>20000</v>
      </c>
    </row>
    <row r="8" spans="1:15" x14ac:dyDescent="0.3">
      <c r="A8" t="s">
        <v>4</v>
      </c>
      <c r="N8" t="s">
        <v>11</v>
      </c>
      <c r="O8" s="2">
        <f>SUM(O2:O7)</f>
        <v>420000</v>
      </c>
    </row>
    <row r="9" spans="1:15" x14ac:dyDescent="0.3">
      <c r="A9" t="s">
        <v>15</v>
      </c>
      <c r="B9">
        <v>10</v>
      </c>
      <c r="D9">
        <v>10</v>
      </c>
      <c r="F9">
        <v>15</v>
      </c>
    </row>
    <row r="10" spans="1:15" x14ac:dyDescent="0.3">
      <c r="A10" t="s">
        <v>16</v>
      </c>
      <c r="B10">
        <v>20</v>
      </c>
      <c r="D10">
        <v>20</v>
      </c>
      <c r="F10">
        <v>50</v>
      </c>
      <c r="N10" t="s">
        <v>18</v>
      </c>
      <c r="O10" s="2">
        <f>B16+D16+F16</f>
        <v>9000</v>
      </c>
    </row>
    <row r="11" spans="1:15" x14ac:dyDescent="0.3">
      <c r="A11" t="s">
        <v>5</v>
      </c>
    </row>
    <row r="12" spans="1:15" x14ac:dyDescent="0.3">
      <c r="A12" s="8" t="s">
        <v>20</v>
      </c>
      <c r="B12" s="8">
        <f>O12</f>
        <v>46.666666666666664</v>
      </c>
      <c r="C12" s="8"/>
      <c r="D12" s="8">
        <f>O12</f>
        <v>46.666666666666664</v>
      </c>
      <c r="E12" s="8"/>
      <c r="F12" s="8">
        <f>O12</f>
        <v>46.666666666666664</v>
      </c>
      <c r="N12" t="s">
        <v>19</v>
      </c>
      <c r="O12">
        <f>O8/O10</f>
        <v>46.666666666666664</v>
      </c>
    </row>
    <row r="14" spans="1:15" x14ac:dyDescent="0.3">
      <c r="A14" t="s">
        <v>22</v>
      </c>
      <c r="B14">
        <f>SUM(B6:B12)</f>
        <v>111.66666666666666</v>
      </c>
      <c r="D14">
        <f t="shared" ref="D14:F14" si="0">SUM(D6:D12)</f>
        <v>136.66666666666666</v>
      </c>
      <c r="F14">
        <f t="shared" si="0"/>
        <v>241.66666666666666</v>
      </c>
    </row>
    <row r="16" spans="1:15" x14ac:dyDescent="0.3">
      <c r="A16" t="s">
        <v>17</v>
      </c>
      <c r="B16" s="1">
        <f>Summary!O25</f>
        <v>500</v>
      </c>
      <c r="C16" s="1"/>
      <c r="D16" s="1">
        <f>Summary!O26</f>
        <v>1500</v>
      </c>
      <c r="E16" s="1"/>
      <c r="F16" s="1">
        <f>Summary!O27</f>
        <v>7000</v>
      </c>
    </row>
    <row r="18" spans="1:8" x14ac:dyDescent="0.3">
      <c r="A18" t="s">
        <v>24</v>
      </c>
    </row>
    <row r="20" spans="1:8" x14ac:dyDescent="0.3">
      <c r="A20" t="s">
        <v>25</v>
      </c>
      <c r="B20" s="1">
        <f>B16*B3</f>
        <v>139583.33333333331</v>
      </c>
      <c r="D20" s="1">
        <f>D16*D3</f>
        <v>512499.99999999994</v>
      </c>
      <c r="F20" s="1">
        <f>F16*F3</f>
        <v>4229166.666666666</v>
      </c>
      <c r="H20" s="4">
        <f>B20+D20+F20</f>
        <v>4881249.9999999991</v>
      </c>
    </row>
    <row r="21" spans="1:8" x14ac:dyDescent="0.3">
      <c r="A21" t="s">
        <v>26</v>
      </c>
      <c r="B21" s="1">
        <f>B16*B14</f>
        <v>55833.333333333328</v>
      </c>
      <c r="D21" s="1">
        <f>D16*D14</f>
        <v>205000</v>
      </c>
      <c r="F21" s="1">
        <f>F16*F14</f>
        <v>1691666.6666666665</v>
      </c>
      <c r="H21" s="4">
        <f t="shared" ref="H21:H22" si="1">B21+D21+F21</f>
        <v>1952499.9999999998</v>
      </c>
    </row>
    <row r="22" spans="1:8" x14ac:dyDescent="0.3">
      <c r="A22" t="s">
        <v>27</v>
      </c>
      <c r="B22" s="1">
        <f>B20-B21</f>
        <v>83749.999999999985</v>
      </c>
      <c r="D22" s="1">
        <f>D20-D21</f>
        <v>307499.99999999994</v>
      </c>
      <c r="F22" s="1">
        <f>F20-F21</f>
        <v>2537499.9999999995</v>
      </c>
      <c r="H22" s="4">
        <f t="shared" si="1"/>
        <v>2928749.9999999995</v>
      </c>
    </row>
    <row r="23" spans="1:8" x14ac:dyDescent="0.3">
      <c r="A23" s="8" t="s">
        <v>28</v>
      </c>
      <c r="B23" s="9">
        <f>B22/B20</f>
        <v>0.6</v>
      </c>
      <c r="C23" s="8"/>
      <c r="D23" s="9">
        <f>D22/D20</f>
        <v>0.6</v>
      </c>
      <c r="E23" s="8"/>
      <c r="F23" s="9">
        <f>F22/F20</f>
        <v>0.6</v>
      </c>
      <c r="H23" s="9">
        <f>H22/H20</f>
        <v>0.6</v>
      </c>
    </row>
    <row r="25" spans="1:8" x14ac:dyDescent="0.3">
      <c r="A25" t="s">
        <v>29</v>
      </c>
      <c r="H25" s="4">
        <v>1000000</v>
      </c>
    </row>
    <row r="27" spans="1:8" x14ac:dyDescent="0.3">
      <c r="A27" t="s">
        <v>30</v>
      </c>
      <c r="H27" s="10">
        <f>H22-H25</f>
        <v>1928749.9999999995</v>
      </c>
    </row>
  </sheetData>
  <pageMargins left="0.7" right="0.7" top="0.75" bottom="0.75" header="0.3" footer="0.3"/>
  <pageSetup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17107-595B-4216-A3BD-C78A0A7175AE}">
  <dimension ref="A1:O27"/>
  <sheetViews>
    <sheetView workbookViewId="0">
      <selection activeCell="F17" sqref="F17"/>
    </sheetView>
  </sheetViews>
  <sheetFormatPr defaultRowHeight="14.4" x14ac:dyDescent="0.3"/>
  <cols>
    <col min="1" max="1" width="30.33203125" customWidth="1"/>
    <col min="2" max="2" width="11.21875" bestFit="1" customWidth="1"/>
    <col min="4" max="4" width="11.109375" bestFit="1" customWidth="1"/>
    <col min="6" max="6" width="11.109375" bestFit="1" customWidth="1"/>
    <col min="8" max="8" width="13.6640625" bestFit="1" customWidth="1"/>
    <col min="14" max="14" width="32.109375" customWidth="1"/>
  </cols>
  <sheetData>
    <row r="1" spans="1:15" x14ac:dyDescent="0.3">
      <c r="B1" s="5" t="s">
        <v>0</v>
      </c>
      <c r="C1" s="5"/>
      <c r="D1" s="5" t="s">
        <v>1</v>
      </c>
      <c r="E1" s="5"/>
      <c r="F1" s="5" t="s">
        <v>2</v>
      </c>
      <c r="N1" s="3" t="s">
        <v>5</v>
      </c>
    </row>
    <row r="2" spans="1:15" x14ac:dyDescent="0.3">
      <c r="B2" s="5"/>
      <c r="C2" s="5"/>
      <c r="D2" s="5"/>
      <c r="E2" s="5"/>
      <c r="F2" s="5"/>
      <c r="N2" t="s">
        <v>6</v>
      </c>
      <c r="O2" s="1">
        <v>120000</v>
      </c>
    </row>
    <row r="3" spans="1:15" x14ac:dyDescent="0.3">
      <c r="A3" t="s">
        <v>21</v>
      </c>
      <c r="B3" s="6">
        <f>B14/0.4</f>
        <v>223.66504854368932</v>
      </c>
      <c r="C3" s="5"/>
      <c r="D3" s="6">
        <f>D14/0.4</f>
        <v>286.1650485436893</v>
      </c>
      <c r="E3" s="5"/>
      <c r="F3" s="6">
        <f>F14/0.4</f>
        <v>620.02427184466012</v>
      </c>
      <c r="H3" s="3" t="s">
        <v>23</v>
      </c>
      <c r="I3" s="3"/>
      <c r="J3" s="3"/>
      <c r="K3" s="3"/>
      <c r="L3" s="3"/>
      <c r="N3" t="s">
        <v>7</v>
      </c>
      <c r="O3" s="1">
        <v>80000</v>
      </c>
    </row>
    <row r="4" spans="1:15" x14ac:dyDescent="0.3">
      <c r="B4" s="5"/>
      <c r="C4" s="5"/>
      <c r="D4" s="5"/>
      <c r="E4" s="5"/>
      <c r="F4" s="5"/>
      <c r="H4" t="s">
        <v>44</v>
      </c>
      <c r="N4" t="s">
        <v>12</v>
      </c>
      <c r="O4" s="1">
        <v>100000</v>
      </c>
    </row>
    <row r="5" spans="1:15" x14ac:dyDescent="0.3">
      <c r="A5" t="s">
        <v>3</v>
      </c>
      <c r="H5" t="s">
        <v>45</v>
      </c>
      <c r="N5" t="s">
        <v>8</v>
      </c>
      <c r="O5" s="1">
        <v>60000</v>
      </c>
    </row>
    <row r="6" spans="1:15" x14ac:dyDescent="0.3">
      <c r="A6" t="s">
        <v>13</v>
      </c>
      <c r="B6">
        <f>'Base Per Unit'!B6</f>
        <v>30</v>
      </c>
      <c r="D6">
        <f>'Base Per Unit'!D6</f>
        <v>50</v>
      </c>
      <c r="F6">
        <f>'Base Per Unit'!F6</f>
        <v>100</v>
      </c>
      <c r="H6" t="s">
        <v>46</v>
      </c>
      <c r="N6" t="s">
        <v>9</v>
      </c>
      <c r="O6" s="1">
        <v>40000</v>
      </c>
    </row>
    <row r="7" spans="1:15" x14ac:dyDescent="0.3">
      <c r="A7" t="s">
        <v>14</v>
      </c>
      <c r="B7">
        <f>'Base Per Unit'!B7</f>
        <v>5</v>
      </c>
      <c r="D7">
        <f>'Base Per Unit'!D7</f>
        <v>10</v>
      </c>
      <c r="F7">
        <f>'Base Per Unit'!F7</f>
        <v>30</v>
      </c>
      <c r="N7" t="s">
        <v>10</v>
      </c>
      <c r="O7" s="1">
        <v>20000</v>
      </c>
    </row>
    <row r="8" spans="1:15" x14ac:dyDescent="0.3">
      <c r="A8" t="s">
        <v>4</v>
      </c>
      <c r="H8" s="3" t="s">
        <v>31</v>
      </c>
      <c r="N8" t="s">
        <v>11</v>
      </c>
      <c r="O8" s="2">
        <f>SUM(O2:O7)</f>
        <v>420000</v>
      </c>
    </row>
    <row r="9" spans="1:15" x14ac:dyDescent="0.3">
      <c r="A9" t="s">
        <v>15</v>
      </c>
      <c r="B9">
        <f>'Base Per Unit'!B9</f>
        <v>10</v>
      </c>
      <c r="D9">
        <f>'Base Per Unit'!D9</f>
        <v>10</v>
      </c>
      <c r="F9">
        <f>'Base Per Unit'!F9</f>
        <v>15</v>
      </c>
      <c r="H9" s="22" t="s">
        <v>0</v>
      </c>
      <c r="I9" s="22"/>
      <c r="J9" s="22" t="s">
        <v>1</v>
      </c>
      <c r="K9" s="22"/>
      <c r="L9" s="22" t="s">
        <v>2</v>
      </c>
    </row>
    <row r="10" spans="1:15" x14ac:dyDescent="0.3">
      <c r="A10" t="s">
        <v>16</v>
      </c>
      <c r="B10">
        <f>'Base Per Unit'!B10</f>
        <v>20</v>
      </c>
      <c r="D10">
        <f>'Base Per Unit'!D10</f>
        <v>20</v>
      </c>
      <c r="F10">
        <f>'Base Per Unit'!F10</f>
        <v>50</v>
      </c>
      <c r="H10" s="2">
        <f>(B9+B10)*B16</f>
        <v>15000</v>
      </c>
      <c r="J10" s="2">
        <f>(D9+D10)*D16</f>
        <v>45000</v>
      </c>
      <c r="L10" s="2">
        <f>(F9+F10)*F16</f>
        <v>455000</v>
      </c>
      <c r="N10" t="s">
        <v>31</v>
      </c>
      <c r="O10" s="2">
        <f>H10+J10+L10</f>
        <v>515000</v>
      </c>
    </row>
    <row r="11" spans="1:15" x14ac:dyDescent="0.3">
      <c r="A11" t="s">
        <v>5</v>
      </c>
    </row>
    <row r="12" spans="1:15" x14ac:dyDescent="0.3">
      <c r="A12" s="8" t="s">
        <v>20</v>
      </c>
      <c r="B12" s="11">
        <f>(B9+B10)*$O12</f>
        <v>24.466019417475728</v>
      </c>
      <c r="C12" s="8"/>
      <c r="D12" s="11">
        <f>(D9+D10)*$O12</f>
        <v>24.466019417475728</v>
      </c>
      <c r="E12" s="8"/>
      <c r="F12" s="11">
        <f>(F9+F10)*$O12</f>
        <v>53.009708737864074</v>
      </c>
      <c r="N12" t="s">
        <v>32</v>
      </c>
      <c r="O12">
        <f>O8/O10</f>
        <v>0.81553398058252424</v>
      </c>
    </row>
    <row r="14" spans="1:15" x14ac:dyDescent="0.3">
      <c r="A14" t="s">
        <v>22</v>
      </c>
      <c r="B14" s="12">
        <f>SUM(B6:B12)</f>
        <v>89.466019417475735</v>
      </c>
      <c r="C14" s="12"/>
      <c r="D14" s="12">
        <f t="shared" ref="D14:F14" si="0">SUM(D6:D12)</f>
        <v>114.46601941747574</v>
      </c>
      <c r="E14" s="12"/>
      <c r="F14" s="12">
        <f t="shared" si="0"/>
        <v>248.00970873786406</v>
      </c>
    </row>
    <row r="16" spans="1:15" x14ac:dyDescent="0.3">
      <c r="A16" t="s">
        <v>17</v>
      </c>
      <c r="B16" s="1">
        <f>Summary!O25</f>
        <v>500</v>
      </c>
      <c r="C16" s="1"/>
      <c r="D16" s="1">
        <f>Summary!O26</f>
        <v>1500</v>
      </c>
      <c r="E16" s="1"/>
      <c r="F16" s="1">
        <f>Summary!O27</f>
        <v>7000</v>
      </c>
    </row>
    <row r="18" spans="1:8" x14ac:dyDescent="0.3">
      <c r="A18" t="s">
        <v>24</v>
      </c>
    </row>
    <row r="20" spans="1:8" x14ac:dyDescent="0.3">
      <c r="A20" t="s">
        <v>25</v>
      </c>
      <c r="B20" s="1">
        <f>B16*B3</f>
        <v>111832.52427184467</v>
      </c>
      <c r="D20" s="1">
        <f>D16*D3</f>
        <v>429247.57281553396</v>
      </c>
      <c r="F20" s="1">
        <f>F16*F3</f>
        <v>4340169.9029126205</v>
      </c>
      <c r="H20" s="4">
        <f>B20+D20+F20</f>
        <v>4881249.9999999991</v>
      </c>
    </row>
    <row r="21" spans="1:8" x14ac:dyDescent="0.3">
      <c r="A21" t="s">
        <v>26</v>
      </c>
      <c r="B21" s="1">
        <f>B16*B14</f>
        <v>44733.009708737867</v>
      </c>
      <c r="D21" s="1">
        <f>D16*D14</f>
        <v>171699.0291262136</v>
      </c>
      <c r="F21" s="1">
        <f>F16*F14</f>
        <v>1736067.9611650484</v>
      </c>
      <c r="H21" s="4">
        <f t="shared" ref="H21:H22" si="1">B21+D21+F21</f>
        <v>1952500</v>
      </c>
    </row>
    <row r="22" spans="1:8" x14ac:dyDescent="0.3">
      <c r="A22" t="s">
        <v>27</v>
      </c>
      <c r="B22" s="1">
        <f>B20-B21</f>
        <v>67099.514563106801</v>
      </c>
      <c r="D22" s="1">
        <f>D20-D21</f>
        <v>257548.54368932036</v>
      </c>
      <c r="F22" s="1">
        <f>F20-F21</f>
        <v>2604101.9417475723</v>
      </c>
      <c r="H22" s="4">
        <f t="shared" si="1"/>
        <v>2928749.9999999995</v>
      </c>
    </row>
    <row r="23" spans="1:8" x14ac:dyDescent="0.3">
      <c r="A23" s="8" t="s">
        <v>28</v>
      </c>
      <c r="B23" s="9">
        <f>B22/B20</f>
        <v>0.6</v>
      </c>
      <c r="C23" s="8"/>
      <c r="D23" s="9">
        <f>D22/D20</f>
        <v>0.6</v>
      </c>
      <c r="E23" s="8"/>
      <c r="F23" s="9">
        <f>F22/F20</f>
        <v>0.6</v>
      </c>
      <c r="H23" s="9">
        <f>H22/H20</f>
        <v>0.6</v>
      </c>
    </row>
    <row r="25" spans="1:8" x14ac:dyDescent="0.3">
      <c r="A25" t="s">
        <v>29</v>
      </c>
      <c r="H25" s="4">
        <v>1000000</v>
      </c>
    </row>
    <row r="27" spans="1:8" x14ac:dyDescent="0.3">
      <c r="A27" t="s">
        <v>30</v>
      </c>
      <c r="H27" s="10">
        <f>H22-H25</f>
        <v>1928749.9999999995</v>
      </c>
    </row>
  </sheetData>
  <pageMargins left="0.7" right="0.7" top="0.75" bottom="0.75" header="0.3" footer="0.3"/>
  <pageSetup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0CAED-8298-4000-8208-67515EE7948C}">
  <dimension ref="A1:O27"/>
  <sheetViews>
    <sheetView workbookViewId="0">
      <selection activeCell="F17" sqref="F17"/>
    </sheetView>
  </sheetViews>
  <sheetFormatPr defaultRowHeight="14.4" x14ac:dyDescent="0.3"/>
  <cols>
    <col min="1" max="1" width="30.33203125" customWidth="1"/>
    <col min="2" max="2" width="11.21875" bestFit="1" customWidth="1"/>
    <col min="4" max="4" width="11.109375" bestFit="1" customWidth="1"/>
    <col min="6" max="6" width="11.109375" bestFit="1" customWidth="1"/>
    <col min="8" max="8" width="13.6640625" bestFit="1" customWidth="1"/>
    <col min="14" max="14" width="27.21875" customWidth="1"/>
  </cols>
  <sheetData>
    <row r="1" spans="1:15" x14ac:dyDescent="0.3">
      <c r="B1" s="5" t="s">
        <v>0</v>
      </c>
      <c r="C1" s="5"/>
      <c r="D1" s="5" t="s">
        <v>1</v>
      </c>
      <c r="E1" s="5"/>
      <c r="F1" s="5" t="s">
        <v>2</v>
      </c>
      <c r="N1" s="3" t="s">
        <v>5</v>
      </c>
    </row>
    <row r="2" spans="1:15" ht="15" thickBot="1" x14ac:dyDescent="0.35">
      <c r="B2" s="5"/>
      <c r="C2" s="5"/>
      <c r="D2" s="5"/>
      <c r="E2" s="5"/>
      <c r="F2" s="5"/>
      <c r="N2" t="s">
        <v>6</v>
      </c>
      <c r="O2" s="1">
        <v>120000</v>
      </c>
    </row>
    <row r="3" spans="1:15" ht="15" thickBot="1" x14ac:dyDescent="0.35">
      <c r="A3" t="s">
        <v>21</v>
      </c>
      <c r="B3" s="6">
        <v>175</v>
      </c>
      <c r="C3" s="5"/>
      <c r="D3" s="6">
        <v>275</v>
      </c>
      <c r="E3" s="5"/>
      <c r="F3" s="6">
        <v>700</v>
      </c>
      <c r="H3" s="25" t="s">
        <v>41</v>
      </c>
      <c r="I3" s="23"/>
      <c r="J3" s="23"/>
      <c r="K3" s="23"/>
      <c r="L3" s="24"/>
      <c r="N3" t="s">
        <v>7</v>
      </c>
      <c r="O3" s="1">
        <v>80000</v>
      </c>
    </row>
    <row r="4" spans="1:15" x14ac:dyDescent="0.3">
      <c r="B4" s="5"/>
      <c r="C4" s="5"/>
      <c r="D4" s="5"/>
      <c r="E4" s="5"/>
      <c r="F4" s="5"/>
      <c r="H4" t="s">
        <v>47</v>
      </c>
      <c r="N4" t="s">
        <v>12</v>
      </c>
      <c r="O4" s="1">
        <v>100000</v>
      </c>
    </row>
    <row r="5" spans="1:15" x14ac:dyDescent="0.3">
      <c r="A5" t="s">
        <v>3</v>
      </c>
      <c r="H5" t="s">
        <v>48</v>
      </c>
      <c r="N5" t="s">
        <v>8</v>
      </c>
      <c r="O5" s="1">
        <v>60000</v>
      </c>
    </row>
    <row r="6" spans="1:15" x14ac:dyDescent="0.3">
      <c r="A6" t="s">
        <v>13</v>
      </c>
      <c r="B6">
        <v>30</v>
      </c>
      <c r="D6">
        <v>50</v>
      </c>
      <c r="F6">
        <v>100</v>
      </c>
      <c r="N6" t="s">
        <v>9</v>
      </c>
      <c r="O6" s="1">
        <v>40000</v>
      </c>
    </row>
    <row r="7" spans="1:15" x14ac:dyDescent="0.3">
      <c r="A7" t="s">
        <v>14</v>
      </c>
      <c r="B7">
        <v>5</v>
      </c>
      <c r="D7">
        <v>10</v>
      </c>
      <c r="F7">
        <v>30</v>
      </c>
      <c r="N7" t="s">
        <v>10</v>
      </c>
      <c r="O7" s="1">
        <v>20000</v>
      </c>
    </row>
    <row r="8" spans="1:15" x14ac:dyDescent="0.3">
      <c r="A8" t="s">
        <v>4</v>
      </c>
      <c r="I8" s="3"/>
      <c r="N8" t="s">
        <v>11</v>
      </c>
      <c r="O8" s="2">
        <f>SUM(O2:O7)</f>
        <v>420000</v>
      </c>
    </row>
    <row r="9" spans="1:15" x14ac:dyDescent="0.3">
      <c r="A9" t="s">
        <v>15</v>
      </c>
      <c r="B9">
        <v>10</v>
      </c>
      <c r="D9">
        <v>10</v>
      </c>
      <c r="F9">
        <v>15</v>
      </c>
    </row>
    <row r="10" spans="1:15" x14ac:dyDescent="0.3">
      <c r="A10" t="s">
        <v>16</v>
      </c>
      <c r="B10">
        <v>20</v>
      </c>
      <c r="D10">
        <v>20</v>
      </c>
      <c r="F10">
        <v>50</v>
      </c>
      <c r="N10" t="s">
        <v>18</v>
      </c>
      <c r="O10" s="2">
        <f>B16+D16+F16</f>
        <v>9000</v>
      </c>
    </row>
    <row r="11" spans="1:15" x14ac:dyDescent="0.3">
      <c r="A11" t="s">
        <v>5</v>
      </c>
    </row>
    <row r="12" spans="1:15" x14ac:dyDescent="0.3">
      <c r="A12" s="8" t="s">
        <v>20</v>
      </c>
      <c r="B12" s="8">
        <f>O12</f>
        <v>46.666666666666664</v>
      </c>
      <c r="C12" s="8"/>
      <c r="D12" s="8">
        <f>O12</f>
        <v>46.666666666666664</v>
      </c>
      <c r="E12" s="8"/>
      <c r="F12" s="8">
        <f>O12</f>
        <v>46.666666666666664</v>
      </c>
      <c r="N12" t="s">
        <v>19</v>
      </c>
      <c r="O12">
        <f>O8/O10</f>
        <v>46.666666666666664</v>
      </c>
    </row>
    <row r="14" spans="1:15" x14ac:dyDescent="0.3">
      <c r="A14" t="s">
        <v>22</v>
      </c>
      <c r="B14">
        <f>SUM(B6:B12)</f>
        <v>111.66666666666666</v>
      </c>
      <c r="D14">
        <f t="shared" ref="D14:F14" si="0">SUM(D6:D12)</f>
        <v>136.66666666666666</v>
      </c>
      <c r="F14">
        <f t="shared" si="0"/>
        <v>241.66666666666666</v>
      </c>
    </row>
    <row r="16" spans="1:15" x14ac:dyDescent="0.3">
      <c r="A16" t="s">
        <v>17</v>
      </c>
      <c r="B16" s="1">
        <f>Summary!O25</f>
        <v>500</v>
      </c>
      <c r="C16" s="1"/>
      <c r="D16" s="1">
        <f>Summary!O26</f>
        <v>1500</v>
      </c>
      <c r="E16" s="1"/>
      <c r="F16" s="1">
        <f>Summary!O27</f>
        <v>7000</v>
      </c>
    </row>
    <row r="18" spans="1:8" x14ac:dyDescent="0.3">
      <c r="A18" t="s">
        <v>24</v>
      </c>
    </row>
    <row r="20" spans="1:8" x14ac:dyDescent="0.3">
      <c r="A20" t="s">
        <v>25</v>
      </c>
      <c r="B20" s="1">
        <f>B16*B3</f>
        <v>87500</v>
      </c>
      <c r="D20" s="1">
        <f>D16*D3</f>
        <v>412500</v>
      </c>
      <c r="F20" s="1">
        <f>F16*F3</f>
        <v>4900000</v>
      </c>
      <c r="H20" s="4">
        <f>B20+D20+F20</f>
        <v>5400000</v>
      </c>
    </row>
    <row r="21" spans="1:8" x14ac:dyDescent="0.3">
      <c r="A21" t="s">
        <v>26</v>
      </c>
      <c r="B21" s="1">
        <f>B16*B14</f>
        <v>55833.333333333328</v>
      </c>
      <c r="D21" s="1">
        <f>D16*D14</f>
        <v>205000</v>
      </c>
      <c r="F21" s="1">
        <f>F16*F14</f>
        <v>1691666.6666666665</v>
      </c>
      <c r="H21" s="4">
        <f t="shared" ref="H21:H22" si="1">B21+D21+F21</f>
        <v>1952499.9999999998</v>
      </c>
    </row>
    <row r="22" spans="1:8" x14ac:dyDescent="0.3">
      <c r="A22" t="s">
        <v>27</v>
      </c>
      <c r="B22" s="1">
        <f>B20-B21</f>
        <v>31666.666666666672</v>
      </c>
      <c r="D22" s="1">
        <f>D20-D21</f>
        <v>207500</v>
      </c>
      <c r="F22" s="1">
        <f>F20-F21</f>
        <v>3208333.3333333335</v>
      </c>
      <c r="H22" s="4">
        <f t="shared" si="1"/>
        <v>3447500</v>
      </c>
    </row>
    <row r="23" spans="1:8" x14ac:dyDescent="0.3">
      <c r="A23" s="8" t="s">
        <v>28</v>
      </c>
      <c r="B23" s="9">
        <f>B22/B20</f>
        <v>0.36190476190476195</v>
      </c>
      <c r="C23" s="8"/>
      <c r="D23" s="9">
        <f>D22/D20</f>
        <v>0.50303030303030305</v>
      </c>
      <c r="E23" s="8"/>
      <c r="F23" s="9">
        <f>F22/F20</f>
        <v>0.65476190476190477</v>
      </c>
      <c r="H23" s="9">
        <f>H22/H20</f>
        <v>0.63842592592592595</v>
      </c>
    </row>
    <row r="25" spans="1:8" x14ac:dyDescent="0.3">
      <c r="A25" t="s">
        <v>29</v>
      </c>
      <c r="H25" s="4">
        <v>1000000</v>
      </c>
    </row>
    <row r="27" spans="1:8" x14ac:dyDescent="0.3">
      <c r="A27" t="s">
        <v>30</v>
      </c>
      <c r="H27" s="10">
        <f>H22-H25</f>
        <v>2447500</v>
      </c>
    </row>
  </sheetData>
  <pageMargins left="0.7" right="0.7" top="0.75" bottom="0.75" header="0.3" footer="0.3"/>
  <pageSetup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9ADE8-C0B7-49B6-A712-D7E62B31733B}">
  <dimension ref="A1:O27"/>
  <sheetViews>
    <sheetView workbookViewId="0">
      <selection activeCell="F17" sqref="F17"/>
    </sheetView>
  </sheetViews>
  <sheetFormatPr defaultRowHeight="14.4" x14ac:dyDescent="0.3"/>
  <cols>
    <col min="1" max="1" width="30.33203125" customWidth="1"/>
    <col min="2" max="2" width="11.21875" bestFit="1" customWidth="1"/>
    <col min="4" max="4" width="11.109375" bestFit="1" customWidth="1"/>
    <col min="6" max="6" width="11.109375" bestFit="1" customWidth="1"/>
    <col min="8" max="8" width="13.6640625" bestFit="1" customWidth="1"/>
    <col min="14" max="14" width="29.44140625" customWidth="1"/>
  </cols>
  <sheetData>
    <row r="1" spans="1:15" x14ac:dyDescent="0.3">
      <c r="B1" s="5" t="s">
        <v>0</v>
      </c>
      <c r="C1" s="5"/>
      <c r="D1" s="5" t="s">
        <v>1</v>
      </c>
      <c r="E1" s="5"/>
      <c r="F1" s="5" t="s">
        <v>2</v>
      </c>
      <c r="N1" s="3" t="s">
        <v>5</v>
      </c>
    </row>
    <row r="2" spans="1:15" ht="15" thickBot="1" x14ac:dyDescent="0.35">
      <c r="B2" s="5"/>
      <c r="C2" s="5"/>
      <c r="D2" s="5"/>
      <c r="E2" s="5"/>
      <c r="F2" s="5"/>
      <c r="N2" t="s">
        <v>6</v>
      </c>
      <c r="O2" s="1">
        <v>120000</v>
      </c>
    </row>
    <row r="3" spans="1:15" ht="15" thickBot="1" x14ac:dyDescent="0.35">
      <c r="A3" t="s">
        <v>21</v>
      </c>
      <c r="B3" s="6">
        <v>175</v>
      </c>
      <c r="C3" s="5"/>
      <c r="D3" s="6">
        <v>275</v>
      </c>
      <c r="E3" s="5"/>
      <c r="F3" s="6">
        <v>700</v>
      </c>
      <c r="H3" s="25" t="s">
        <v>49</v>
      </c>
      <c r="I3" s="23"/>
      <c r="J3" s="23"/>
      <c r="K3" s="24"/>
      <c r="N3" t="s">
        <v>7</v>
      </c>
      <c r="O3" s="1">
        <v>80000</v>
      </c>
    </row>
    <row r="4" spans="1:15" x14ac:dyDescent="0.3">
      <c r="B4" s="5"/>
      <c r="C4" s="5"/>
      <c r="D4" s="5"/>
      <c r="E4" s="5"/>
      <c r="F4" s="5"/>
      <c r="N4" t="s">
        <v>12</v>
      </c>
      <c r="O4" s="1">
        <v>100000</v>
      </c>
    </row>
    <row r="5" spans="1:15" x14ac:dyDescent="0.3">
      <c r="A5" t="s">
        <v>3</v>
      </c>
      <c r="N5" t="s">
        <v>8</v>
      </c>
      <c r="O5" s="1">
        <v>60000</v>
      </c>
    </row>
    <row r="6" spans="1:15" x14ac:dyDescent="0.3">
      <c r="A6" t="s">
        <v>13</v>
      </c>
      <c r="B6">
        <f>'Base Per Unit'!B6</f>
        <v>30</v>
      </c>
      <c r="D6">
        <f>'Base Per Unit'!D6</f>
        <v>50</v>
      </c>
      <c r="F6">
        <f>'Base Per Unit'!F6</f>
        <v>100</v>
      </c>
      <c r="N6" t="s">
        <v>9</v>
      </c>
      <c r="O6" s="1">
        <v>40000</v>
      </c>
    </row>
    <row r="7" spans="1:15" x14ac:dyDescent="0.3">
      <c r="A7" t="s">
        <v>14</v>
      </c>
      <c r="B7">
        <f>'Base Per Unit'!B7</f>
        <v>5</v>
      </c>
      <c r="D7">
        <f>'Base Per Unit'!D7</f>
        <v>10</v>
      </c>
      <c r="F7">
        <f>'Base Per Unit'!F7</f>
        <v>30</v>
      </c>
      <c r="N7" t="s">
        <v>10</v>
      </c>
      <c r="O7" s="1">
        <v>20000</v>
      </c>
    </row>
    <row r="8" spans="1:15" x14ac:dyDescent="0.3">
      <c r="A8" t="s">
        <v>4</v>
      </c>
      <c r="H8" s="3" t="s">
        <v>31</v>
      </c>
      <c r="N8" t="s">
        <v>11</v>
      </c>
      <c r="O8" s="2">
        <f>SUM(O2:O7)</f>
        <v>420000</v>
      </c>
    </row>
    <row r="9" spans="1:15" x14ac:dyDescent="0.3">
      <c r="A9" t="s">
        <v>15</v>
      </c>
      <c r="B9">
        <f>'Base Per Unit'!B9</f>
        <v>10</v>
      </c>
      <c r="D9">
        <f>'Base Per Unit'!D9</f>
        <v>10</v>
      </c>
      <c r="F9">
        <f>'Base Per Unit'!F9</f>
        <v>15</v>
      </c>
      <c r="H9" s="22" t="s">
        <v>0</v>
      </c>
      <c r="I9" s="22"/>
      <c r="J9" s="22" t="s">
        <v>1</v>
      </c>
      <c r="K9" s="22"/>
      <c r="L9" s="22" t="s">
        <v>2</v>
      </c>
    </row>
    <row r="10" spans="1:15" x14ac:dyDescent="0.3">
      <c r="A10" t="s">
        <v>16</v>
      </c>
      <c r="B10">
        <f>'Base Per Unit'!B10</f>
        <v>20</v>
      </c>
      <c r="D10">
        <f>'Base Per Unit'!D10</f>
        <v>20</v>
      </c>
      <c r="F10">
        <f>'Base Per Unit'!F10</f>
        <v>50</v>
      </c>
      <c r="H10" s="2">
        <f>(B9+B10)*B16</f>
        <v>15000</v>
      </c>
      <c r="J10" s="2">
        <f>(D9+D10)*D16</f>
        <v>45000</v>
      </c>
      <c r="L10" s="2">
        <f>(F9+F10)*F16</f>
        <v>455000</v>
      </c>
      <c r="N10" t="s">
        <v>31</v>
      </c>
      <c r="O10" s="2">
        <f>H10+J10+L10</f>
        <v>515000</v>
      </c>
    </row>
    <row r="11" spans="1:15" x14ac:dyDescent="0.3">
      <c r="A11" t="s">
        <v>5</v>
      </c>
    </row>
    <row r="12" spans="1:15" x14ac:dyDescent="0.3">
      <c r="A12" s="8" t="s">
        <v>20</v>
      </c>
      <c r="B12" s="11">
        <f>(B9+B10)*$O12</f>
        <v>24.466019417475728</v>
      </c>
      <c r="C12" s="8"/>
      <c r="D12" s="11">
        <f>(D9+D10)*$O12</f>
        <v>24.466019417475728</v>
      </c>
      <c r="E12" s="8"/>
      <c r="F12" s="11">
        <f>(F9+F10)*$O12</f>
        <v>53.009708737864074</v>
      </c>
      <c r="N12" t="s">
        <v>32</v>
      </c>
      <c r="O12">
        <f>O8/O10</f>
        <v>0.81553398058252424</v>
      </c>
    </row>
    <row r="14" spans="1:15" x14ac:dyDescent="0.3">
      <c r="A14" t="s">
        <v>22</v>
      </c>
      <c r="B14" s="12">
        <f>SUM(B6:B12)</f>
        <v>89.466019417475735</v>
      </c>
      <c r="C14" s="12"/>
      <c r="D14" s="12">
        <f t="shared" ref="D14:F14" si="0">SUM(D6:D12)</f>
        <v>114.46601941747574</v>
      </c>
      <c r="E14" s="12"/>
      <c r="F14" s="12">
        <f t="shared" si="0"/>
        <v>248.00970873786406</v>
      </c>
    </row>
    <row r="16" spans="1:15" x14ac:dyDescent="0.3">
      <c r="A16" t="s">
        <v>17</v>
      </c>
      <c r="B16" s="1">
        <f>Summary!O25</f>
        <v>500</v>
      </c>
      <c r="C16" s="1"/>
      <c r="D16" s="1">
        <f>Summary!O26</f>
        <v>1500</v>
      </c>
      <c r="E16" s="1"/>
      <c r="F16" s="1">
        <f>Summary!O27</f>
        <v>7000</v>
      </c>
    </row>
    <row r="18" spans="1:8" x14ac:dyDescent="0.3">
      <c r="A18" t="s">
        <v>24</v>
      </c>
    </row>
    <row r="20" spans="1:8" x14ac:dyDescent="0.3">
      <c r="A20" t="s">
        <v>25</v>
      </c>
      <c r="B20" s="1">
        <f>B16*B3</f>
        <v>87500</v>
      </c>
      <c r="D20" s="1">
        <f>D16*D3</f>
        <v>412500</v>
      </c>
      <c r="F20" s="1">
        <f>F16*F3</f>
        <v>4900000</v>
      </c>
      <c r="H20" s="4">
        <f>B20+D20+F20</f>
        <v>5400000</v>
      </c>
    </row>
    <row r="21" spans="1:8" x14ac:dyDescent="0.3">
      <c r="A21" t="s">
        <v>26</v>
      </c>
      <c r="B21" s="1">
        <f>B16*B14</f>
        <v>44733.009708737867</v>
      </c>
      <c r="D21" s="1">
        <f>D16*D14</f>
        <v>171699.0291262136</v>
      </c>
      <c r="F21" s="1">
        <f>F16*F14</f>
        <v>1736067.9611650484</v>
      </c>
      <c r="H21" s="4">
        <f t="shared" ref="H21:H22" si="1">B21+D21+F21</f>
        <v>1952500</v>
      </c>
    </row>
    <row r="22" spans="1:8" x14ac:dyDescent="0.3">
      <c r="A22" t="s">
        <v>27</v>
      </c>
      <c r="B22" s="1">
        <f>B20-B21</f>
        <v>42766.990291262133</v>
      </c>
      <c r="D22" s="1">
        <f>D20-D21</f>
        <v>240800.9708737864</v>
      </c>
      <c r="F22" s="1">
        <f>F20-F21</f>
        <v>3163932.0388349518</v>
      </c>
      <c r="H22" s="4">
        <f t="shared" si="1"/>
        <v>3447500.0000000005</v>
      </c>
    </row>
    <row r="23" spans="1:8" x14ac:dyDescent="0.3">
      <c r="A23" s="8" t="s">
        <v>28</v>
      </c>
      <c r="B23" s="9">
        <f>B22/B20</f>
        <v>0.48876560332871011</v>
      </c>
      <c r="C23" s="8"/>
      <c r="D23" s="9">
        <f>D22/D20</f>
        <v>0.5837599293909973</v>
      </c>
      <c r="E23" s="8"/>
      <c r="F23" s="9">
        <f>F22/F20</f>
        <v>0.64570041608876572</v>
      </c>
      <c r="H23" s="9">
        <f>H22/H20</f>
        <v>0.63842592592592606</v>
      </c>
    </row>
    <row r="25" spans="1:8" x14ac:dyDescent="0.3">
      <c r="A25" t="s">
        <v>29</v>
      </c>
      <c r="H25" s="4">
        <v>1000000</v>
      </c>
    </row>
    <row r="27" spans="1:8" x14ac:dyDescent="0.3">
      <c r="A27" t="s">
        <v>30</v>
      </c>
      <c r="H27" s="10">
        <f>H22-H25</f>
        <v>2447500.0000000005</v>
      </c>
    </row>
  </sheetData>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Instructions Breakeven</vt:lpstr>
      <vt:lpstr>Breakeven Model</vt:lpstr>
      <vt:lpstr>Instructions Pricing</vt:lpstr>
      <vt:lpstr>Summary</vt:lpstr>
      <vt:lpstr>Base Per Unit</vt:lpstr>
      <vt:lpstr>Base Labor</vt:lpstr>
      <vt:lpstr>Base Market PU</vt:lpstr>
      <vt:lpstr>Base Market Lbr</vt:lpstr>
      <vt:lpstr>New Per Unit</vt:lpstr>
      <vt:lpstr>New Labor </vt:lpstr>
      <vt:lpstr>New Market PU </vt:lpstr>
      <vt:lpstr>New Market Lbr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 David</dc:creator>
  <cp:lastModifiedBy>Jay David</cp:lastModifiedBy>
  <dcterms:created xsi:type="dcterms:W3CDTF">2022-01-19T19:18:58Z</dcterms:created>
  <dcterms:modified xsi:type="dcterms:W3CDTF">2025-12-30T00:51:25Z</dcterms:modified>
</cp:coreProperties>
</file>