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saschahein/Library/Mobile Documents/com~apple~CloudDocs/Excell_STRESS_Toolbox/"/>
    </mc:Choice>
  </mc:AlternateContent>
  <xr:revisionPtr revIDLastSave="0" documentId="13_ncr:1_{25999479-6F15-EF43-9EDB-B954A248248D}" xr6:coauthVersionLast="47" xr6:coauthVersionMax="47" xr10:uidLastSave="{00000000-0000-0000-0000-000000000000}"/>
  <bookViews>
    <workbookView xWindow="3040" yWindow="500" windowWidth="27040" windowHeight="19460" xr2:uid="{79FCE332-E21F-B444-8732-3878194F631F}"/>
  </bookViews>
  <sheets>
    <sheet name="STRESS &amp; VIAS" sheetId="1" r:id="rId1"/>
    <sheet name="Calculate FC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2" l="1"/>
  <c r="B6" i="2" s="1"/>
  <c r="M6" i="2"/>
  <c r="L6" i="2"/>
  <c r="K6" i="2"/>
  <c r="J6" i="2"/>
  <c r="I6" i="2"/>
  <c r="M5" i="2"/>
  <c r="L5" i="2"/>
  <c r="K5" i="2"/>
  <c r="J5" i="2"/>
  <c r="I5" i="2"/>
  <c r="M4" i="2"/>
  <c r="L4" i="2"/>
  <c r="K4" i="2"/>
  <c r="J4" i="2"/>
  <c r="I4" i="2"/>
  <c r="M3" i="2"/>
  <c r="L3" i="2"/>
  <c r="K3" i="2"/>
  <c r="J3" i="2"/>
  <c r="I3" i="2"/>
  <c r="M2" i="2"/>
  <c r="L2" i="2"/>
  <c r="K2" i="2"/>
  <c r="J2" i="2"/>
  <c r="I2" i="2"/>
  <c r="B4" i="2"/>
  <c r="B3" i="2"/>
  <c r="H2" i="1"/>
  <c r="I2" i="1"/>
  <c r="C2" i="1"/>
  <c r="D50" i="1"/>
  <c r="C50" i="1"/>
  <c r="E2" i="1" s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G7" i="1" l="1"/>
  <c r="G15" i="1"/>
  <c r="G23" i="1"/>
  <c r="G31" i="1"/>
  <c r="G39" i="1"/>
  <c r="G47" i="1"/>
  <c r="F8" i="1"/>
  <c r="F16" i="1"/>
  <c r="F24" i="1"/>
  <c r="F32" i="1"/>
  <c r="F40" i="1"/>
  <c r="F48" i="1"/>
  <c r="G24" i="1"/>
  <c r="G40" i="1"/>
  <c r="F17" i="1"/>
  <c r="F33" i="1"/>
  <c r="F41" i="1"/>
  <c r="F49" i="1"/>
  <c r="G9" i="1"/>
  <c r="G17" i="1"/>
  <c r="G33" i="1"/>
  <c r="G41" i="1"/>
  <c r="G2" i="1"/>
  <c r="F18" i="1"/>
  <c r="F26" i="1"/>
  <c r="F42" i="1"/>
  <c r="G49" i="1"/>
  <c r="G18" i="1"/>
  <c r="G26" i="1"/>
  <c r="G42" i="1"/>
  <c r="F11" i="1"/>
  <c r="F27" i="1"/>
  <c r="F43" i="1"/>
  <c r="G11" i="1"/>
  <c r="G27" i="1"/>
  <c r="G43" i="1"/>
  <c r="F12" i="1"/>
  <c r="F28" i="1"/>
  <c r="F44" i="1"/>
  <c r="F21" i="1"/>
  <c r="F37" i="1"/>
  <c r="F30" i="1"/>
  <c r="F46" i="1"/>
  <c r="G14" i="1"/>
  <c r="G30" i="1"/>
  <c r="G46" i="1"/>
  <c r="F23" i="1"/>
  <c r="F47" i="1"/>
  <c r="G8" i="1"/>
  <c r="G16" i="1"/>
  <c r="G32" i="1"/>
  <c r="G48" i="1"/>
  <c r="F9" i="1"/>
  <c r="F25" i="1"/>
  <c r="G25" i="1"/>
  <c r="F10" i="1"/>
  <c r="F34" i="1"/>
  <c r="F2" i="1"/>
  <c r="G10" i="1"/>
  <c r="G34" i="1"/>
  <c r="F3" i="1"/>
  <c r="F19" i="1"/>
  <c r="F35" i="1"/>
  <c r="G3" i="1"/>
  <c r="G19" i="1"/>
  <c r="G35" i="1"/>
  <c r="F4" i="1"/>
  <c r="F20" i="1"/>
  <c r="F36" i="1"/>
  <c r="F13" i="1"/>
  <c r="F29" i="1"/>
  <c r="F45" i="1"/>
  <c r="G13" i="1"/>
  <c r="G21" i="1"/>
  <c r="G29" i="1"/>
  <c r="G37" i="1"/>
  <c r="G45" i="1"/>
  <c r="F6" i="1"/>
  <c r="F14" i="1"/>
  <c r="F22" i="1"/>
  <c r="F38" i="1"/>
  <c r="G22" i="1"/>
  <c r="G38" i="1"/>
  <c r="F15" i="1"/>
  <c r="F31" i="1"/>
  <c r="F7" i="1"/>
  <c r="G4" i="1"/>
  <c r="G12" i="1"/>
  <c r="G20" i="1"/>
  <c r="G28" i="1"/>
  <c r="G36" i="1"/>
  <c r="G44" i="1"/>
  <c r="F5" i="1"/>
  <c r="F39" i="1"/>
  <c r="G5" i="1"/>
  <c r="G6" i="1"/>
  <c r="G50" i="1" l="1"/>
  <c r="F50" i="1"/>
</calcChain>
</file>

<file path=xl/sharedStrings.xml><?xml version="1.0" encoding="utf-8"?>
<sst xmlns="http://schemas.openxmlformats.org/spreadsheetml/2006/main" count="36" uniqueCount="34">
  <si>
    <r>
      <t>∆</t>
    </r>
    <r>
      <rPr>
        <b/>
        <i/>
        <sz val="12"/>
        <color theme="1"/>
        <rFont val="Times New Roman"/>
        <family val="1"/>
      </rPr>
      <t>E</t>
    </r>
  </si>
  <si>
    <r>
      <t>∆</t>
    </r>
    <r>
      <rPr>
        <b/>
        <i/>
        <sz val="12"/>
        <color theme="1"/>
        <rFont val="Times New Roman"/>
        <family val="1"/>
      </rPr>
      <t>V</t>
    </r>
  </si>
  <si>
    <r>
      <rPr>
        <b/>
        <i/>
        <sz val="12"/>
        <color theme="1"/>
        <rFont val="Times New Roman"/>
        <family val="1"/>
      </rPr>
      <t>F</t>
    </r>
    <r>
      <rPr>
        <b/>
        <sz val="12"/>
        <color theme="1"/>
        <rFont val="Times New Roman"/>
        <family val="1"/>
      </rPr>
      <t>1</t>
    </r>
  </si>
  <si>
    <t>STRESS</t>
  </si>
  <si>
    <t>∑((de−F1⋅ dv)^2)</t>
  </si>
  <si>
    <r>
      <t>∆</t>
    </r>
    <r>
      <rPr>
        <b/>
        <i/>
        <sz val="12"/>
        <color theme="1"/>
        <rFont val="Times New Roman"/>
        <family val="1"/>
      </rPr>
      <t>E</t>
    </r>
    <r>
      <rPr>
        <b/>
        <sz val="12"/>
        <color theme="1"/>
        <rFont val="Times New Roman"/>
        <family val="1"/>
      </rPr>
      <t xml:space="preserve"> ⋅ ∆</t>
    </r>
    <r>
      <rPr>
        <b/>
        <i/>
        <sz val="12"/>
        <color theme="1"/>
        <rFont val="Times New Roman"/>
        <family val="1"/>
      </rPr>
      <t>V</t>
    </r>
  </si>
  <si>
    <t>∑((F1⋅ dv)^2)</t>
  </si>
  <si>
    <t>VIAS (%)</t>
  </si>
  <si>
    <r>
      <t>∆</t>
    </r>
    <r>
      <rPr>
        <b/>
        <i/>
        <sz val="12"/>
        <color theme="1"/>
        <rFont val="Times New Roman"/>
        <family val="1"/>
      </rPr>
      <t>E</t>
    </r>
    <r>
      <rPr>
        <b/>
        <sz val="12"/>
        <color theme="1"/>
        <rFont val="Times New Roman"/>
        <family val="1"/>
      </rPr>
      <t>^2</t>
    </r>
  </si>
  <si>
    <t>∑</t>
  </si>
  <si>
    <t xml:space="preserve">N </t>
  </si>
  <si>
    <t xml:space="preserve">Conidence Level </t>
  </si>
  <si>
    <r>
      <t xml:space="preserve">df1 = </t>
    </r>
    <r>
      <rPr>
        <i/>
        <sz val="12"/>
        <color theme="1"/>
        <rFont val="Times New Roman"/>
        <family val="1"/>
      </rPr>
      <t>N</t>
    </r>
    <r>
      <rPr>
        <sz val="12"/>
        <color theme="1"/>
        <rFont val="Aptos Narrow"/>
        <scheme val="minor"/>
      </rPr>
      <t xml:space="preserve"> - 1</t>
    </r>
  </si>
  <si>
    <r>
      <t xml:space="preserve">df1 = </t>
    </r>
    <r>
      <rPr>
        <i/>
        <sz val="12"/>
        <color theme="1"/>
        <rFont val="Times New Roman"/>
        <family val="1"/>
      </rPr>
      <t>N</t>
    </r>
    <r>
      <rPr>
        <sz val="12"/>
        <color theme="1"/>
        <rFont val="Aptos Narrow"/>
        <scheme val="minor"/>
      </rPr>
      <t xml:space="preserve"> - 2</t>
    </r>
  </si>
  <si>
    <r>
      <t>F-Critical Value (</t>
    </r>
    <r>
      <rPr>
        <b/>
        <i/>
        <sz val="12"/>
        <color theme="1"/>
        <rFont val="Times New Roman"/>
        <family val="1"/>
      </rPr>
      <t>FC</t>
    </r>
    <r>
      <rPr>
        <b/>
        <sz val="12"/>
        <color theme="1"/>
        <rFont val="Aptos Narrow"/>
        <family val="2"/>
        <scheme val="minor"/>
      </rPr>
      <t>)</t>
    </r>
  </si>
  <si>
    <r>
      <t>Lower Bound (</t>
    </r>
    <r>
      <rPr>
        <b/>
        <sz val="12"/>
        <color theme="1"/>
        <rFont val="Times New Roman"/>
        <family val="1"/>
      </rPr>
      <t>1/</t>
    </r>
    <r>
      <rPr>
        <b/>
        <i/>
        <sz val="12"/>
        <color theme="1"/>
        <rFont val="Times New Roman"/>
        <family val="1"/>
      </rPr>
      <t>FC</t>
    </r>
    <r>
      <rPr>
        <b/>
        <sz val="12"/>
        <color theme="1"/>
        <rFont val="Aptos Narrow"/>
        <family val="2"/>
        <scheme val="minor"/>
      </rPr>
      <t>)</t>
    </r>
  </si>
  <si>
    <r>
      <t xml:space="preserve">*Note: </t>
    </r>
    <r>
      <rPr>
        <b/>
        <i/>
        <sz val="12"/>
        <color theme="1"/>
        <rFont val="Times New Roman"/>
        <family val="1"/>
      </rPr>
      <t>N</t>
    </r>
    <r>
      <rPr>
        <b/>
        <i/>
        <sz val="12"/>
        <color theme="1"/>
        <rFont val="Aptos Narrow"/>
        <scheme val="minor"/>
      </rPr>
      <t xml:space="preserve"> is the number of visually scalled samples, not the number of observers </t>
    </r>
  </si>
  <si>
    <t xml:space="preserve">Device </t>
  </si>
  <si>
    <t>F&lt;FC</t>
  </si>
  <si>
    <t>F&gt;1/FC</t>
  </si>
  <si>
    <t xml:space="preserve">sig. Better </t>
  </si>
  <si>
    <t>sig. Worse</t>
  </si>
  <si>
    <t>No difference</t>
  </si>
  <si>
    <t>0.616 - 1.624</t>
  </si>
  <si>
    <t>Carestream (Device A)</t>
  </si>
  <si>
    <t>Trios (Device A)</t>
  </si>
  <si>
    <t>Primescan (Device A)</t>
  </si>
  <si>
    <t>Medit (Device A)</t>
  </si>
  <si>
    <t>Easyshade (Device A)</t>
  </si>
  <si>
    <t>Carestream (Device B)</t>
  </si>
  <si>
    <t>Trios (Device B)</t>
  </si>
  <si>
    <t xml:space="preserve">Primescan (Device B) </t>
  </si>
  <si>
    <t>Medit (Device B)</t>
  </si>
  <si>
    <t>Easyshade (Device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</si>
</sst>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9" formatCode="0.000"/>
    <numFmt numFmtId="170" formatCode="0.0"/>
  </numFmts>
  <fonts count="1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0"/>
      <color rgb="FF000000"/>
      <name val="Arial Unicode MS"/>
      <family val="2"/>
    </font>
    <font>
      <i/>
      <sz val="12"/>
      <color rgb="FF000000"/>
      <name val="Times New Roman"/>
      <family val="1"/>
    </font>
    <font>
      <b/>
      <sz val="12"/>
      <color theme="1"/>
      <name val="Aptos Narrow"/>
      <scheme val="minor"/>
    </font>
    <font>
      <i/>
      <sz val="12"/>
      <color theme="1"/>
      <name val="Aptos Display"/>
      <scheme val="major"/>
    </font>
    <font>
      <sz val="8"/>
      <name val="Aptos Narrow"/>
      <family val="2"/>
      <scheme val="minor"/>
    </font>
    <font>
      <sz val="12"/>
      <color theme="1"/>
      <name val="Aptos Narrow"/>
      <scheme val="minor"/>
    </font>
    <font>
      <b/>
      <i/>
      <sz val="12"/>
      <color theme="1"/>
      <name val="Aptos Narrow"/>
      <scheme val="minor"/>
    </font>
    <font>
      <b/>
      <sz val="12"/>
      <color rgb="FFFF0000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9" fontId="0" fillId="0" borderId="0" xfId="0" applyNumberFormat="1" applyAlignment="1">
      <alignment horizontal="center"/>
    </xf>
    <xf numFmtId="169" fontId="6" fillId="0" borderId="0" xfId="0" applyNumberFormat="1" applyFont="1" applyAlignment="1">
      <alignment horizontal="center"/>
    </xf>
    <xf numFmtId="170" fontId="0" fillId="4" borderId="1" xfId="0" applyNumberFormat="1" applyFill="1" applyBorder="1" applyAlignment="1">
      <alignment horizontal="center"/>
    </xf>
    <xf numFmtId="170" fontId="0" fillId="4" borderId="3" xfId="0" applyNumberForma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169" fontId="0" fillId="7" borderId="1" xfId="0" applyNumberFormat="1" applyFill="1" applyBorder="1" applyAlignment="1">
      <alignment horizontal="center"/>
    </xf>
    <xf numFmtId="169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/>
    <xf numFmtId="0" fontId="1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70" fontId="2" fillId="8" borderId="1" xfId="0" applyNumberFormat="1" applyFont="1" applyFill="1" applyBorder="1" applyAlignment="1">
      <alignment horizontal="center"/>
    </xf>
    <xf numFmtId="169" fontId="2" fillId="9" borderId="1" xfId="0" applyNumberFormat="1" applyFont="1" applyFill="1" applyBorder="1" applyAlignment="1">
      <alignment horizontal="center"/>
    </xf>
    <xf numFmtId="169" fontId="2" fillId="10" borderId="1" xfId="0" applyNumberFormat="1" applyFont="1" applyFill="1" applyBorder="1" applyAlignment="1">
      <alignment horizontal="center"/>
    </xf>
    <xf numFmtId="169" fontId="2" fillId="8" borderId="1" xfId="0" applyNumberFormat="1" applyFont="1" applyFill="1" applyBorder="1" applyAlignment="1">
      <alignment horizontal="center"/>
    </xf>
    <xf numFmtId="170" fontId="1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1" fontId="3" fillId="10" borderId="1" xfId="0" applyNumberFormat="1" applyFont="1" applyFill="1" applyBorder="1" applyAlignment="1">
      <alignment horizontal="center"/>
    </xf>
    <xf numFmtId="1" fontId="7" fillId="9" borderId="1" xfId="0" applyNumberFormat="1" applyFont="1" applyFill="1" applyBorder="1" applyAlignment="1">
      <alignment horizontal="center"/>
    </xf>
    <xf numFmtId="0" fontId="0" fillId="8" borderId="1" xfId="0" applyFill="1" applyBorder="1"/>
    <xf numFmtId="0" fontId="0" fillId="1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11" borderId="1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393A4-A922-5348-97E9-8946529AA876}">
  <dimension ref="A1:I50"/>
  <sheetViews>
    <sheetView tabSelected="1" zoomScale="125" zoomScaleNormal="125" workbookViewId="0">
      <selection activeCell="J13" sqref="J13"/>
    </sheetView>
  </sheetViews>
  <sheetFormatPr baseColWidth="10" defaultRowHeight="16" x14ac:dyDescent="0.2"/>
  <cols>
    <col min="1" max="2" width="10.83203125" style="1"/>
    <col min="5" max="5" width="10.83203125" style="1"/>
    <col min="6" max="6" width="16.83203125" style="1" customWidth="1"/>
    <col min="7" max="7" width="15.1640625" style="1" customWidth="1"/>
  </cols>
  <sheetData>
    <row r="1" spans="1:9" x14ac:dyDescent="0.2">
      <c r="A1" s="8" t="s">
        <v>0</v>
      </c>
      <c r="B1" s="8" t="s">
        <v>1</v>
      </c>
      <c r="C1" s="12" t="s">
        <v>8</v>
      </c>
      <c r="D1" s="12" t="s">
        <v>5</v>
      </c>
      <c r="E1" s="12" t="s">
        <v>2</v>
      </c>
      <c r="F1" s="10" t="s">
        <v>4</v>
      </c>
      <c r="G1" s="10" t="s">
        <v>6</v>
      </c>
      <c r="H1" s="10" t="s">
        <v>3</v>
      </c>
      <c r="I1" s="10" t="s">
        <v>7</v>
      </c>
    </row>
    <row r="2" spans="1:9" ht="17" x14ac:dyDescent="0.25">
      <c r="A2" s="9">
        <v>5.4249999999999998</v>
      </c>
      <c r="B2" s="9">
        <v>6.8570000000000002</v>
      </c>
      <c r="C2" s="3">
        <f>A2^2</f>
        <v>29.430624999999999</v>
      </c>
      <c r="D2" s="3">
        <f>A2*B2</f>
        <v>37.199224999999998</v>
      </c>
      <c r="E2" s="35">
        <f>C50/D50</f>
        <v>0.87807839706014079</v>
      </c>
      <c r="F2" s="4">
        <f>(A2 - $E$2*B2)^2</f>
        <v>0.35519641409052155</v>
      </c>
      <c r="G2" s="3">
        <f>($E$2*B2)^2</f>
        <v>36.252243133849554</v>
      </c>
      <c r="H2" s="11">
        <f>100 * SQRT(F50 / G50)</f>
        <v>15.720455250016085</v>
      </c>
      <c r="I2" s="11">
        <f>100-H2</f>
        <v>84.279544749983913</v>
      </c>
    </row>
    <row r="3" spans="1:9" ht="17" x14ac:dyDescent="0.25">
      <c r="A3" s="9">
        <v>6.7229999999999999</v>
      </c>
      <c r="B3" s="9">
        <v>6.6539999999999999</v>
      </c>
      <c r="C3" s="3">
        <f t="shared" ref="C3:C49" si="0">A3^2</f>
        <v>45.198729</v>
      </c>
      <c r="D3" s="3">
        <f t="shared" ref="D3:D49" si="1">A3*B3</f>
        <v>44.734842</v>
      </c>
      <c r="F3" s="4">
        <f t="shared" ref="F3:F50" si="2">(A3 - $E$2*B3)^2</f>
        <v>0.7748688398329806</v>
      </c>
      <c r="G3" s="3">
        <f t="shared" ref="G3:G48" si="3">($E$2*B3)^2</f>
        <v>34.137536552030305</v>
      </c>
    </row>
    <row r="4" spans="1:9" ht="17" x14ac:dyDescent="0.25">
      <c r="A4" s="9">
        <v>6.6509999999999998</v>
      </c>
      <c r="B4" s="9">
        <v>7.0250000000000004</v>
      </c>
      <c r="C4" s="3">
        <f t="shared" si="0"/>
        <v>44.235800999999995</v>
      </c>
      <c r="D4" s="3">
        <f t="shared" si="1"/>
        <v>46.723275000000001</v>
      </c>
      <c r="F4" s="4">
        <f t="shared" si="2"/>
        <v>0.23280553653021882</v>
      </c>
      <c r="G4" s="3">
        <f t="shared" si="3"/>
        <v>38.05040137133053</v>
      </c>
    </row>
    <row r="5" spans="1:9" ht="17" x14ac:dyDescent="0.25">
      <c r="A5" s="9">
        <v>6.2309999999999999</v>
      </c>
      <c r="B5" s="9">
        <v>6.2309999999999999</v>
      </c>
      <c r="C5" s="3">
        <f t="shared" si="0"/>
        <v>38.825361000000001</v>
      </c>
      <c r="D5" s="3">
        <f t="shared" si="1"/>
        <v>38.825361000000001</v>
      </c>
      <c r="F5" s="4">
        <f t="shared" si="2"/>
        <v>0.57713422597315522</v>
      </c>
      <c r="G5" s="3">
        <f t="shared" si="3"/>
        <v>29.935194730295766</v>
      </c>
    </row>
    <row r="6" spans="1:9" ht="17" x14ac:dyDescent="0.25">
      <c r="A6" s="9">
        <v>5.1340000000000003</v>
      </c>
      <c r="B6" s="9">
        <v>5.1989999999999998</v>
      </c>
      <c r="C6" s="3">
        <f t="shared" si="0"/>
        <v>26.357956000000005</v>
      </c>
      <c r="D6" s="3">
        <f t="shared" si="1"/>
        <v>26.691666000000001</v>
      </c>
      <c r="F6" s="4">
        <f t="shared" si="2"/>
        <v>0.32361354756537858</v>
      </c>
      <c r="G6" s="3">
        <f t="shared" si="3"/>
        <v>20.840408139854702</v>
      </c>
    </row>
    <row r="7" spans="1:9" ht="17" x14ac:dyDescent="0.25">
      <c r="A7" s="9">
        <v>4.7930000000000001</v>
      </c>
      <c r="B7" s="9">
        <v>4.2919999999999998</v>
      </c>
      <c r="C7" s="3">
        <f t="shared" si="0"/>
        <v>22.972849</v>
      </c>
      <c r="D7" s="3">
        <f t="shared" si="1"/>
        <v>20.571556000000001</v>
      </c>
      <c r="F7" s="4">
        <f t="shared" si="2"/>
        <v>1.0491649232546558</v>
      </c>
      <c r="G7" s="3">
        <f t="shared" si="3"/>
        <v>14.203193758280497</v>
      </c>
    </row>
    <row r="8" spans="1:9" ht="17" x14ac:dyDescent="0.25">
      <c r="A8" s="9">
        <v>3.3359999999999999</v>
      </c>
      <c r="B8" s="9">
        <v>3.8479999999999999</v>
      </c>
      <c r="C8" s="3">
        <f t="shared" si="0"/>
        <v>11.128895999999999</v>
      </c>
      <c r="D8" s="3">
        <f t="shared" si="1"/>
        <v>12.836927999999999</v>
      </c>
      <c r="F8" s="4">
        <f t="shared" si="2"/>
        <v>1.8357515994846191E-3</v>
      </c>
      <c r="G8" s="3">
        <f t="shared" si="3"/>
        <v>11.416598074432363</v>
      </c>
    </row>
    <row r="9" spans="1:9" ht="17" x14ac:dyDescent="0.25">
      <c r="A9" s="9">
        <v>6.3339999999999996</v>
      </c>
      <c r="B9" s="9">
        <v>4.1539999999999999</v>
      </c>
      <c r="C9" s="3">
        <f t="shared" si="0"/>
        <v>40.119555999999996</v>
      </c>
      <c r="D9" s="3">
        <f t="shared" si="1"/>
        <v>26.311435999999997</v>
      </c>
      <c r="F9" s="4">
        <f t="shared" si="2"/>
        <v>7.2170798967815957</v>
      </c>
      <c r="G9" s="3">
        <f t="shared" si="3"/>
        <v>13.304530991242562</v>
      </c>
    </row>
    <row r="10" spans="1:9" ht="17" x14ac:dyDescent="0.25">
      <c r="A10" s="9">
        <v>5.6710000000000003</v>
      </c>
      <c r="B10" s="9">
        <v>5.13</v>
      </c>
      <c r="C10" s="3">
        <f t="shared" si="0"/>
        <v>32.160241000000006</v>
      </c>
      <c r="D10" s="3">
        <f t="shared" si="1"/>
        <v>29.092230000000001</v>
      </c>
      <c r="F10" s="4">
        <f t="shared" si="2"/>
        <v>1.3606238530279804</v>
      </c>
      <c r="G10" s="3">
        <f t="shared" si="3"/>
        <v>20.290900223637859</v>
      </c>
    </row>
    <row r="11" spans="1:9" ht="17" x14ac:dyDescent="0.25">
      <c r="A11" s="9">
        <v>5.6950000000000003</v>
      </c>
      <c r="B11" s="9">
        <v>5.4119999999999999</v>
      </c>
      <c r="C11" s="3">
        <f t="shared" si="0"/>
        <v>32.433025000000001</v>
      </c>
      <c r="D11" s="3">
        <f t="shared" si="1"/>
        <v>30.821340000000003</v>
      </c>
      <c r="F11" s="4">
        <f t="shared" si="2"/>
        <v>0.8889467283896838</v>
      </c>
      <c r="G11" s="3">
        <f t="shared" si="3"/>
        <v>22.583027373280881</v>
      </c>
    </row>
    <row r="12" spans="1:9" ht="17" x14ac:dyDescent="0.25">
      <c r="A12" s="9">
        <v>4.4589999999999996</v>
      </c>
      <c r="B12" s="9">
        <v>4.5179999999999998</v>
      </c>
      <c r="C12" s="3">
        <f t="shared" si="0"/>
        <v>19.882680999999998</v>
      </c>
      <c r="D12" s="3">
        <f t="shared" si="1"/>
        <v>20.145761999999998</v>
      </c>
      <c r="F12" s="4">
        <f t="shared" si="2"/>
        <v>0.2419083582755483</v>
      </c>
      <c r="G12" s="3">
        <f t="shared" si="3"/>
        <v>15.738344167305739</v>
      </c>
    </row>
    <row r="13" spans="1:9" ht="17" x14ac:dyDescent="0.25">
      <c r="A13" s="9">
        <v>6.9649999999999999</v>
      </c>
      <c r="B13" s="9">
        <v>6.7489999999999997</v>
      </c>
      <c r="C13" s="3">
        <f t="shared" si="0"/>
        <v>48.511224999999996</v>
      </c>
      <c r="D13" s="3">
        <f t="shared" si="1"/>
        <v>47.006784999999994</v>
      </c>
      <c r="F13" s="4">
        <f t="shared" si="2"/>
        <v>1.0792070333767676</v>
      </c>
      <c r="G13" s="3">
        <f t="shared" si="3"/>
        <v>35.119266880878108</v>
      </c>
    </row>
    <row r="14" spans="1:9" ht="17" x14ac:dyDescent="0.25">
      <c r="A14" s="9">
        <v>4.9690000000000003</v>
      </c>
      <c r="B14" s="9">
        <v>5.1449999999999996</v>
      </c>
      <c r="C14" s="3">
        <f t="shared" si="0"/>
        <v>24.690961000000001</v>
      </c>
      <c r="D14" s="3">
        <f t="shared" si="1"/>
        <v>25.565504999999998</v>
      </c>
      <c r="F14" s="4">
        <f t="shared" si="2"/>
        <v>0.20365963787384403</v>
      </c>
      <c r="G14" s="3">
        <f t="shared" si="3"/>
        <v>20.409733938739873</v>
      </c>
    </row>
    <row r="15" spans="1:9" ht="17" x14ac:dyDescent="0.25">
      <c r="A15" s="9">
        <v>4.9800000000000004</v>
      </c>
      <c r="B15" s="9">
        <v>5.2690000000000001</v>
      </c>
      <c r="C15" s="3">
        <f t="shared" si="0"/>
        <v>24.800400000000003</v>
      </c>
      <c r="D15" s="3">
        <f t="shared" si="1"/>
        <v>26.239620000000002</v>
      </c>
      <c r="F15" s="4">
        <f t="shared" si="2"/>
        <v>0.12489504164340023</v>
      </c>
      <c r="G15" s="3">
        <f t="shared" si="3"/>
        <v>21.405381979777822</v>
      </c>
    </row>
    <row r="16" spans="1:9" ht="17" x14ac:dyDescent="0.25">
      <c r="A16" s="9">
        <v>7.47</v>
      </c>
      <c r="B16" s="9">
        <v>9.8930000000000007</v>
      </c>
      <c r="C16" s="3">
        <f t="shared" si="0"/>
        <v>55.800899999999999</v>
      </c>
      <c r="D16" s="3">
        <f t="shared" si="1"/>
        <v>73.900710000000004</v>
      </c>
      <c r="F16" s="4">
        <f t="shared" si="2"/>
        <v>1.4806742319125332</v>
      </c>
      <c r="G16" s="3">
        <f t="shared" si="3"/>
        <v>75.46100818872516</v>
      </c>
    </row>
    <row r="17" spans="1:7" ht="17" x14ac:dyDescent="0.25">
      <c r="A17" s="9">
        <v>4.1829999999999998</v>
      </c>
      <c r="B17" s="9">
        <v>4.5209999999999999</v>
      </c>
      <c r="C17" s="3">
        <f t="shared" si="0"/>
        <v>17.497488999999998</v>
      </c>
      <c r="D17" s="3">
        <f t="shared" si="1"/>
        <v>18.911342999999999</v>
      </c>
      <c r="F17" s="4">
        <f t="shared" si="2"/>
        <v>4.5457466579624392E-2</v>
      </c>
      <c r="G17" s="3">
        <f t="shared" si="3"/>
        <v>15.759251961968651</v>
      </c>
    </row>
    <row r="18" spans="1:7" ht="17" x14ac:dyDescent="0.25">
      <c r="A18" s="9">
        <v>8.3239999999999998</v>
      </c>
      <c r="B18" s="9">
        <v>9.0670000000000002</v>
      </c>
      <c r="C18" s="3">
        <f t="shared" si="0"/>
        <v>69.288975999999991</v>
      </c>
      <c r="D18" s="3">
        <f t="shared" si="1"/>
        <v>75.473708000000002</v>
      </c>
      <c r="F18" s="4">
        <f t="shared" si="2"/>
        <v>0.13137955240154969</v>
      </c>
      <c r="G18" s="3">
        <f t="shared" si="3"/>
        <v>63.386068634051803</v>
      </c>
    </row>
    <row r="19" spans="1:7" ht="17" x14ac:dyDescent="0.25">
      <c r="A19" s="9">
        <v>6.6340000000000003</v>
      </c>
      <c r="B19" s="9">
        <v>6.3879999999999999</v>
      </c>
      <c r="C19" s="3">
        <f t="shared" si="0"/>
        <v>44.009956000000003</v>
      </c>
      <c r="D19" s="3">
        <f t="shared" si="1"/>
        <v>42.377991999999999</v>
      </c>
      <c r="F19" s="4">
        <f t="shared" si="2"/>
        <v>1.0502871862978107</v>
      </c>
      <c r="G19" s="3">
        <f t="shared" si="3"/>
        <v>31.462729758272754</v>
      </c>
    </row>
    <row r="20" spans="1:7" ht="17" x14ac:dyDescent="0.25">
      <c r="A20" s="9">
        <v>6.3490000000000002</v>
      </c>
      <c r="B20" s="9">
        <v>6.1050000000000004</v>
      </c>
      <c r="C20" s="3">
        <f t="shared" si="0"/>
        <v>40.309801</v>
      </c>
      <c r="D20" s="3">
        <f t="shared" si="1"/>
        <v>38.760645000000004</v>
      </c>
      <c r="F20" s="4">
        <f t="shared" si="2"/>
        <v>0.97679892844957905</v>
      </c>
      <c r="G20" s="3">
        <f t="shared" si="3"/>
        <v>28.736767989683905</v>
      </c>
    </row>
    <row r="21" spans="1:7" ht="17" x14ac:dyDescent="0.25">
      <c r="A21" s="9">
        <v>8.0990000000000002</v>
      </c>
      <c r="B21" s="9">
        <v>9.3640000000000008</v>
      </c>
      <c r="C21" s="3">
        <f t="shared" si="0"/>
        <v>65.593800999999999</v>
      </c>
      <c r="D21" s="3">
        <f t="shared" si="1"/>
        <v>75.839036000000007</v>
      </c>
      <c r="F21" s="4">
        <f t="shared" si="2"/>
        <v>1.5209329425283382E-2</v>
      </c>
      <c r="G21" s="3">
        <f t="shared" si="3"/>
        <v>67.60664666035791</v>
      </c>
    </row>
    <row r="22" spans="1:7" ht="17" x14ac:dyDescent="0.25">
      <c r="A22" s="9">
        <v>6.7089999999999996</v>
      </c>
      <c r="B22" s="9">
        <v>8.8859999999999992</v>
      </c>
      <c r="C22" s="3">
        <f t="shared" si="0"/>
        <v>45.010680999999998</v>
      </c>
      <c r="D22" s="3">
        <f t="shared" si="1"/>
        <v>59.616173999999994</v>
      </c>
      <c r="F22" s="4">
        <f t="shared" si="2"/>
        <v>1.1959711004852616</v>
      </c>
      <c r="G22" s="3">
        <f t="shared" si="3"/>
        <v>60.880639110042139</v>
      </c>
    </row>
    <row r="23" spans="1:7" ht="17" x14ac:dyDescent="0.25">
      <c r="A23" s="9">
        <v>6.2919999999999998</v>
      </c>
      <c r="B23" s="9">
        <v>5.6630000000000003</v>
      </c>
      <c r="C23" s="3">
        <f t="shared" si="0"/>
        <v>39.589264</v>
      </c>
      <c r="D23" s="3">
        <f t="shared" si="1"/>
        <v>35.631596000000002</v>
      </c>
      <c r="F23" s="4">
        <f t="shared" si="2"/>
        <v>1.7409272901860446</v>
      </c>
      <c r="G23" s="3">
        <f t="shared" si="3"/>
        <v>24.726332690935092</v>
      </c>
    </row>
    <row r="24" spans="1:7" ht="17" x14ac:dyDescent="0.25">
      <c r="A24" s="9">
        <v>5.625</v>
      </c>
      <c r="B24" s="9">
        <v>5.5529999999999999</v>
      </c>
      <c r="C24" s="3">
        <f t="shared" si="0"/>
        <v>31.640625</v>
      </c>
      <c r="D24" s="3">
        <f t="shared" si="1"/>
        <v>31.235624999999999</v>
      </c>
      <c r="F24" s="4">
        <f t="shared" si="2"/>
        <v>0.56104693130541239</v>
      </c>
      <c r="G24" s="3">
        <f t="shared" si="3"/>
        <v>23.775076993648728</v>
      </c>
    </row>
    <row r="25" spans="1:7" ht="17" x14ac:dyDescent="0.25">
      <c r="A25" s="9">
        <v>6.2350000000000003</v>
      </c>
      <c r="B25" s="9">
        <v>7.9939999999999998</v>
      </c>
      <c r="C25" s="3">
        <f t="shared" si="0"/>
        <v>38.875225000000007</v>
      </c>
      <c r="D25" s="3">
        <f t="shared" si="1"/>
        <v>49.842590000000001</v>
      </c>
      <c r="F25" s="4">
        <f t="shared" si="2"/>
        <v>0.61521857983292938</v>
      </c>
      <c r="G25" s="3">
        <f t="shared" si="3"/>
        <v>49.27139664488454</v>
      </c>
    </row>
    <row r="26" spans="1:7" ht="17" x14ac:dyDescent="0.25">
      <c r="A26" s="9">
        <v>6.7169999999999996</v>
      </c>
      <c r="B26" s="9">
        <v>8.1110000000000007</v>
      </c>
      <c r="C26" s="3">
        <f t="shared" si="0"/>
        <v>45.118088999999998</v>
      </c>
      <c r="D26" s="3">
        <f t="shared" si="1"/>
        <v>54.481587000000005</v>
      </c>
      <c r="F26" s="4">
        <f t="shared" si="2"/>
        <v>0.16410105044257353</v>
      </c>
      <c r="G26" s="3">
        <f t="shared" si="3"/>
        <v>50.724221214947789</v>
      </c>
    </row>
    <row r="27" spans="1:7" ht="17" x14ac:dyDescent="0.25">
      <c r="A27" s="9">
        <v>8.5459999999999994</v>
      </c>
      <c r="B27" s="9">
        <v>10.824999999999999</v>
      </c>
      <c r="C27" s="3">
        <f t="shared" si="0"/>
        <v>73.034115999999983</v>
      </c>
      <c r="D27" s="3">
        <f t="shared" si="1"/>
        <v>92.510449999999992</v>
      </c>
      <c r="F27" s="4">
        <f t="shared" si="2"/>
        <v>0.92006204666271141</v>
      </c>
      <c r="G27" s="3">
        <f t="shared" si="3"/>
        <v>90.348801341287299</v>
      </c>
    </row>
    <row r="28" spans="1:7" ht="17" x14ac:dyDescent="0.25">
      <c r="A28" s="9">
        <v>7.3570000000000002</v>
      </c>
      <c r="B28" s="9">
        <v>9.1519999999999992</v>
      </c>
      <c r="C28" s="3">
        <f t="shared" si="0"/>
        <v>54.125449000000003</v>
      </c>
      <c r="D28" s="3">
        <f t="shared" si="1"/>
        <v>67.33126399999999</v>
      </c>
      <c r="F28" s="4">
        <f t="shared" si="2"/>
        <v>0.46127662937534858</v>
      </c>
      <c r="G28" s="3">
        <f t="shared" si="3"/>
        <v>64.580084359681663</v>
      </c>
    </row>
    <row r="29" spans="1:7" ht="17" x14ac:dyDescent="0.25">
      <c r="A29" s="9">
        <v>6.827</v>
      </c>
      <c r="B29" s="9">
        <v>7.09</v>
      </c>
      <c r="C29" s="3">
        <f t="shared" si="0"/>
        <v>46.607928999999999</v>
      </c>
      <c r="D29" s="3">
        <f t="shared" si="1"/>
        <v>48.40343</v>
      </c>
      <c r="F29" s="4">
        <f t="shared" si="2"/>
        <v>0.36171102605782368</v>
      </c>
      <c r="G29" s="3">
        <f t="shared" si="3"/>
        <v>38.757794479283284</v>
      </c>
    </row>
    <row r="30" spans="1:7" ht="17" x14ac:dyDescent="0.25">
      <c r="A30" s="9">
        <v>7.476</v>
      </c>
      <c r="B30" s="9">
        <v>10.71</v>
      </c>
      <c r="C30" s="3">
        <f t="shared" si="0"/>
        <v>55.890576000000003</v>
      </c>
      <c r="D30" s="3">
        <f t="shared" si="1"/>
        <v>80.067959999999999</v>
      </c>
      <c r="F30" s="4">
        <f t="shared" si="2"/>
        <v>3.718030951212842</v>
      </c>
      <c r="G30" s="3">
        <f t="shared" si="3"/>
        <v>88.439346896563791</v>
      </c>
    </row>
    <row r="31" spans="1:7" ht="17" x14ac:dyDescent="0.25">
      <c r="A31" s="9">
        <v>4.7750000000000004</v>
      </c>
      <c r="B31" s="9">
        <v>7.806</v>
      </c>
      <c r="C31" s="3">
        <f t="shared" si="0"/>
        <v>22.800625000000004</v>
      </c>
      <c r="D31" s="3">
        <f t="shared" si="1"/>
        <v>37.273650000000004</v>
      </c>
      <c r="F31" s="4">
        <f t="shared" si="2"/>
        <v>4.3234051830449403</v>
      </c>
      <c r="G31" s="3">
        <f t="shared" si="3"/>
        <v>46.981153872206377</v>
      </c>
    </row>
    <row r="32" spans="1:7" ht="17" x14ac:dyDescent="0.25">
      <c r="A32" s="9">
        <v>9.2119999999999997</v>
      </c>
      <c r="B32" s="9">
        <v>11.509</v>
      </c>
      <c r="C32" s="3">
        <f t="shared" si="0"/>
        <v>84.860943999999989</v>
      </c>
      <c r="D32" s="3">
        <f t="shared" si="1"/>
        <v>106.02090800000001</v>
      </c>
      <c r="F32" s="4">
        <f t="shared" si="2"/>
        <v>0.79888607622564956</v>
      </c>
      <c r="G32" s="3">
        <f t="shared" si="3"/>
        <v>102.12727997922697</v>
      </c>
    </row>
    <row r="33" spans="1:7" ht="17" x14ac:dyDescent="0.25">
      <c r="A33" s="9">
        <v>6.1130000000000004</v>
      </c>
      <c r="B33" s="9">
        <v>7.8310000000000004</v>
      </c>
      <c r="C33" s="3">
        <f t="shared" si="0"/>
        <v>37.368769000000007</v>
      </c>
      <c r="D33" s="3">
        <f t="shared" si="1"/>
        <v>47.870903000000006</v>
      </c>
      <c r="F33" s="4">
        <f t="shared" si="2"/>
        <v>0.58252297496907901</v>
      </c>
      <c r="G33" s="3">
        <f t="shared" si="3"/>
        <v>47.282565519092053</v>
      </c>
    </row>
    <row r="34" spans="1:7" ht="17" x14ac:dyDescent="0.25">
      <c r="A34" s="9">
        <v>7.2709999999999999</v>
      </c>
      <c r="B34" s="9">
        <v>7.2709999999999999</v>
      </c>
      <c r="C34" s="3">
        <f t="shared" si="0"/>
        <v>52.867440999999999</v>
      </c>
      <c r="D34" s="3">
        <f t="shared" si="1"/>
        <v>52.867440999999999</v>
      </c>
      <c r="F34" s="4">
        <f t="shared" si="2"/>
        <v>0.7858680216963464</v>
      </c>
      <c r="G34" s="3">
        <f t="shared" si="3"/>
        <v>40.761942721599475</v>
      </c>
    </row>
    <row r="35" spans="1:7" ht="17" x14ac:dyDescent="0.25">
      <c r="A35" s="9">
        <v>6.6920000000000002</v>
      </c>
      <c r="B35" s="9">
        <v>8.218</v>
      </c>
      <c r="C35" s="3">
        <f t="shared" si="0"/>
        <v>44.782864000000004</v>
      </c>
      <c r="D35" s="3">
        <f t="shared" si="1"/>
        <v>54.994855999999999</v>
      </c>
      <c r="F35" s="4">
        <f t="shared" si="2"/>
        <v>0.27462658618787517</v>
      </c>
      <c r="G35" s="3">
        <f t="shared" si="3"/>
        <v>52.071352592254406</v>
      </c>
    </row>
    <row r="36" spans="1:7" ht="17" x14ac:dyDescent="0.25">
      <c r="A36" s="9">
        <v>10.097</v>
      </c>
      <c r="B36" s="9">
        <v>10.097</v>
      </c>
      <c r="C36" s="3">
        <f t="shared" si="0"/>
        <v>101.94940899999999</v>
      </c>
      <c r="D36" s="3">
        <f t="shared" si="1"/>
        <v>101.94940899999999</v>
      </c>
      <c r="F36" s="4">
        <f t="shared" si="2"/>
        <v>1.515465451863685</v>
      </c>
      <c r="G36" s="3">
        <f t="shared" si="3"/>
        <v>78.605203723761051</v>
      </c>
    </row>
    <row r="37" spans="1:7" ht="17" x14ac:dyDescent="0.25">
      <c r="A37" s="9">
        <v>8.75</v>
      </c>
      <c r="B37" s="9">
        <v>9.6630000000000003</v>
      </c>
      <c r="C37" s="3">
        <f t="shared" si="0"/>
        <v>76.5625</v>
      </c>
      <c r="D37" s="3">
        <f t="shared" si="1"/>
        <v>84.551249999999996</v>
      </c>
      <c r="F37" s="4">
        <f t="shared" si="2"/>
        <v>7.0293094579364362E-2</v>
      </c>
      <c r="G37" s="3">
        <f t="shared" si="3"/>
        <v>71.993045233441833</v>
      </c>
    </row>
    <row r="38" spans="1:7" ht="17" x14ac:dyDescent="0.25">
      <c r="A38" s="9">
        <v>9.1229999999999993</v>
      </c>
      <c r="B38" s="9">
        <v>11.489000000000001</v>
      </c>
      <c r="C38" s="3">
        <f t="shared" si="0"/>
        <v>83.229128999999986</v>
      </c>
      <c r="D38" s="3">
        <f t="shared" si="1"/>
        <v>104.81414700000001</v>
      </c>
      <c r="F38" s="4">
        <f t="shared" si="2"/>
        <v>0.93169347728538709</v>
      </c>
      <c r="G38" s="3">
        <f t="shared" si="3"/>
        <v>101.77264085125734</v>
      </c>
    </row>
    <row r="39" spans="1:7" ht="17" x14ac:dyDescent="0.25">
      <c r="A39" s="9">
        <v>8.2780000000000005</v>
      </c>
      <c r="B39" s="9">
        <v>8.6080000000000005</v>
      </c>
      <c r="C39" s="3">
        <f t="shared" si="0"/>
        <v>68.525284000000013</v>
      </c>
      <c r="D39" s="3">
        <f t="shared" si="1"/>
        <v>71.257024000000015</v>
      </c>
      <c r="F39" s="4">
        <f t="shared" si="2"/>
        <v>0.51768191651631812</v>
      </c>
      <c r="G39" s="3">
        <f t="shared" si="3"/>
        <v>57.130904742908292</v>
      </c>
    </row>
    <row r="40" spans="1:7" ht="17" x14ac:dyDescent="0.25">
      <c r="A40" s="9">
        <v>6.7249999999999996</v>
      </c>
      <c r="B40" s="9">
        <v>7.8360000000000003</v>
      </c>
      <c r="C40" s="3">
        <f t="shared" si="0"/>
        <v>45.225624999999994</v>
      </c>
      <c r="D40" s="3">
        <f t="shared" si="1"/>
        <v>52.697099999999999</v>
      </c>
      <c r="F40" s="4">
        <f t="shared" si="2"/>
        <v>2.4218306284001727E-2</v>
      </c>
      <c r="G40" s="3">
        <f t="shared" si="3"/>
        <v>47.3429635017199</v>
      </c>
    </row>
    <row r="41" spans="1:7" ht="17" x14ac:dyDescent="0.25">
      <c r="A41" s="9">
        <v>7.7169999999999996</v>
      </c>
      <c r="B41" s="9">
        <v>7.3520000000000003</v>
      </c>
      <c r="C41" s="3">
        <f t="shared" si="0"/>
        <v>59.552088999999995</v>
      </c>
      <c r="D41" s="3">
        <f t="shared" si="1"/>
        <v>56.735383999999996</v>
      </c>
      <c r="F41" s="4">
        <f t="shared" si="2"/>
        <v>1.5910482849285186</v>
      </c>
      <c r="G41" s="3">
        <f t="shared" si="3"/>
        <v>41.675189363551645</v>
      </c>
    </row>
    <row r="42" spans="1:7" ht="17" x14ac:dyDescent="0.25">
      <c r="A42" s="9">
        <v>7.5209999999999999</v>
      </c>
      <c r="B42" s="9">
        <v>8.59</v>
      </c>
      <c r="C42" s="3">
        <f t="shared" si="0"/>
        <v>56.565441</v>
      </c>
      <c r="D42" s="3">
        <f t="shared" si="1"/>
        <v>64.60539</v>
      </c>
      <c r="F42" s="4">
        <f t="shared" si="2"/>
        <v>4.7060493755792117E-4</v>
      </c>
      <c r="G42" s="3">
        <f t="shared" si="3"/>
        <v>56.892224190228049</v>
      </c>
    </row>
    <row r="43" spans="1:7" ht="17" x14ac:dyDescent="0.25">
      <c r="A43" s="9">
        <v>7.6630000000000003</v>
      </c>
      <c r="B43" s="9">
        <v>11.218</v>
      </c>
      <c r="C43" s="3">
        <f t="shared" si="0"/>
        <v>58.721569000000002</v>
      </c>
      <c r="D43" s="3">
        <f t="shared" si="1"/>
        <v>85.963533999999996</v>
      </c>
      <c r="F43" s="4">
        <f t="shared" si="2"/>
        <v>4.7842089266057233</v>
      </c>
      <c r="G43" s="3">
        <f t="shared" si="3"/>
        <v>97.028084207295549</v>
      </c>
    </row>
    <row r="44" spans="1:7" ht="17" x14ac:dyDescent="0.25">
      <c r="A44" s="9">
        <v>6.9370000000000003</v>
      </c>
      <c r="B44" s="9">
        <v>7.3280000000000003</v>
      </c>
      <c r="C44" s="3">
        <f t="shared" si="0"/>
        <v>48.121969000000007</v>
      </c>
      <c r="D44" s="3">
        <f t="shared" si="1"/>
        <v>50.834336000000008</v>
      </c>
      <c r="F44" s="4">
        <f t="shared" si="2"/>
        <v>0.25244746729651263</v>
      </c>
      <c r="G44" s="3">
        <f t="shared" si="3"/>
        <v>41.403543008289731</v>
      </c>
    </row>
    <row r="45" spans="1:7" ht="17" x14ac:dyDescent="0.25">
      <c r="A45" s="9">
        <v>8.625</v>
      </c>
      <c r="B45" s="9">
        <v>11.151</v>
      </c>
      <c r="C45" s="3">
        <f t="shared" si="0"/>
        <v>74.390625</v>
      </c>
      <c r="D45" s="3">
        <f t="shared" si="1"/>
        <v>96.177374999999998</v>
      </c>
      <c r="F45" s="4">
        <f t="shared" si="2"/>
        <v>1.3606107479902319</v>
      </c>
      <c r="G45" s="3">
        <f t="shared" si="3"/>
        <v>95.872536294894331</v>
      </c>
    </row>
    <row r="46" spans="1:7" ht="17" x14ac:dyDescent="0.25">
      <c r="A46" s="9">
        <v>7.7990000000000004</v>
      </c>
      <c r="B46" s="9">
        <v>11.349</v>
      </c>
      <c r="C46" s="3">
        <f t="shared" si="0"/>
        <v>60.824401000000009</v>
      </c>
      <c r="D46" s="3">
        <f t="shared" si="1"/>
        <v>88.510851000000002</v>
      </c>
      <c r="F46" s="4">
        <f t="shared" si="2"/>
        <v>4.6929065038908391</v>
      </c>
      <c r="G46" s="3">
        <f t="shared" si="3"/>
        <v>99.307437840908761</v>
      </c>
    </row>
    <row r="47" spans="1:7" ht="17" x14ac:dyDescent="0.25">
      <c r="A47" s="9">
        <v>6.9790000000000001</v>
      </c>
      <c r="B47" s="9">
        <v>10.391999999999999</v>
      </c>
      <c r="C47" s="3">
        <f t="shared" si="0"/>
        <v>48.706440999999998</v>
      </c>
      <c r="D47" s="3">
        <f t="shared" si="1"/>
        <v>72.525767999999999</v>
      </c>
      <c r="F47" s="4">
        <f t="shared" si="2"/>
        <v>4.6052760941390822</v>
      </c>
      <c r="G47" s="3">
        <f t="shared" si="3"/>
        <v>83.265455316130385</v>
      </c>
    </row>
    <row r="48" spans="1:7" ht="17" x14ac:dyDescent="0.25">
      <c r="A48" s="9">
        <v>8.2769999999999992</v>
      </c>
      <c r="B48" s="9">
        <v>9.86</v>
      </c>
      <c r="C48" s="3">
        <f t="shared" si="0"/>
        <v>68.508728999999988</v>
      </c>
      <c r="D48" s="3">
        <f t="shared" si="1"/>
        <v>81.611219999999989</v>
      </c>
      <c r="F48" s="4">
        <f t="shared" si="2"/>
        <v>0.14504900381036337</v>
      </c>
      <c r="G48" s="3">
        <f t="shared" si="3"/>
        <v>74.958418483255358</v>
      </c>
    </row>
    <row r="49" spans="1:7" ht="17" x14ac:dyDescent="0.25">
      <c r="A49" s="9">
        <v>8.2769999999999992</v>
      </c>
      <c r="B49" s="9">
        <v>7.2080000000000002</v>
      </c>
      <c r="C49" s="3">
        <f t="shared" si="0"/>
        <v>68.508728999999988</v>
      </c>
      <c r="D49" s="3">
        <f t="shared" si="1"/>
        <v>59.660615999999997</v>
      </c>
      <c r="F49" s="4">
        <f t="shared" si="2"/>
        <v>3.7939673566605232</v>
      </c>
      <c r="G49" s="3">
        <f>($E$2*B49)^2</f>
        <v>40.058634486461706</v>
      </c>
    </row>
    <row r="50" spans="1:7" x14ac:dyDescent="0.2">
      <c r="B50" s="7" t="s">
        <v>9</v>
      </c>
      <c r="C50" s="5">
        <f>SUM(C2:C49)</f>
        <v>2325.2137660000003</v>
      </c>
      <c r="D50" s="6">
        <f>SUM(D2:D49)</f>
        <v>2648.0708030000005</v>
      </c>
      <c r="E50" s="13" t="s">
        <v>9</v>
      </c>
      <c r="F50" s="14">
        <f>SUM(F2:F49)</f>
        <v>58.919738167754545</v>
      </c>
      <c r="G50" s="14">
        <f>SUM(G2:G49)</f>
        <v>2384.1335041677544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96BF7-41B7-BA48-B0C1-0D8662B1C9CE}">
  <dimension ref="A1:M9"/>
  <sheetViews>
    <sheetView workbookViewId="0">
      <selection activeCell="H13" sqref="H13"/>
    </sheetView>
  </sheetViews>
  <sheetFormatPr baseColWidth="10" defaultRowHeight="16" x14ac:dyDescent="0.2"/>
  <cols>
    <col min="1" max="1" width="18.83203125" customWidth="1"/>
    <col min="2" max="2" width="18" customWidth="1"/>
    <col min="7" max="7" width="19.83203125" customWidth="1"/>
    <col min="8" max="8" width="11.83203125" customWidth="1"/>
    <col min="9" max="9" width="20.5" customWidth="1"/>
    <col min="10" max="10" width="17.6640625" customWidth="1"/>
    <col min="11" max="11" width="19.33203125" customWidth="1"/>
    <col min="12" max="12" width="16.83203125" customWidth="1"/>
    <col min="13" max="13" width="18.83203125" customWidth="1"/>
  </cols>
  <sheetData>
    <row r="1" spans="1:13" x14ac:dyDescent="0.2">
      <c r="A1" s="2" t="s">
        <v>10</v>
      </c>
      <c r="B1" s="16" t="s">
        <v>11</v>
      </c>
      <c r="G1" s="20" t="s">
        <v>17</v>
      </c>
      <c r="H1" s="28" t="s">
        <v>3</v>
      </c>
      <c r="I1" s="21" t="s">
        <v>29</v>
      </c>
      <c r="J1" s="21" t="s">
        <v>30</v>
      </c>
      <c r="K1" s="21" t="s">
        <v>31</v>
      </c>
      <c r="L1" s="21" t="s">
        <v>32</v>
      </c>
      <c r="M1" s="21" t="s">
        <v>33</v>
      </c>
    </row>
    <row r="2" spans="1:13" x14ac:dyDescent="0.2">
      <c r="A2" s="1">
        <v>48</v>
      </c>
      <c r="B2" s="1">
        <v>0.95</v>
      </c>
      <c r="G2" s="20" t="s">
        <v>24</v>
      </c>
      <c r="H2" s="22">
        <v>18.0314598610648</v>
      </c>
      <c r="I2" s="23">
        <f>(18/18)^2</f>
        <v>1</v>
      </c>
      <c r="J2" s="24">
        <f>(18/24)^2</f>
        <v>0.5625</v>
      </c>
      <c r="K2" s="24">
        <f>(H2/25)^2</f>
        <v>0.52021367155390563</v>
      </c>
      <c r="L2" s="24">
        <f>(H2/28)^2</f>
        <v>0.41471115398111097</v>
      </c>
      <c r="M2" s="24">
        <f>(H2/43)^2</f>
        <v>0.17584291223428397</v>
      </c>
    </row>
    <row r="3" spans="1:13" x14ac:dyDescent="0.2">
      <c r="A3" s="17" t="s">
        <v>12</v>
      </c>
      <c r="B3" s="1">
        <f>A2 - 1</f>
        <v>47</v>
      </c>
      <c r="G3" s="20" t="s">
        <v>25</v>
      </c>
      <c r="H3" s="22">
        <v>24.3749506525638</v>
      </c>
      <c r="I3" s="25">
        <f>(24/18)^2</f>
        <v>1.7777777777777777</v>
      </c>
      <c r="J3" s="23">
        <f>(24/24)^2</f>
        <v>1</v>
      </c>
      <c r="K3" s="26">
        <f t="shared" ref="K3:K6" si="0">(H3/25)^2</f>
        <v>0.95062115090387278</v>
      </c>
      <c r="L3" s="26">
        <f t="shared" ref="L3:L6" si="1">(H3/28)^2</f>
        <v>0.75782936137107193</v>
      </c>
      <c r="M3" s="24">
        <f t="shared" ref="M3:M6" si="2">(H3/43)^2</f>
        <v>0.321329485838248</v>
      </c>
    </row>
    <row r="4" spans="1:13" x14ac:dyDescent="0.2">
      <c r="A4" s="17" t="s">
        <v>13</v>
      </c>
      <c r="B4" s="1">
        <f>A2-1</f>
        <v>47</v>
      </c>
      <c r="G4" s="20" t="s">
        <v>26</v>
      </c>
      <c r="H4" s="22">
        <v>24.7459308809646</v>
      </c>
      <c r="I4" s="25">
        <f>(25/18)^2</f>
        <v>1.9290123456790123</v>
      </c>
      <c r="J4" s="26">
        <f>(25/24)^2</f>
        <v>1.0850694444444446</v>
      </c>
      <c r="K4" s="23">
        <f t="shared" si="0"/>
        <v>0.97977775226476393</v>
      </c>
      <c r="L4" s="26">
        <f t="shared" si="1"/>
        <v>0.78107282546617007</v>
      </c>
      <c r="M4" s="24">
        <f t="shared" si="2"/>
        <v>0.33118501631448216</v>
      </c>
    </row>
    <row r="5" spans="1:13" x14ac:dyDescent="0.2">
      <c r="A5" s="18" t="s">
        <v>14</v>
      </c>
      <c r="B5" s="15">
        <f>_xlfn.F.INV(B2, B3, B4)</f>
        <v>1.6237554761954582</v>
      </c>
      <c r="G5" s="20" t="s">
        <v>27</v>
      </c>
      <c r="H5" s="22">
        <v>28.014688354929099</v>
      </c>
      <c r="I5" s="25">
        <f>(28/18)^2</f>
        <v>2.4197530864197532</v>
      </c>
      <c r="J5" s="26">
        <f>(28/24)^2</f>
        <v>1.3611111111111114</v>
      </c>
      <c r="K5" s="26">
        <f t="shared" si="0"/>
        <v>1.2557164217980803</v>
      </c>
      <c r="L5" s="23">
        <f t="shared" si="1"/>
        <v>1.0010494433977042</v>
      </c>
      <c r="M5" s="24">
        <f t="shared" si="2"/>
        <v>0.4244579576115739</v>
      </c>
    </row>
    <row r="6" spans="1:13" x14ac:dyDescent="0.2">
      <c r="A6" s="18" t="s">
        <v>15</v>
      </c>
      <c r="B6" s="15">
        <f>1/B5</f>
        <v>0.6158562755662268</v>
      </c>
      <c r="G6" s="20" t="s">
        <v>28</v>
      </c>
      <c r="H6" s="22">
        <v>43.386291327346797</v>
      </c>
      <c r="I6" s="25">
        <f>(43/18)^2</f>
        <v>5.7067901234567895</v>
      </c>
      <c r="J6" s="25">
        <f>(43/24)^2</f>
        <v>3.2100694444444446</v>
      </c>
      <c r="K6" s="25">
        <f t="shared" si="0"/>
        <v>3.011792440226253</v>
      </c>
      <c r="L6" s="25">
        <f t="shared" si="1"/>
        <v>2.4009824938028159</v>
      </c>
      <c r="M6" s="23">
        <f t="shared" si="2"/>
        <v>1.0180477420991929</v>
      </c>
    </row>
    <row r="7" spans="1:13" x14ac:dyDescent="0.2">
      <c r="G7" s="32" t="s">
        <v>20</v>
      </c>
      <c r="H7" s="29" t="s">
        <v>18</v>
      </c>
      <c r="K7" s="3"/>
      <c r="L7" s="3"/>
      <c r="M7" s="3"/>
    </row>
    <row r="8" spans="1:13" x14ac:dyDescent="0.2">
      <c r="A8" s="19" t="s">
        <v>16</v>
      </c>
      <c r="G8" s="33" t="s">
        <v>21</v>
      </c>
      <c r="H8" s="30" t="s">
        <v>19</v>
      </c>
      <c r="K8" s="27"/>
      <c r="L8" s="27"/>
    </row>
    <row r="9" spans="1:13" x14ac:dyDescent="0.2">
      <c r="G9" s="34" t="s">
        <v>22</v>
      </c>
      <c r="H9" s="31" t="s">
        <v>23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STRESS &amp; VIAS</vt:lpstr>
      <vt:lpstr>Calculate FC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Sascha Hein</dc:creator>
  <cp:lastModifiedBy>Sascha Hein</cp:lastModifiedBy>
  <dcterms:created xsi:type="dcterms:W3CDTF">2024-11-02T13:31:54Z</dcterms:created>
  <dcterms:modified xsi:type="dcterms:W3CDTF">2024-11-02T14:27:47Z</dcterms:modified>
</cp:coreProperties>
</file>