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 autoCompressPictures="0"/>
  <xr:revisionPtr revIDLastSave="7" documentId="8_{D5ECEBAE-26D0-4707-86DA-F3507FAC2FBC}" xr6:coauthVersionLast="47" xr6:coauthVersionMax="47" xr10:uidLastSave="{2863D3DD-D2E5-4695-B9EC-A04C33C863BC}"/>
  <bookViews>
    <workbookView xWindow="-108" yWindow="-108" windowWidth="23256" windowHeight="12456" tabRatio="788" firstSheet="1" activeTab="10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4" l="1"/>
  <c r="B3" i="24"/>
  <c r="B3" i="23"/>
  <c r="B3" i="22"/>
  <c r="B3" i="21"/>
  <c r="B3" i="20"/>
  <c r="B3" i="19" l="1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<sst xmlns="http://schemas.openxmlformats.org/spreadsheetml/2006/main" count="90" uniqueCount="34">
  <si>
    <t>Sunday</t>
  </si>
  <si>
    <t>Notes</t>
  </si>
  <si>
    <t xml:space="preserve"> </t>
  </si>
  <si>
    <t>Calendar Settings</t>
  </si>
  <si>
    <t>Year</t>
  </si>
  <si>
    <t>Week Start</t>
  </si>
  <si>
    <t>Group lesson 9-10</t>
  </si>
  <si>
    <t>Group lesson 9-10 Workshop 3-7</t>
  </si>
  <si>
    <t>Group lesson 4-5:30</t>
  </si>
  <si>
    <t>Group lesson 10-11 Group lesson 4-5</t>
  </si>
  <si>
    <t>Group lesson 4-5</t>
  </si>
  <si>
    <t>Pony Club 4-5</t>
  </si>
  <si>
    <t>Fall at the farm 8-3</t>
  </si>
  <si>
    <t>Fall at the farm 8-3 Group lesson 4-5:30</t>
  </si>
  <si>
    <t>Fall at the farm 8-3 AM group moved to PM group lesson 4-5</t>
  </si>
  <si>
    <t>Fall at the farm 8-3 Group Lesson 4-5</t>
  </si>
  <si>
    <t>Fall at the farm 8-3 Pony Club 4-5</t>
  </si>
  <si>
    <t>No Lessons</t>
  </si>
  <si>
    <t xml:space="preserve"> Group lesson 9-10 Trail course workshop* </t>
  </si>
  <si>
    <t>No Pony Club</t>
  </si>
  <si>
    <t xml:space="preserve">No Pony Club </t>
  </si>
  <si>
    <t>No Group Lesson This lesson moved to either Tue or Wed</t>
  </si>
  <si>
    <t>No Group Lesson  This lesson moved to either Tue or Wed</t>
  </si>
  <si>
    <t>Camp 8-12 Group lesson 1-2 Workshop 3-7</t>
  </si>
  <si>
    <t>No Pony Club this month. Instead pony club members will meet the two Saturdays for the group lessons. Camp Over will start at 4-8 so if there are kids that don't want to spend the night they can be picked up at 8pm and then come back at 8am on Saturday morning.</t>
  </si>
  <si>
    <t>4H Horse club Christmas party at our farm</t>
  </si>
  <si>
    <t>Camp 9-2 Christmas Party 3-6</t>
  </si>
  <si>
    <t>Our Christmas party on the 20th will be our end of the year get together. We will do a White Elephant exchange this year as well and have a Christmas potluck. Lessons will than start back up again on the 6th of January</t>
  </si>
  <si>
    <t>No Pony Club  Camp Over 4-8</t>
  </si>
  <si>
    <t>Group lesson 9-10 Work shop 3-7</t>
  </si>
  <si>
    <t xml:space="preserve">Our trail course workshop will be located at Lynn Hazelriggs farm outside Hopkinsville. This workshop will be a fundraiser for her wildlife sanctuary. To join this workshop your own horse is required.                               </t>
  </si>
  <si>
    <t>No Ponyclub</t>
  </si>
  <si>
    <t>Group lesson 9-10 Barrel Racing Clinic 1-4</t>
  </si>
  <si>
    <t>4H Horse Club meeting Russellville 5-6:30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</si>
</sst>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1" x14ac:knownFonts="1">
    <font>
      <sz val="11"/>
      <color theme="1" tint="0.2499465926084170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35"/>
      <color theme="4"/>
      <name val="Century Gothic"/>
      <family val="2"/>
      <scheme val="minor"/>
    </font>
    <font>
      <sz val="12"/>
      <color theme="4" tint="-0.24994659260841701"/>
      <name val="Century Gothic"/>
      <family val="1"/>
      <scheme val="major"/>
    </font>
    <font>
      <sz val="11"/>
      <color theme="1" tint="0.34998626667073579"/>
      <name val="Century Gothic"/>
      <family val="2"/>
      <scheme val="minor"/>
    </font>
    <font>
      <sz val="11"/>
      <color theme="4" tint="-0.24994659260841701"/>
      <name val="Century Gothic"/>
      <family val="2"/>
      <scheme val="minor"/>
    </font>
    <font>
      <sz val="11"/>
      <color indexed="63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color theme="1" tint="0.34998626667073579"/>
      <name val="Century Gothic"/>
      <family val="2"/>
      <scheme val="minor"/>
    </font>
    <font>
      <sz val="11"/>
      <color theme="1" tint="0.24994659260841701"/>
      <name val="Century Gothic"/>
      <family val="2"/>
      <scheme val="minor"/>
    </font>
    <font>
      <sz val="11"/>
      <color theme="1" tint="0.14999847407452621"/>
      <name val="Century Gothic"/>
      <family val="1"/>
      <scheme val="minor"/>
    </font>
    <font>
      <sz val="35"/>
      <color theme="1" tint="0.14999847407452621"/>
      <name val="Century Gothic"/>
      <family val="1"/>
      <scheme val="minor"/>
    </font>
    <font>
      <sz val="12"/>
      <color theme="1" tint="0.14999847407452621"/>
      <name val="Century Gothic"/>
      <family val="1"/>
      <scheme val="minor"/>
    </font>
    <font>
      <sz val="10"/>
      <color theme="1" tint="0.14999847407452621"/>
      <name val="Century Gothic"/>
      <family val="1"/>
      <scheme val="minor"/>
    </font>
    <font>
      <sz val="12"/>
      <name val="Century Gothic"/>
      <family val="1"/>
      <scheme val="minor"/>
    </font>
    <font>
      <b/>
      <sz val="36"/>
      <color theme="8" tint="-0.499984740745262"/>
      <name val="Century Gothic"/>
      <family val="1"/>
      <scheme val="major"/>
    </font>
    <font>
      <b/>
      <sz val="36"/>
      <color theme="9" tint="-0.499984740745262"/>
      <name val="Century Gothic"/>
      <family val="1"/>
      <scheme val="major"/>
    </font>
    <font>
      <b/>
      <sz val="36"/>
      <color theme="5" tint="-0.499984740745262"/>
      <name val="Century Gothic"/>
      <family val="1"/>
      <scheme val="major"/>
    </font>
    <font>
      <b/>
      <sz val="36"/>
      <color theme="7" tint="-0.499984740745262"/>
      <name val="Century Gothic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/>
      <top style="thin">
        <color theme="8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/>
      <bottom style="thin">
        <color theme="9" tint="0.59996337778862885"/>
      </bottom>
      <diagonal/>
    </border>
    <border>
      <left/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 style="thin">
        <color theme="9" tint="0.59996337778862885"/>
      </top>
      <bottom/>
      <diagonal/>
    </border>
    <border>
      <left/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/>
      <bottom style="thin">
        <color theme="7" tint="0.59996337778862885"/>
      </bottom>
      <diagonal/>
    </border>
    <border>
      <left/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 style="thin">
        <color theme="7" tint="0.59996337778862885"/>
      </top>
      <bottom/>
      <diagonal/>
    </border>
    <border>
      <left/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/>
      <bottom style="thin">
        <color theme="5" tint="0.59996337778862885"/>
      </bottom>
      <diagonal/>
    </border>
    <border>
      <left/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 style="thin">
        <color theme="5" tint="0.59996337778862885"/>
      </top>
      <bottom/>
      <diagonal/>
    </border>
    <border>
      <left/>
      <right style="thin">
        <color theme="5" tint="0.59996337778862885"/>
      </right>
      <top style="thin">
        <color theme="5" tint="0.59996337778862885"/>
      </top>
      <bottom/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4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63">
    <xf numFmtId="0" fontId="0" fillId="0" borderId="0" xfId="0">
      <alignment vertical="top"/>
    </xf>
    <xf numFmtId="0" fontId="12" fillId="0" borderId="0" xfId="0" applyFont="1">
      <alignment vertical="top"/>
    </xf>
    <xf numFmtId="0" fontId="12" fillId="0" borderId="0" xfId="2" applyFont="1" applyFill="1" applyBorder="1" applyAlignment="1">
      <alignment vertical="center"/>
    </xf>
    <xf numFmtId="0" fontId="13" fillId="0" borderId="0" xfId="5" applyFont="1" applyFill="1" applyAlignment="1">
      <alignment horizontal="left" vertical="center"/>
    </xf>
    <xf numFmtId="0" fontId="14" fillId="0" borderId="0" xfId="0" applyFont="1" applyAlignment="1">
      <alignment horizontal="left" vertical="center" indent="1"/>
    </xf>
    <xf numFmtId="164" fontId="14" fillId="0" borderId="9" xfId="12" applyFont="1" applyBorder="1" applyAlignment="1">
      <alignment horizontal="right" vertical="center" indent="1"/>
    </xf>
    <xf numFmtId="164" fontId="14" fillId="0" borderId="9" xfId="13" applyNumberFormat="1" applyFont="1" applyFill="1" applyBorder="1" applyAlignment="1">
      <alignment horizontal="right" vertical="center" wrapText="1" indent="1"/>
    </xf>
    <xf numFmtId="0" fontId="16" fillId="6" borderId="4" xfId="2" applyFont="1" applyFill="1" applyBorder="1" applyAlignment="1">
      <alignment horizontal="center" vertical="center"/>
    </xf>
    <xf numFmtId="0" fontId="16" fillId="6" borderId="5" xfId="2" applyFont="1" applyFill="1" applyBorder="1" applyAlignment="1">
      <alignment horizontal="center" vertical="center"/>
    </xf>
    <xf numFmtId="0" fontId="16" fillId="6" borderId="6" xfId="2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9" xfId="12" applyFont="1" applyBorder="1" applyAlignment="1">
      <alignment horizontal="right" indent="1"/>
    </xf>
    <xf numFmtId="164" fontId="14" fillId="0" borderId="11" xfId="12" applyFont="1" applyBorder="1" applyAlignment="1">
      <alignment horizontal="right" indent="1"/>
    </xf>
    <xf numFmtId="0" fontId="15" fillId="0" borderId="10" xfId="0" applyFont="1" applyBorder="1" applyAlignment="1">
      <alignment horizontal="left" vertical="top" wrapText="1" indent="1"/>
    </xf>
    <xf numFmtId="0" fontId="15" fillId="0" borderId="0" xfId="0" applyFont="1" applyAlignment="1">
      <alignment horizontal="left" vertical="top" wrapText="1" indent="1"/>
    </xf>
    <xf numFmtId="0" fontId="15" fillId="0" borderId="10" xfId="13" applyFont="1" applyFill="1" applyBorder="1" applyAlignment="1">
      <alignment horizontal="left" vertical="top" wrapText="1" indent="1"/>
    </xf>
    <xf numFmtId="0" fontId="12" fillId="0" borderId="8" xfId="16" applyFont="1" applyFill="1" applyBorder="1" applyAlignment="1">
      <alignment horizontal="center" vertical="center"/>
    </xf>
    <xf numFmtId="0" fontId="12" fillId="0" borderId="8" xfId="14" applyFont="1" applyBorder="1" applyAlignment="1">
      <alignment horizontal="center" vertical="center"/>
    </xf>
    <xf numFmtId="0" fontId="16" fillId="7" borderId="4" xfId="2" applyFont="1" applyFill="1" applyBorder="1" applyAlignment="1">
      <alignment horizontal="center" vertical="center"/>
    </xf>
    <xf numFmtId="0" fontId="16" fillId="7" borderId="5" xfId="2" applyFont="1" applyFill="1" applyBorder="1" applyAlignment="1">
      <alignment horizontal="center" vertical="center"/>
    </xf>
    <xf numFmtId="0" fontId="16" fillId="7" borderId="6" xfId="2" applyFont="1" applyFill="1" applyBorder="1" applyAlignment="1">
      <alignment horizontal="center" vertical="center"/>
    </xf>
    <xf numFmtId="0" fontId="16" fillId="8" borderId="4" xfId="2" applyFont="1" applyFill="1" applyBorder="1" applyAlignment="1">
      <alignment horizontal="center" vertical="center"/>
    </xf>
    <xf numFmtId="0" fontId="16" fillId="8" borderId="5" xfId="2" applyFont="1" applyFill="1" applyBorder="1" applyAlignment="1">
      <alignment horizontal="center" vertical="center"/>
    </xf>
    <xf numFmtId="0" fontId="16" fillId="8" borderId="6" xfId="2" applyFont="1" applyFill="1" applyBorder="1" applyAlignment="1">
      <alignment horizontal="center" vertical="center"/>
    </xf>
    <xf numFmtId="164" fontId="14" fillId="0" borderId="14" xfId="12" applyFont="1" applyBorder="1" applyAlignment="1">
      <alignment horizontal="right" indent="1"/>
    </xf>
    <xf numFmtId="0" fontId="15" fillId="0" borderId="15" xfId="13" applyFont="1" applyFill="1" applyBorder="1" applyAlignment="1">
      <alignment horizontal="left" vertical="top" wrapText="1" indent="1"/>
    </xf>
    <xf numFmtId="0" fontId="15" fillId="0" borderId="15" xfId="0" applyFont="1" applyBorder="1" applyAlignment="1">
      <alignment horizontal="left" vertical="top" wrapText="1" indent="1"/>
    </xf>
    <xf numFmtId="164" fontId="14" fillId="0" borderId="14" xfId="13" applyNumberFormat="1" applyFont="1" applyFill="1" applyBorder="1" applyAlignment="1">
      <alignment horizontal="right" vertical="center" wrapText="1" indent="1"/>
    </xf>
    <xf numFmtId="164" fontId="14" fillId="0" borderId="14" xfId="12" applyFont="1" applyBorder="1" applyAlignment="1">
      <alignment horizontal="right" vertical="center" indent="1"/>
    </xf>
    <xf numFmtId="0" fontId="16" fillId="9" borderId="4" xfId="2" applyFont="1" applyFill="1" applyBorder="1" applyAlignment="1">
      <alignment horizontal="center" vertical="center"/>
    </xf>
    <xf numFmtId="0" fontId="16" fillId="9" borderId="5" xfId="2" applyFont="1" applyFill="1" applyBorder="1" applyAlignment="1">
      <alignment horizontal="center" vertical="center"/>
    </xf>
    <xf numFmtId="0" fontId="16" fillId="9" borderId="6" xfId="2" applyFont="1" applyFill="1" applyBorder="1" applyAlignment="1">
      <alignment horizontal="center" vertical="center"/>
    </xf>
    <xf numFmtId="164" fontId="14" fillId="0" borderId="20" xfId="12" applyFont="1" applyBorder="1" applyAlignment="1">
      <alignment horizontal="right" indent="1"/>
    </xf>
    <xf numFmtId="0" fontId="15" fillId="0" borderId="21" xfId="13" applyFont="1" applyFill="1" applyBorder="1" applyAlignment="1">
      <alignment horizontal="left" vertical="top" wrapText="1" indent="1"/>
    </xf>
    <xf numFmtId="0" fontId="15" fillId="0" borderId="21" xfId="0" applyFont="1" applyBorder="1" applyAlignment="1">
      <alignment horizontal="left" vertical="top" wrapText="1" indent="1"/>
    </xf>
    <xf numFmtId="164" fontId="14" fillId="0" borderId="20" xfId="13" applyNumberFormat="1" applyFont="1" applyFill="1" applyBorder="1" applyAlignment="1">
      <alignment horizontal="right" vertical="center" wrapText="1" indent="1"/>
    </xf>
    <xf numFmtId="164" fontId="14" fillId="0" borderId="20" xfId="12" applyFont="1" applyBorder="1" applyAlignment="1">
      <alignment horizontal="right" vertical="center" indent="1"/>
    </xf>
    <xf numFmtId="164" fontId="14" fillId="0" borderId="26" xfId="12" applyFont="1" applyBorder="1" applyAlignment="1">
      <alignment horizontal="right" indent="1"/>
    </xf>
    <xf numFmtId="0" fontId="15" fillId="0" borderId="27" xfId="13" applyFont="1" applyFill="1" applyBorder="1" applyAlignment="1">
      <alignment horizontal="left" vertical="top" wrapText="1" indent="1"/>
    </xf>
    <xf numFmtId="0" fontId="15" fillId="0" borderId="27" xfId="0" applyFont="1" applyBorder="1" applyAlignment="1">
      <alignment horizontal="left" vertical="top" wrapText="1" indent="1"/>
    </xf>
    <xf numFmtId="164" fontId="14" fillId="0" borderId="26" xfId="13" applyNumberFormat="1" applyFont="1" applyFill="1" applyBorder="1" applyAlignment="1">
      <alignment horizontal="right" vertical="center" wrapText="1" indent="1"/>
    </xf>
    <xf numFmtId="164" fontId="14" fillId="0" borderId="26" xfId="12" applyFont="1" applyBorder="1" applyAlignment="1">
      <alignment horizontal="right" vertical="center" indent="1"/>
    </xf>
    <xf numFmtId="0" fontId="17" fillId="0" borderId="0" xfId="5" applyFont="1" applyFill="1" applyBorder="1">
      <alignment vertical="center"/>
    </xf>
    <xf numFmtId="0" fontId="12" fillId="0" borderId="13" xfId="11" applyFont="1" applyFill="1" applyBorder="1" applyAlignment="1">
      <alignment horizontal="left" vertical="center" wrapText="1" indent="1"/>
    </xf>
    <xf numFmtId="0" fontId="12" fillId="0" borderId="11" xfId="11" applyFont="1" applyFill="1" applyBorder="1" applyAlignment="1">
      <alignment horizontal="left" vertical="center" wrapText="1" indent="1"/>
    </xf>
    <xf numFmtId="0" fontId="15" fillId="0" borderId="7" xfId="11" applyFont="1" applyFill="1" applyBorder="1">
      <alignment horizontal="left" vertical="top" wrapText="1" indent="1"/>
    </xf>
    <xf numFmtId="0" fontId="15" fillId="0" borderId="12" xfId="11" applyFont="1" applyFill="1" applyBorder="1">
      <alignment horizontal="left" vertical="top" wrapText="1" indent="1"/>
    </xf>
    <xf numFmtId="0" fontId="16" fillId="6" borderId="0" xfId="15" applyFont="1" applyFill="1" applyAlignment="1">
      <alignment horizontal="center" vertical="center"/>
    </xf>
    <xf numFmtId="0" fontId="18" fillId="0" borderId="0" xfId="5" applyFont="1" applyFill="1" applyBorder="1">
      <alignment vertical="center"/>
    </xf>
    <xf numFmtId="0" fontId="12" fillId="0" borderId="18" xfId="11" applyFont="1" applyFill="1" applyBorder="1" applyAlignment="1">
      <alignment horizontal="left" vertical="center" wrapText="1" indent="1"/>
    </xf>
    <xf numFmtId="0" fontId="12" fillId="0" borderId="19" xfId="11" applyFont="1" applyFill="1" applyBorder="1" applyAlignment="1">
      <alignment horizontal="left" vertical="center" wrapText="1" indent="1"/>
    </xf>
    <xf numFmtId="0" fontId="15" fillId="0" borderId="16" xfId="11" applyFont="1" applyFill="1" applyBorder="1">
      <alignment horizontal="left" vertical="top" wrapText="1" indent="1"/>
    </xf>
    <xf numFmtId="0" fontId="15" fillId="0" borderId="17" xfId="11" applyFont="1" applyFill="1" applyBorder="1">
      <alignment horizontal="left" vertical="top" wrapText="1" indent="1"/>
    </xf>
    <xf numFmtId="0" fontId="20" fillId="0" borderId="0" xfId="5" applyFont="1" applyFill="1" applyBorder="1">
      <alignment vertical="center"/>
    </xf>
    <xf numFmtId="0" fontId="12" fillId="0" borderId="24" xfId="11" applyFont="1" applyFill="1" applyBorder="1" applyAlignment="1">
      <alignment horizontal="left" vertical="center" wrapText="1" indent="1"/>
    </xf>
    <xf numFmtId="0" fontId="12" fillId="0" borderId="25" xfId="11" applyFont="1" applyFill="1" applyBorder="1" applyAlignment="1">
      <alignment horizontal="left" vertical="center" wrapText="1" indent="1"/>
    </xf>
    <xf numFmtId="0" fontId="15" fillId="0" borderId="22" xfId="11" applyFont="1" applyFill="1" applyBorder="1">
      <alignment horizontal="left" vertical="top" wrapText="1" indent="1"/>
    </xf>
    <xf numFmtId="0" fontId="15" fillId="0" borderId="23" xfId="11" applyFont="1" applyFill="1" applyBorder="1">
      <alignment horizontal="left" vertical="top" wrapText="1" indent="1"/>
    </xf>
    <xf numFmtId="0" fontId="19" fillId="0" borderId="0" xfId="5" applyFont="1" applyFill="1" applyBorder="1">
      <alignment vertical="center"/>
    </xf>
    <xf numFmtId="0" fontId="12" fillId="0" borderId="30" xfId="11" applyFont="1" applyFill="1" applyBorder="1" applyAlignment="1">
      <alignment horizontal="left" vertical="center" wrapText="1" indent="1"/>
    </xf>
    <xf numFmtId="0" fontId="12" fillId="0" borderId="31" xfId="11" applyFont="1" applyFill="1" applyBorder="1" applyAlignment="1">
      <alignment horizontal="left" vertical="center" wrapText="1" indent="1"/>
    </xf>
    <xf numFmtId="0" fontId="15" fillId="0" borderId="28" xfId="11" applyFont="1" applyFill="1" applyBorder="1">
      <alignment horizontal="left" vertical="top" wrapText="1" indent="1"/>
    </xf>
    <xf numFmtId="0" fontId="15" fillId="0" borderId="29" xfId="11" applyFont="1" applyFill="1" applyBorder="1">
      <alignment horizontal="left" vertical="top" wrapText="1" inden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7</xdr:col>
      <xdr:colOff>998220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7</xdr:col>
      <xdr:colOff>1135062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7</xdr:col>
      <xdr:colOff>1158240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2" name="Picture 1" descr="Photo collage of word: Spring" title="Header Spri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Summer" title="Header Summe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Fall" title="Header Fall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6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B1:L15"/>
  <sheetViews>
    <sheetView showGridLines="0" zoomScaleNormal="100" workbookViewId="0">
      <selection activeCell="L5" sqref="L5"/>
    </sheetView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2" width="12.19921875" style="1" customWidth="1"/>
    <col min="13" max="13" width="1.59765625" style="1" customWidth="1"/>
    <col min="14" max="16384" width="8.69921875" style="1"/>
  </cols>
  <sheetData>
    <row r="1" spans="2:12" ht="9" customHeight="1" x14ac:dyDescent="0.25">
      <c r="I1" s="1" t="s">
        <v>2</v>
      </c>
    </row>
    <row r="2" spans="2:12" ht="96" customHeight="1" x14ac:dyDescent="0.25">
      <c r="B2" s="42" t="str">
        <f>"January "&amp;CalendarYear</f>
        <v>January 2025</v>
      </c>
      <c r="C2" s="42"/>
      <c r="D2" s="42"/>
      <c r="E2" s="2"/>
      <c r="F2" s="2"/>
      <c r="G2" s="2"/>
      <c r="H2" s="3"/>
    </row>
    <row r="3" spans="2:12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  <c r="K3" s="47" t="s">
        <v>3</v>
      </c>
      <c r="L3" s="47"/>
    </row>
    <row r="4" spans="2:12" s="4" customFormat="1" ht="24" customHeight="1" x14ac:dyDescent="0.25">
      <c r="B4" s="11">
        <f t="array" ref="B4:H4">DaysAndWeeks+DATE(CalendarYear,1,1)-WEEKDAY(DATE(CalendarYear,1,1),(WeekStart="Monday")+1)+1</f>
        <v>45655</v>
      </c>
      <c r="C4" s="11">
        <v>45656</v>
      </c>
      <c r="D4" s="11">
        <v>45657</v>
      </c>
      <c r="E4" s="11">
        <v>45658</v>
      </c>
      <c r="F4" s="11">
        <v>45659</v>
      </c>
      <c r="G4" s="11">
        <v>45660</v>
      </c>
      <c r="H4" s="12">
        <v>45661</v>
      </c>
      <c r="K4" s="16" t="s">
        <v>4</v>
      </c>
      <c r="L4" s="16" t="s">
        <v>5</v>
      </c>
    </row>
    <row r="5" spans="2:12" s="14" customFormat="1" ht="56.1" customHeight="1" x14ac:dyDescent="0.25">
      <c r="B5" s="13"/>
      <c r="C5" s="13"/>
      <c r="D5" s="13"/>
      <c r="E5" s="13"/>
      <c r="F5" s="13"/>
      <c r="G5" s="13"/>
      <c r="H5" s="13"/>
      <c r="K5" s="17">
        <v>2025</v>
      </c>
      <c r="L5" s="17" t="s">
        <v>0</v>
      </c>
    </row>
    <row r="6" spans="2:12" s="4" customFormat="1" ht="24" customHeight="1" x14ac:dyDescent="0.25">
      <c r="B6" s="6">
        <f t="array" ref="B6:H6">DaysAndWeeks+DATE(CalendarYear,1,1)-WEEKDAY(DATE(CalendarYear,1,1),(WeekStart="Monday")+1)+8</f>
        <v>45662</v>
      </c>
      <c r="C6" s="6">
        <v>45663</v>
      </c>
      <c r="D6" s="6">
        <v>45664</v>
      </c>
      <c r="E6" s="6">
        <v>45665</v>
      </c>
      <c r="F6" s="6">
        <v>45666</v>
      </c>
      <c r="G6" s="6">
        <v>45667</v>
      </c>
      <c r="H6" s="6">
        <v>45668</v>
      </c>
    </row>
    <row r="7" spans="2:12" s="14" customFormat="1" ht="56.1" customHeight="1" x14ac:dyDescent="0.25">
      <c r="B7" s="15"/>
      <c r="C7" s="15"/>
      <c r="D7" s="15"/>
      <c r="E7" s="15"/>
      <c r="F7" s="15"/>
      <c r="G7" s="15"/>
      <c r="H7" s="15"/>
    </row>
    <row r="8" spans="2:12" s="4" customFormat="1" ht="24" customHeight="1" x14ac:dyDescent="0.25">
      <c r="B8" s="5">
        <f t="array" ref="B8:H8">DaysAndWeeks+DATE(CalendarYear,1,1)-WEEKDAY(DATE(CalendarYear,1,1),(WeekStart="Monday")+1)+15</f>
        <v>45669</v>
      </c>
      <c r="C8" s="5">
        <v>45670</v>
      </c>
      <c r="D8" s="5">
        <v>45671</v>
      </c>
      <c r="E8" s="5">
        <v>45672</v>
      </c>
      <c r="F8" s="5">
        <v>45673</v>
      </c>
      <c r="G8" s="5">
        <v>45674</v>
      </c>
      <c r="H8" s="5">
        <v>45675</v>
      </c>
    </row>
    <row r="9" spans="2:12" s="14" customFormat="1" ht="56.1" customHeight="1" x14ac:dyDescent="0.25">
      <c r="B9" s="13"/>
      <c r="C9" s="13"/>
      <c r="D9" s="13"/>
      <c r="E9" s="13"/>
      <c r="F9" s="13"/>
      <c r="G9" s="13"/>
      <c r="H9" s="13"/>
    </row>
    <row r="10" spans="2:12" s="4" customFormat="1" ht="24" customHeight="1" x14ac:dyDescent="0.25">
      <c r="B10" s="6">
        <f t="array" ref="B10:H10">DaysAndWeeks+DATE(CalendarYear,1,1)-WEEKDAY(DATE(CalendarYear,1,1),(WeekStart="Monday")+1)+22</f>
        <v>45676</v>
      </c>
      <c r="C10" s="6">
        <v>45677</v>
      </c>
      <c r="D10" s="6">
        <v>45678</v>
      </c>
      <c r="E10" s="6">
        <v>45679</v>
      </c>
      <c r="F10" s="6">
        <v>45680</v>
      </c>
      <c r="G10" s="6">
        <v>45681</v>
      </c>
      <c r="H10" s="6">
        <v>45682</v>
      </c>
    </row>
    <row r="11" spans="2:12" s="14" customFormat="1" ht="56.1" customHeight="1" x14ac:dyDescent="0.25">
      <c r="B11" s="15"/>
      <c r="C11" s="15"/>
      <c r="D11" s="15"/>
      <c r="E11" s="15"/>
      <c r="F11" s="15"/>
      <c r="G11" s="15"/>
      <c r="H11" s="15"/>
    </row>
    <row r="12" spans="2:12" s="4" customFormat="1" ht="24" customHeight="1" x14ac:dyDescent="0.25">
      <c r="B12" s="5">
        <f t="array" ref="B12:H12">DaysAndWeeks+DATE(CalendarYear,1,1)-WEEKDAY(DATE(CalendarYear,1,1),(WeekStart="Monday")+1)+29</f>
        <v>45683</v>
      </c>
      <c r="C12" s="5">
        <v>45684</v>
      </c>
      <c r="D12" s="5">
        <v>45685</v>
      </c>
      <c r="E12" s="5">
        <v>45686</v>
      </c>
      <c r="F12" s="5">
        <v>45687</v>
      </c>
      <c r="G12" s="5">
        <v>45688</v>
      </c>
      <c r="H12" s="5">
        <v>45689</v>
      </c>
    </row>
    <row r="13" spans="2:12" s="14" customFormat="1" ht="56.1" customHeight="1" x14ac:dyDescent="0.25">
      <c r="B13" s="13"/>
      <c r="C13" s="13"/>
      <c r="D13" s="13"/>
      <c r="E13" s="13"/>
      <c r="F13" s="13"/>
      <c r="G13" s="13"/>
      <c r="H13" s="13"/>
    </row>
    <row r="14" spans="2:12" s="4" customFormat="1" ht="24" customHeight="1" x14ac:dyDescent="0.25">
      <c r="B14" s="6">
        <f t="array" ref="B14:C14">DaysAndWeeks+DATE(CalendarYear,1,1)-WEEKDAY(DATE(CalendarYear,1,1),(WeekStart="Monday")+1)+36</f>
        <v>45690</v>
      </c>
      <c r="C14" s="6">
        <v>45691</v>
      </c>
      <c r="D14" s="43" t="s">
        <v>1</v>
      </c>
      <c r="E14" s="43"/>
      <c r="F14" s="43"/>
      <c r="G14" s="43"/>
      <c r="H14" s="44"/>
    </row>
    <row r="15" spans="2:12" s="14" customFormat="1" ht="56.1" customHeight="1" x14ac:dyDescent="0.25">
      <c r="B15" s="15"/>
      <c r="C15" s="15"/>
      <c r="D15" s="45"/>
      <c r="E15" s="45"/>
      <c r="F15" s="45"/>
      <c r="G15" s="45"/>
      <c r="H15" s="46"/>
    </row>
  </sheetData>
  <mergeCells count="4">
    <mergeCell ref="B2:D2"/>
    <mergeCell ref="D14:H14"/>
    <mergeCell ref="D15:H15"/>
    <mergeCell ref="K3:L3"/>
  </mergeCells>
  <phoneticPr fontId="1" type="noConversion"/>
  <conditionalFormatting sqref="B4:G4">
    <cfRule type="expression" dxfId="23" priority="23">
      <formula>DAY(B4)&gt;8</formula>
    </cfRule>
  </conditionalFormatting>
  <conditionalFormatting sqref="B12:H12 B14:C14">
    <cfRule type="expression" dxfId="22" priority="24">
      <formula>AND(DAY(B12)&gt;=1,DAY(B12)&lt;=15)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" xr:uid="{00000000-0002-0000-0000-000008000000}"/>
    <dataValidation allowBlank="1" showInputMessage="1" showErrorMessage="1" prompt="This row &amp; rows 7, 9, 11, 13, &amp; 15 are cells for entering daily notes related to the calendar day in the cell above." sqref="B5" xr:uid="{00000000-0002-0000-0000-000009000000}"/>
    <dataValidation allowBlank="1" showInputMessage="1" prompt="Enter monthly Notes in this cell" sqref="D15:H15" xr:uid="{00000000-0002-0000-0000-00000A000000}"/>
    <dataValidation allowBlank="1" showInputMessage="1" prompt="Enter monthly Notes in cell below" sqref="D14:H14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</dataValidations>
  <printOptions horizontalCentered="1"/>
  <pageMargins left="0.25" right="0.25" top="0.5" bottom="0.5" header="0.3" footer="0.3"/>
  <pageSetup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59999389629810485"/>
    <pageSetUpPr fitToPage="1"/>
  </sheetPr>
  <dimension ref="B1:I15"/>
  <sheetViews>
    <sheetView showGridLines="0" topLeftCell="A9" workbookViewId="0">
      <selection activeCell="D15" sqref="D15:H15"/>
    </sheetView>
  </sheetViews>
  <sheetFormatPr defaultColWidth="8.69921875" defaultRowHeight="13.8" x14ac:dyDescent="0.25"/>
  <cols>
    <col min="1" max="1" width="1.59765625" style="1" customWidth="1"/>
    <col min="2" max="2" width="16.59765625" style="1" customWidth="1"/>
    <col min="3" max="3" width="18.296875" style="1" customWidth="1"/>
    <col min="4" max="4" width="18.5" style="1" customWidth="1"/>
    <col min="5" max="5" width="17.59765625" style="1" customWidth="1"/>
    <col min="6" max="6" width="18.09765625" style="1" customWidth="1"/>
    <col min="7" max="7" width="17.59765625" style="1" customWidth="1"/>
    <col min="8" max="8" width="17.6992187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58" t="str">
        <f>"October "&amp;CalendarYear</f>
        <v>October 2025</v>
      </c>
      <c r="C2" s="58"/>
      <c r="D2" s="58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25">
      <c r="B4" s="37">
        <f t="array" ref="B4:H4">DaysAndWeeks+DATE(CalendarYear,10,1)-WEEKDAY(DATE(CalendarYear,10,1),(WeekStart="Monday")+1)+1</f>
        <v>45928</v>
      </c>
      <c r="C4" s="37">
        <v>45929</v>
      </c>
      <c r="D4" s="37">
        <v>45930</v>
      </c>
      <c r="E4" s="37">
        <v>45931</v>
      </c>
      <c r="F4" s="37">
        <v>45932</v>
      </c>
      <c r="G4" s="37">
        <v>45933</v>
      </c>
      <c r="H4" s="37">
        <v>45934</v>
      </c>
    </row>
    <row r="5" spans="2:9" s="14" customFormat="1" ht="56.1" customHeight="1" x14ac:dyDescent="0.25">
      <c r="B5" s="39"/>
      <c r="C5" s="39"/>
      <c r="D5" s="39" t="s">
        <v>8</v>
      </c>
      <c r="E5" s="39" t="s">
        <v>9</v>
      </c>
      <c r="F5" s="39" t="s">
        <v>10</v>
      </c>
      <c r="G5" s="39" t="s">
        <v>11</v>
      </c>
      <c r="H5" s="39" t="s">
        <v>7</v>
      </c>
    </row>
    <row r="6" spans="2:9" s="4" customFormat="1" ht="24" customHeight="1" x14ac:dyDescent="0.25">
      <c r="B6" s="40">
        <f t="array" ref="B6:H6">DaysAndWeeks+DATE(CalendarYear,10,1)-WEEKDAY(DATE(CalendarYear,10,1),(WeekStart="Monday")+1)+8</f>
        <v>45935</v>
      </c>
      <c r="C6" s="40">
        <v>45936</v>
      </c>
      <c r="D6" s="40">
        <v>45937</v>
      </c>
      <c r="E6" s="40">
        <v>45938</v>
      </c>
      <c r="F6" s="40">
        <v>45939</v>
      </c>
      <c r="G6" s="40">
        <v>45940</v>
      </c>
      <c r="H6" s="40">
        <v>45941</v>
      </c>
    </row>
    <row r="7" spans="2:9" s="14" customFormat="1" ht="56.1" customHeight="1" x14ac:dyDescent="0.25">
      <c r="B7" s="38"/>
      <c r="C7" s="38" t="s">
        <v>12</v>
      </c>
      <c r="D7" s="38" t="s">
        <v>13</v>
      </c>
      <c r="E7" s="38" t="s">
        <v>14</v>
      </c>
      <c r="F7" s="38" t="s">
        <v>15</v>
      </c>
      <c r="G7" s="38" t="s">
        <v>16</v>
      </c>
      <c r="H7" s="38"/>
    </row>
    <row r="8" spans="2:9" s="4" customFormat="1" ht="24" customHeight="1" x14ac:dyDescent="0.25">
      <c r="B8" s="41">
        <f t="array" ref="B8:H8">DaysAndWeeks+DATE(CalendarYear,10,1)-WEEKDAY(DATE(CalendarYear,10,1),(WeekStart="Monday")+1)+15</f>
        <v>45942</v>
      </c>
      <c r="C8" s="41">
        <v>45943</v>
      </c>
      <c r="D8" s="41">
        <v>45944</v>
      </c>
      <c r="E8" s="41">
        <v>45945</v>
      </c>
      <c r="F8" s="41">
        <v>45946</v>
      </c>
      <c r="G8" s="41">
        <v>45947</v>
      </c>
      <c r="H8" s="41">
        <v>45948</v>
      </c>
    </row>
    <row r="9" spans="2:9" s="14" customFormat="1" ht="56.1" customHeight="1" x14ac:dyDescent="0.25">
      <c r="B9" s="39"/>
      <c r="C9" s="39"/>
      <c r="D9" s="39" t="s">
        <v>8</v>
      </c>
      <c r="E9" s="39" t="s">
        <v>9</v>
      </c>
      <c r="F9" s="39" t="s">
        <v>10</v>
      </c>
      <c r="G9" s="39" t="s">
        <v>19</v>
      </c>
      <c r="H9" s="39"/>
    </row>
    <row r="10" spans="2:9" s="4" customFormat="1" ht="24" customHeight="1" x14ac:dyDescent="0.25">
      <c r="B10" s="40">
        <f t="array" ref="B10:H10">DaysAndWeeks+DATE(CalendarYear,10,1)-WEEKDAY(DATE(CalendarYear,10,1),(WeekStart="Monday")+1)+22</f>
        <v>45949</v>
      </c>
      <c r="C10" s="40">
        <v>45950</v>
      </c>
      <c r="D10" s="40">
        <v>45951</v>
      </c>
      <c r="E10" s="40">
        <v>45952</v>
      </c>
      <c r="F10" s="40">
        <v>45953</v>
      </c>
      <c r="G10" s="40">
        <v>45954</v>
      </c>
      <c r="H10" s="40">
        <v>45955</v>
      </c>
    </row>
    <row r="11" spans="2:9" s="14" customFormat="1" ht="56.1" customHeight="1" x14ac:dyDescent="0.25">
      <c r="B11" s="38"/>
      <c r="C11" s="38"/>
      <c r="D11" s="38" t="s">
        <v>8</v>
      </c>
      <c r="E11" s="38" t="s">
        <v>9</v>
      </c>
      <c r="F11" s="38" t="s">
        <v>10</v>
      </c>
      <c r="G11" s="38" t="s">
        <v>11</v>
      </c>
      <c r="H11" s="38" t="s">
        <v>18</v>
      </c>
    </row>
    <row r="12" spans="2:9" s="4" customFormat="1" ht="24" customHeight="1" x14ac:dyDescent="0.25">
      <c r="B12" s="41">
        <f t="array" ref="B12:H12">DaysAndWeeks+DATE(CalendarYear,10,1)-WEEKDAY(DATE(CalendarYear,10,1),(WeekStart="Monday")+1)+29</f>
        <v>45956</v>
      </c>
      <c r="C12" s="41">
        <v>45957</v>
      </c>
      <c r="D12" s="41">
        <v>45958</v>
      </c>
      <c r="E12" s="41">
        <v>45959</v>
      </c>
      <c r="F12" s="41">
        <v>45960</v>
      </c>
      <c r="G12" s="41">
        <v>45961</v>
      </c>
      <c r="H12" s="41">
        <v>45962</v>
      </c>
    </row>
    <row r="13" spans="2:9" s="14" customFormat="1" ht="56.1" customHeight="1" x14ac:dyDescent="0.25">
      <c r="B13" s="39"/>
      <c r="C13" s="39"/>
      <c r="D13" s="39" t="s">
        <v>17</v>
      </c>
      <c r="E13" s="39" t="s">
        <v>17</v>
      </c>
      <c r="F13" s="39" t="s">
        <v>17</v>
      </c>
      <c r="G13" s="39" t="s">
        <v>17</v>
      </c>
      <c r="H13" s="39" t="s">
        <v>17</v>
      </c>
    </row>
    <row r="14" spans="2:9" s="4" customFormat="1" ht="24" customHeight="1" x14ac:dyDescent="0.25">
      <c r="B14" s="40">
        <f t="array" ref="B14:C14">DaysAndWeeks+DATE(CalendarYear,10,1)-WEEKDAY(DATE(CalendarYear,10,1),(WeekStart="Monday")+1)+36</f>
        <v>45963</v>
      </c>
      <c r="C14" s="40">
        <v>45964</v>
      </c>
      <c r="D14" s="59" t="s">
        <v>1</v>
      </c>
      <c r="E14" s="59"/>
      <c r="F14" s="59"/>
      <c r="G14" s="59"/>
      <c r="H14" s="60"/>
    </row>
    <row r="15" spans="2:9" s="14" customFormat="1" ht="56.1" customHeight="1" x14ac:dyDescent="0.25">
      <c r="B15" s="38"/>
      <c r="C15" s="38"/>
      <c r="D15" s="61" t="s">
        <v>30</v>
      </c>
      <c r="E15" s="61"/>
      <c r="F15" s="61"/>
      <c r="G15" s="61"/>
      <c r="H15" s="62"/>
    </row>
  </sheetData>
  <mergeCells count="3">
    <mergeCell ref="B2:D2"/>
    <mergeCell ref="D14:H14"/>
    <mergeCell ref="D15:H15"/>
  </mergeCells>
  <conditionalFormatting sqref="B4:G4">
    <cfRule type="expression" dxfId="5" priority="1">
      <formula>DAY(B4)&gt;8</formula>
    </cfRule>
  </conditionalFormatting>
  <conditionalFormatting sqref="B12:H12 B14:C14">
    <cfRule type="expression" dxfId="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00000000-0002-0000-0900-000005000000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59999389629810485"/>
    <pageSetUpPr fitToPage="1"/>
  </sheetPr>
  <dimension ref="B1:I15"/>
  <sheetViews>
    <sheetView showGridLines="0" tabSelected="1" topLeftCell="A7" zoomScale="96" workbookViewId="0">
      <selection activeCell="C8" sqref="C8"/>
    </sheetView>
  </sheetViews>
  <sheetFormatPr defaultColWidth="8.69921875" defaultRowHeight="13.8" x14ac:dyDescent="0.25"/>
  <cols>
    <col min="1" max="1" width="1.59765625" style="1" customWidth="1"/>
    <col min="2" max="3" width="16.59765625" style="1" customWidth="1"/>
    <col min="4" max="4" width="18" style="1" customWidth="1"/>
    <col min="5" max="5" width="18.19921875" style="1" customWidth="1"/>
    <col min="6" max="7" width="16.59765625" style="1" customWidth="1"/>
    <col min="8" max="8" width="18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58" t="str">
        <f>"November "&amp;CalendarYear</f>
        <v>November 2025</v>
      </c>
      <c r="C2" s="58"/>
      <c r="D2" s="58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25">
      <c r="B4" s="37">
        <f t="array" ref="B4:H4">DaysAndWeeks+DATE(CalendarYear,11,1)-WEEKDAY(DATE(CalendarYear,11,1),(WeekStart="Monday")+1)+1</f>
        <v>45956</v>
      </c>
      <c r="C4" s="37">
        <v>45957</v>
      </c>
      <c r="D4" s="37">
        <v>45958</v>
      </c>
      <c r="E4" s="37">
        <v>45959</v>
      </c>
      <c r="F4" s="37">
        <v>45960</v>
      </c>
      <c r="G4" s="37">
        <v>45961</v>
      </c>
      <c r="H4" s="37">
        <v>45962</v>
      </c>
    </row>
    <row r="5" spans="2:9" s="14" customFormat="1" ht="56.1" customHeight="1" x14ac:dyDescent="0.25">
      <c r="B5" s="39"/>
      <c r="C5" s="39"/>
      <c r="D5" s="39"/>
      <c r="E5" s="39"/>
      <c r="F5" s="39"/>
      <c r="G5" s="39"/>
      <c r="H5" s="39"/>
    </row>
    <row r="6" spans="2:9" s="4" customFormat="1" ht="24" customHeight="1" x14ac:dyDescent="0.25">
      <c r="B6" s="40">
        <f t="array" ref="B6:H6">DaysAndWeeks+DATE(CalendarYear,11,1)-WEEKDAY(DATE(CalendarYear,11,1),(WeekStart="Monday")+1)+8</f>
        <v>45963</v>
      </c>
      <c r="C6" s="40">
        <v>45964</v>
      </c>
      <c r="D6" s="40">
        <v>45965</v>
      </c>
      <c r="E6" s="40">
        <v>45966</v>
      </c>
      <c r="F6" s="40">
        <v>45967</v>
      </c>
      <c r="G6" s="40">
        <v>45968</v>
      </c>
      <c r="H6" s="40">
        <v>45969</v>
      </c>
    </row>
    <row r="7" spans="2:9" s="14" customFormat="1" ht="56.1" customHeight="1" x14ac:dyDescent="0.25">
      <c r="B7" s="38"/>
      <c r="C7" s="38" t="s">
        <v>33</v>
      </c>
      <c r="D7" s="38" t="s">
        <v>8</v>
      </c>
      <c r="E7" s="38" t="s">
        <v>9</v>
      </c>
      <c r="F7" s="38" t="s">
        <v>10</v>
      </c>
      <c r="G7" s="38" t="s">
        <v>28</v>
      </c>
      <c r="H7" s="38" t="s">
        <v>23</v>
      </c>
    </row>
    <row r="8" spans="2:9" s="4" customFormat="1" ht="24" customHeight="1" x14ac:dyDescent="0.25">
      <c r="B8" s="41">
        <f t="array" ref="B8:H8">DaysAndWeeks+DATE(CalendarYear,11,1)-WEEKDAY(DATE(CalendarYear,11,1),(WeekStart="Monday")+1)+15</f>
        <v>45970</v>
      </c>
      <c r="C8" s="41">
        <v>45971</v>
      </c>
      <c r="D8" s="41">
        <v>45972</v>
      </c>
      <c r="E8" s="41">
        <v>45973</v>
      </c>
      <c r="F8" s="41">
        <v>45974</v>
      </c>
      <c r="G8" s="41">
        <v>45975</v>
      </c>
      <c r="H8" s="41">
        <v>45976</v>
      </c>
    </row>
    <row r="9" spans="2:9" s="14" customFormat="1" ht="56.1" customHeight="1" x14ac:dyDescent="0.25">
      <c r="B9" s="39"/>
      <c r="C9" s="39"/>
      <c r="D9" s="39" t="s">
        <v>8</v>
      </c>
      <c r="E9" s="39" t="s">
        <v>9</v>
      </c>
      <c r="F9" s="39" t="s">
        <v>22</v>
      </c>
      <c r="G9" s="39" t="s">
        <v>20</v>
      </c>
      <c r="H9" s="39"/>
    </row>
    <row r="10" spans="2:9" s="4" customFormat="1" ht="24" customHeight="1" x14ac:dyDescent="0.25">
      <c r="B10" s="40">
        <f t="array" ref="B10:H10">DaysAndWeeks+DATE(CalendarYear,11,1)-WEEKDAY(DATE(CalendarYear,11,1),(WeekStart="Monday")+1)+22</f>
        <v>45977</v>
      </c>
      <c r="C10" s="40">
        <v>45978</v>
      </c>
      <c r="D10" s="40">
        <v>45979</v>
      </c>
      <c r="E10" s="40">
        <v>45980</v>
      </c>
      <c r="F10" s="40">
        <v>45981</v>
      </c>
      <c r="G10" s="40">
        <v>45982</v>
      </c>
      <c r="H10" s="40">
        <v>45983</v>
      </c>
    </row>
    <row r="11" spans="2:9" s="14" customFormat="1" ht="56.1" customHeight="1" x14ac:dyDescent="0.25">
      <c r="B11" s="38"/>
      <c r="C11" s="38"/>
      <c r="D11" s="38" t="s">
        <v>8</v>
      </c>
      <c r="E11" s="38" t="s">
        <v>9</v>
      </c>
      <c r="F11" s="38" t="s">
        <v>10</v>
      </c>
      <c r="G11" s="38" t="s">
        <v>31</v>
      </c>
      <c r="H11" s="38" t="s">
        <v>32</v>
      </c>
    </row>
    <row r="12" spans="2:9" s="4" customFormat="1" ht="24" customHeight="1" x14ac:dyDescent="0.25">
      <c r="B12" s="41">
        <f t="array" ref="B12:H12">DaysAndWeeks+DATE(CalendarYear,11,1)-WEEKDAY(DATE(CalendarYear,11,1),(WeekStart="Monday")+1)+29</f>
        <v>45984</v>
      </c>
      <c r="C12" s="41">
        <v>45985</v>
      </c>
      <c r="D12" s="41">
        <v>45986</v>
      </c>
      <c r="E12" s="41">
        <v>45987</v>
      </c>
      <c r="F12" s="41">
        <v>45988</v>
      </c>
      <c r="G12" s="41">
        <v>45989</v>
      </c>
      <c r="H12" s="41">
        <v>45990</v>
      </c>
    </row>
    <row r="13" spans="2:9" s="14" customFormat="1" ht="56.1" customHeight="1" x14ac:dyDescent="0.25">
      <c r="B13" s="39"/>
      <c r="C13" s="39"/>
      <c r="D13" s="39" t="s">
        <v>8</v>
      </c>
      <c r="E13" s="39" t="s">
        <v>9</v>
      </c>
      <c r="F13" s="39" t="s">
        <v>21</v>
      </c>
      <c r="G13" s="39" t="s">
        <v>20</v>
      </c>
      <c r="H13" s="39"/>
    </row>
    <row r="14" spans="2:9" s="4" customFormat="1" ht="24" customHeight="1" x14ac:dyDescent="0.25">
      <c r="B14" s="40">
        <f t="array" ref="B14:C14">DaysAndWeeks+DATE(CalendarYear,11,1)-WEEKDAY(DATE(CalendarYear,11,1),(WeekStart="Monday")+1)+36</f>
        <v>45991</v>
      </c>
      <c r="C14" s="40">
        <v>45992</v>
      </c>
      <c r="D14" s="59" t="s">
        <v>1</v>
      </c>
      <c r="E14" s="59"/>
      <c r="F14" s="59"/>
      <c r="G14" s="59"/>
      <c r="H14" s="60"/>
    </row>
    <row r="15" spans="2:9" s="14" customFormat="1" ht="56.1" customHeight="1" x14ac:dyDescent="0.25">
      <c r="B15" s="38"/>
      <c r="C15" s="38"/>
      <c r="D15" s="61" t="s">
        <v>24</v>
      </c>
      <c r="E15" s="61"/>
      <c r="F15" s="61"/>
      <c r="G15" s="61"/>
      <c r="H15" s="62"/>
    </row>
  </sheetData>
  <mergeCells count="3">
    <mergeCell ref="B2:D2"/>
    <mergeCell ref="D14:H14"/>
    <mergeCell ref="D15:H15"/>
  </mergeCells>
  <conditionalFormatting sqref="B4:G4">
    <cfRule type="expression" dxfId="3" priority="1">
      <formula>DAY(B4)&gt;8</formula>
    </cfRule>
  </conditionalFormatting>
  <conditionalFormatting sqref="B12:H12 B14:C14">
    <cfRule type="expression" dxfId="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00000000-0002-0000-0A00-000005000000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0.59999389629810485"/>
    <pageSetUpPr fitToPage="1"/>
  </sheetPr>
  <dimension ref="B1:I15"/>
  <sheetViews>
    <sheetView showGridLines="0" topLeftCell="A2" workbookViewId="0">
      <selection activeCell="H7" sqref="H7"/>
    </sheetView>
  </sheetViews>
  <sheetFormatPr defaultColWidth="8.69921875" defaultRowHeight="13.8" x14ac:dyDescent="0.25"/>
  <cols>
    <col min="1" max="1" width="1.59765625" style="1" customWidth="1"/>
    <col min="2" max="3" width="16.59765625" style="1" customWidth="1"/>
    <col min="4" max="4" width="18.09765625" style="1" customWidth="1"/>
    <col min="5" max="5" width="18" style="1" customWidth="1"/>
    <col min="6" max="7" width="16.59765625" style="1" customWidth="1"/>
    <col min="8" max="8" width="18.1992187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42" t="str">
        <f>"December "&amp;CalendarYear</f>
        <v>December 2025</v>
      </c>
      <c r="C2" s="42"/>
      <c r="D2" s="42"/>
      <c r="E2" s="2"/>
      <c r="F2" s="2"/>
      <c r="G2" s="2"/>
      <c r="H2" s="3"/>
    </row>
    <row r="3" spans="2:9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</row>
    <row r="4" spans="2:9" s="4" customFormat="1" ht="24" customHeight="1" x14ac:dyDescent="0.25">
      <c r="B4" s="11">
        <f t="array" ref="B4:H4">DaysAndWeeks+DATE(CalendarYear,12,1)-WEEKDAY(DATE(CalendarYear,12,1),(WeekStart="Monday")+1)+1</f>
        <v>45991</v>
      </c>
      <c r="C4" s="11">
        <v>45992</v>
      </c>
      <c r="D4" s="11">
        <v>45993</v>
      </c>
      <c r="E4" s="11">
        <v>45994</v>
      </c>
      <c r="F4" s="11">
        <v>45995</v>
      </c>
      <c r="G4" s="11">
        <v>45996</v>
      </c>
      <c r="H4" s="12">
        <v>45997</v>
      </c>
    </row>
    <row r="5" spans="2:9" s="14" customFormat="1" ht="56.1" customHeight="1" x14ac:dyDescent="0.25">
      <c r="B5" s="13"/>
      <c r="C5" s="13"/>
      <c r="D5" s="13" t="s">
        <v>8</v>
      </c>
      <c r="E5" s="13" t="s">
        <v>9</v>
      </c>
      <c r="F5" s="13" t="s">
        <v>10</v>
      </c>
      <c r="G5" s="13" t="s">
        <v>11</v>
      </c>
      <c r="H5" s="13" t="s">
        <v>6</v>
      </c>
    </row>
    <row r="6" spans="2:9" s="4" customFormat="1" ht="24" customHeight="1" x14ac:dyDescent="0.25">
      <c r="B6" s="6">
        <f t="array" ref="B6:H6">DaysAndWeeks+DATE(CalendarYear,12,1)-WEEKDAY(DATE(CalendarYear,12,1),(WeekStart="Monday")+1)+8</f>
        <v>45998</v>
      </c>
      <c r="C6" s="6">
        <v>45999</v>
      </c>
      <c r="D6" s="6">
        <v>46000</v>
      </c>
      <c r="E6" s="6">
        <v>46001</v>
      </c>
      <c r="F6" s="6">
        <v>46002</v>
      </c>
      <c r="G6" s="6">
        <v>46003</v>
      </c>
      <c r="H6" s="6">
        <v>46004</v>
      </c>
    </row>
    <row r="7" spans="2:9" s="14" customFormat="1" ht="56.1" customHeight="1" x14ac:dyDescent="0.25">
      <c r="B7" s="15"/>
      <c r="C7" s="15" t="s">
        <v>25</v>
      </c>
      <c r="D7" s="15" t="s">
        <v>8</v>
      </c>
      <c r="E7" s="15" t="s">
        <v>9</v>
      </c>
      <c r="F7" s="15" t="s">
        <v>10</v>
      </c>
      <c r="G7" s="15" t="s">
        <v>11</v>
      </c>
      <c r="H7" s="15" t="s">
        <v>29</v>
      </c>
    </row>
    <row r="8" spans="2:9" s="4" customFormat="1" ht="24" customHeight="1" x14ac:dyDescent="0.25">
      <c r="B8" s="5">
        <f t="array" ref="B8:H8">DaysAndWeeks+DATE(CalendarYear,12,1)-WEEKDAY(DATE(CalendarYear,12,1),(WeekStart="Monday")+1)+15</f>
        <v>46005</v>
      </c>
      <c r="C8" s="5">
        <v>46006</v>
      </c>
      <c r="D8" s="5">
        <v>46007</v>
      </c>
      <c r="E8" s="5">
        <v>46008</v>
      </c>
      <c r="F8" s="5">
        <v>46009</v>
      </c>
      <c r="G8" s="5">
        <v>46010</v>
      </c>
      <c r="H8" s="5">
        <v>46011</v>
      </c>
    </row>
    <row r="9" spans="2:9" s="14" customFormat="1" ht="56.1" customHeight="1" x14ac:dyDescent="0.25">
      <c r="B9" s="13"/>
      <c r="C9" s="13"/>
      <c r="D9" s="13" t="s">
        <v>8</v>
      </c>
      <c r="E9" s="13" t="s">
        <v>9</v>
      </c>
      <c r="F9" s="13" t="s">
        <v>10</v>
      </c>
      <c r="G9" s="13" t="s">
        <v>11</v>
      </c>
      <c r="H9" s="13" t="s">
        <v>26</v>
      </c>
    </row>
    <row r="10" spans="2:9" s="4" customFormat="1" ht="24" customHeight="1" x14ac:dyDescent="0.25">
      <c r="B10" s="6">
        <f t="array" ref="B10:H10">DaysAndWeeks+DATE(CalendarYear,12,1)-WEEKDAY(DATE(CalendarYear,12,1),(WeekStart="Monday")+1)+22</f>
        <v>46012</v>
      </c>
      <c r="C10" s="6">
        <v>46013</v>
      </c>
      <c r="D10" s="6">
        <v>46014</v>
      </c>
      <c r="E10" s="6">
        <v>46015</v>
      </c>
      <c r="F10" s="6">
        <v>46016</v>
      </c>
      <c r="G10" s="6">
        <v>46017</v>
      </c>
      <c r="H10" s="6">
        <v>46018</v>
      </c>
    </row>
    <row r="11" spans="2:9" s="14" customFormat="1" ht="56.1" customHeight="1" x14ac:dyDescent="0.25">
      <c r="B11" s="15"/>
      <c r="C11" s="15"/>
      <c r="D11" s="15"/>
      <c r="E11" s="15"/>
      <c r="F11" s="15"/>
      <c r="G11" s="15"/>
      <c r="H11" s="15"/>
    </row>
    <row r="12" spans="2:9" s="4" customFormat="1" ht="24" customHeight="1" x14ac:dyDescent="0.25">
      <c r="B12" s="5">
        <f t="array" ref="B12:H12">DaysAndWeeks+DATE(CalendarYear,12,1)-WEEKDAY(DATE(CalendarYear,12,1),(WeekStart="Monday")+1)+29</f>
        <v>46019</v>
      </c>
      <c r="C12" s="5">
        <v>46020</v>
      </c>
      <c r="D12" s="5">
        <v>46021</v>
      </c>
      <c r="E12" s="5">
        <v>46022</v>
      </c>
      <c r="F12" s="5">
        <v>46023</v>
      </c>
      <c r="G12" s="5">
        <v>46024</v>
      </c>
      <c r="H12" s="5">
        <v>46025</v>
      </c>
    </row>
    <row r="13" spans="2:9" s="14" customFormat="1" ht="56.1" customHeight="1" x14ac:dyDescent="0.25">
      <c r="B13" s="13"/>
      <c r="C13" s="13"/>
      <c r="D13" s="13"/>
      <c r="E13" s="13"/>
      <c r="F13" s="13"/>
      <c r="G13" s="13"/>
      <c r="H13" s="13"/>
    </row>
    <row r="14" spans="2:9" s="4" customFormat="1" ht="24" customHeight="1" x14ac:dyDescent="0.25">
      <c r="B14" s="6">
        <f t="array" ref="B14:C14">DaysAndWeeks+DATE(CalendarYear,12,1)-WEEKDAY(DATE(CalendarYear,12,1),(WeekStart="Monday")+1)+36</f>
        <v>46026</v>
      </c>
      <c r="C14" s="6">
        <v>46027</v>
      </c>
      <c r="D14" s="43" t="s">
        <v>1</v>
      </c>
      <c r="E14" s="43"/>
      <c r="F14" s="43"/>
      <c r="G14" s="43"/>
      <c r="H14" s="44"/>
    </row>
    <row r="15" spans="2:9" s="14" customFormat="1" ht="56.1" customHeight="1" x14ac:dyDescent="0.25">
      <c r="B15" s="15"/>
      <c r="C15" s="15"/>
      <c r="D15" s="45" t="s">
        <v>27</v>
      </c>
      <c r="E15" s="45"/>
      <c r="F15" s="45"/>
      <c r="G15" s="45"/>
      <c r="H15" s="46"/>
    </row>
  </sheetData>
  <mergeCells count="3">
    <mergeCell ref="B2:D2"/>
    <mergeCell ref="D14:H14"/>
    <mergeCell ref="D15:H15"/>
  </mergeCells>
  <conditionalFormatting sqref="B4:G4">
    <cfRule type="expression" dxfId="1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prompt="Enter monthly Notes in this cell" sqref="D15:H15" xr:uid="{00000000-0002-0000-0B00-000005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B1:I15"/>
  <sheetViews>
    <sheetView showGridLines="0" zoomScaleNormal="10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42" t="str">
        <f>"February "&amp;CalendarYear</f>
        <v>February 2025</v>
      </c>
      <c r="C2" s="42"/>
      <c r="D2" s="42"/>
      <c r="E2" s="2"/>
      <c r="F2" s="2"/>
      <c r="G2" s="2"/>
      <c r="H2" s="3"/>
    </row>
    <row r="3" spans="2:9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</row>
    <row r="4" spans="2:9" s="4" customFormat="1" ht="24" customHeight="1" x14ac:dyDescent="0.25">
      <c r="B4" s="11">
        <f t="array" ref="B4:H4">DaysAndWeeks+DATE(CalendarYear,2,1)-WEEKDAY(DATE(CalendarYear,2,1),(WeekStart="Monday")+1)+1</f>
        <v>45683</v>
      </c>
      <c r="C4" s="11">
        <v>45684</v>
      </c>
      <c r="D4" s="11">
        <v>45685</v>
      </c>
      <c r="E4" s="11">
        <v>45686</v>
      </c>
      <c r="F4" s="11">
        <v>45687</v>
      </c>
      <c r="G4" s="11">
        <v>45688</v>
      </c>
      <c r="H4" s="12">
        <v>45689</v>
      </c>
    </row>
    <row r="5" spans="2:9" s="14" customFormat="1" ht="56.1" customHeight="1" x14ac:dyDescent="0.25">
      <c r="B5" s="13"/>
      <c r="C5" s="13"/>
      <c r="D5" s="13"/>
      <c r="E5" s="13"/>
      <c r="F5" s="13"/>
      <c r="G5" s="13"/>
      <c r="H5" s="13"/>
    </row>
    <row r="6" spans="2:9" s="4" customFormat="1" ht="24" customHeight="1" x14ac:dyDescent="0.25">
      <c r="B6" s="6">
        <f t="array" ref="B6:H6">DaysAndWeeks+DATE(CalendarYear,2,1)-WEEKDAY(DATE(CalendarYear,2,1),(WeekStart="Monday")+1)+8</f>
        <v>45690</v>
      </c>
      <c r="C6" s="6">
        <v>45691</v>
      </c>
      <c r="D6" s="6">
        <v>45692</v>
      </c>
      <c r="E6" s="6">
        <v>45693</v>
      </c>
      <c r="F6" s="6">
        <v>45694</v>
      </c>
      <c r="G6" s="6">
        <v>45695</v>
      </c>
      <c r="H6" s="6">
        <v>45696</v>
      </c>
    </row>
    <row r="7" spans="2:9" s="14" customFormat="1" ht="56.1" customHeight="1" x14ac:dyDescent="0.25">
      <c r="B7" s="15"/>
      <c r="C7" s="15"/>
      <c r="D7" s="15"/>
      <c r="E7" s="15"/>
      <c r="F7" s="15"/>
      <c r="G7" s="15"/>
      <c r="H7" s="15"/>
    </row>
    <row r="8" spans="2:9" s="4" customFormat="1" ht="24" customHeight="1" x14ac:dyDescent="0.25">
      <c r="B8" s="5">
        <f t="array" ref="B8:H8">DaysAndWeeks+DATE(CalendarYear,2,1)-WEEKDAY(DATE(CalendarYear,2,1),(WeekStart="Monday")+1)+15</f>
        <v>45697</v>
      </c>
      <c r="C8" s="5">
        <v>45698</v>
      </c>
      <c r="D8" s="5">
        <v>45699</v>
      </c>
      <c r="E8" s="5">
        <v>45700</v>
      </c>
      <c r="F8" s="5">
        <v>45701</v>
      </c>
      <c r="G8" s="5">
        <v>45702</v>
      </c>
      <c r="H8" s="5">
        <v>45703</v>
      </c>
    </row>
    <row r="9" spans="2:9" s="14" customFormat="1" ht="56.1" customHeight="1" x14ac:dyDescent="0.25">
      <c r="B9" s="13"/>
      <c r="C9" s="13"/>
      <c r="D9" s="13"/>
      <c r="E9" s="13"/>
      <c r="F9" s="13"/>
      <c r="G9" s="13"/>
      <c r="H9" s="13"/>
    </row>
    <row r="10" spans="2:9" s="4" customFormat="1" ht="24" customHeight="1" x14ac:dyDescent="0.25">
      <c r="B10" s="6">
        <f t="array" ref="B10:H10">DaysAndWeeks+DATE(CalendarYear,2,1)-WEEKDAY(DATE(CalendarYear,2,1),(WeekStart="Monday")+1)+22</f>
        <v>45704</v>
      </c>
      <c r="C10" s="6">
        <v>45705</v>
      </c>
      <c r="D10" s="6">
        <v>45706</v>
      </c>
      <c r="E10" s="6">
        <v>45707</v>
      </c>
      <c r="F10" s="6">
        <v>45708</v>
      </c>
      <c r="G10" s="6">
        <v>45709</v>
      </c>
      <c r="H10" s="6">
        <v>45710</v>
      </c>
    </row>
    <row r="11" spans="2:9" s="14" customFormat="1" ht="56.1" customHeight="1" x14ac:dyDescent="0.25">
      <c r="B11" s="15"/>
      <c r="C11" s="15"/>
      <c r="D11" s="15"/>
      <c r="E11" s="15"/>
      <c r="F11" s="15"/>
      <c r="G11" s="15"/>
      <c r="H11" s="15"/>
    </row>
    <row r="12" spans="2:9" s="4" customFormat="1" ht="24" customHeight="1" x14ac:dyDescent="0.25">
      <c r="B12" s="5">
        <f t="array" ref="B12:H12">DaysAndWeeks+DATE(CalendarYear,2,1)-WEEKDAY(DATE(CalendarYear,2,1),(WeekStart="Monday")+1)+29</f>
        <v>45711</v>
      </c>
      <c r="C12" s="5">
        <v>45712</v>
      </c>
      <c r="D12" s="5">
        <v>45713</v>
      </c>
      <c r="E12" s="5">
        <v>45714</v>
      </c>
      <c r="F12" s="5">
        <v>45715</v>
      </c>
      <c r="G12" s="5">
        <v>45716</v>
      </c>
      <c r="H12" s="5">
        <v>45717</v>
      </c>
    </row>
    <row r="13" spans="2:9" s="14" customFormat="1" ht="56.1" customHeight="1" x14ac:dyDescent="0.25">
      <c r="B13" s="13"/>
      <c r="C13" s="13"/>
      <c r="D13" s="13"/>
      <c r="E13" s="13"/>
      <c r="F13" s="13"/>
      <c r="G13" s="13"/>
      <c r="H13" s="13"/>
    </row>
    <row r="14" spans="2:9" s="4" customFormat="1" ht="24" customHeight="1" x14ac:dyDescent="0.25">
      <c r="B14" s="6">
        <f t="array" ref="B14:C14">DaysAndWeeks+DATE(CalendarYear,2,1)-WEEKDAY(DATE(CalendarYear,2,1),(WeekStart="Monday")+1)+36</f>
        <v>45718</v>
      </c>
      <c r="C14" s="6">
        <v>45719</v>
      </c>
      <c r="D14" s="43" t="s">
        <v>1</v>
      </c>
      <c r="E14" s="43"/>
      <c r="F14" s="43"/>
      <c r="G14" s="43"/>
      <c r="H14" s="44"/>
    </row>
    <row r="15" spans="2:9" s="14" customFormat="1" ht="56.1" customHeight="1" x14ac:dyDescent="0.25">
      <c r="B15" s="15"/>
      <c r="C15" s="15"/>
      <c r="D15" s="45"/>
      <c r="E15" s="45"/>
      <c r="F15" s="45"/>
      <c r="G15" s="45"/>
      <c r="H15" s="46"/>
    </row>
  </sheetData>
  <mergeCells count="3">
    <mergeCell ref="B2:D2"/>
    <mergeCell ref="D14:H14"/>
    <mergeCell ref="D15:H15"/>
  </mergeCells>
  <conditionalFormatting sqref="B4:G4">
    <cfRule type="expression" dxfId="21" priority="1">
      <formula>DAY(B4)&gt;8</formula>
    </cfRule>
  </conditionalFormatting>
  <conditionalFormatting sqref="B12:H12 B14:C14">
    <cfRule type="expression" dxfId="2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00000000-0002-0000-0100-000005000000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B1:I15"/>
  <sheetViews>
    <sheetView showGridLines="0" zoomScaleNormal="10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48" t="str">
        <f>"March "&amp;CalendarYear</f>
        <v>March 2025</v>
      </c>
      <c r="C2" s="48"/>
      <c r="D2" s="48"/>
      <c r="E2" s="2"/>
      <c r="F2" s="2"/>
      <c r="G2" s="2"/>
      <c r="H2" s="3"/>
    </row>
    <row r="3" spans="2:9" s="10" customFormat="1" ht="24" customHeight="1" x14ac:dyDescent="0.25">
      <c r="B3" s="21" t="str">
        <f>WeekStart</f>
        <v>Sunday</v>
      </c>
      <c r="C3" s="22" t="str">
        <f t="shared" ref="C3:H3" si="0">TEXT(C4,"dddd")</f>
        <v>Monday</v>
      </c>
      <c r="D3" s="22" t="str">
        <f t="shared" si="0"/>
        <v>Tuesday</v>
      </c>
      <c r="E3" s="22" t="str">
        <f t="shared" si="0"/>
        <v>Wednesday</v>
      </c>
      <c r="F3" s="22" t="str">
        <f t="shared" si="0"/>
        <v>Thursday</v>
      </c>
      <c r="G3" s="22" t="str">
        <f t="shared" si="0"/>
        <v>Friday</v>
      </c>
      <c r="H3" s="23" t="str">
        <f t="shared" si="0"/>
        <v>Saturday</v>
      </c>
    </row>
    <row r="4" spans="2:9" s="4" customFormat="1" ht="24" customHeight="1" x14ac:dyDescent="0.25">
      <c r="B4" s="24">
        <f t="array" ref="B4:H4">DaysAndWeeks+DATE(CalendarYear,3,1)-WEEKDAY(DATE(CalendarYear,3,1),(WeekStart="Monday")+1)+1</f>
        <v>45711</v>
      </c>
      <c r="C4" s="24">
        <v>45712</v>
      </c>
      <c r="D4" s="24">
        <v>45713</v>
      </c>
      <c r="E4" s="24">
        <v>45714</v>
      </c>
      <c r="F4" s="24">
        <v>45715</v>
      </c>
      <c r="G4" s="24">
        <v>45716</v>
      </c>
      <c r="H4" s="24">
        <v>45717</v>
      </c>
    </row>
    <row r="5" spans="2:9" s="14" customFormat="1" ht="56.1" customHeight="1" x14ac:dyDescent="0.25">
      <c r="B5" s="26"/>
      <c r="C5" s="26"/>
      <c r="D5" s="26"/>
      <c r="E5" s="26"/>
      <c r="F5" s="26"/>
      <c r="G5" s="26"/>
      <c r="H5" s="26"/>
    </row>
    <row r="6" spans="2:9" s="4" customFormat="1" ht="24" customHeight="1" x14ac:dyDescent="0.25">
      <c r="B6" s="27">
        <f t="array" ref="B6:H6">DaysAndWeeks+DATE(CalendarYear,3,1)-WEEKDAY(DATE(CalendarYear,3,1),(WeekStart="Monday")+1)+8</f>
        <v>45718</v>
      </c>
      <c r="C6" s="27">
        <v>45719</v>
      </c>
      <c r="D6" s="27">
        <v>45720</v>
      </c>
      <c r="E6" s="27">
        <v>45721</v>
      </c>
      <c r="F6" s="27">
        <v>45722</v>
      </c>
      <c r="G6" s="27">
        <v>45723</v>
      </c>
      <c r="H6" s="27">
        <v>45724</v>
      </c>
    </row>
    <row r="7" spans="2:9" s="14" customFormat="1" ht="56.1" customHeight="1" x14ac:dyDescent="0.25">
      <c r="B7" s="25"/>
      <c r="C7" s="25"/>
      <c r="D7" s="25"/>
      <c r="E7" s="25"/>
      <c r="F7" s="25"/>
      <c r="G7" s="25"/>
      <c r="H7" s="25"/>
    </row>
    <row r="8" spans="2:9" s="4" customFormat="1" ht="24" customHeight="1" x14ac:dyDescent="0.25">
      <c r="B8" s="28">
        <f t="array" ref="B8:H8">DaysAndWeeks+DATE(CalendarYear,3,1)-WEEKDAY(DATE(CalendarYear,3,1),(WeekStart="Monday")+1)+15</f>
        <v>45725</v>
      </c>
      <c r="C8" s="28">
        <v>45726</v>
      </c>
      <c r="D8" s="28">
        <v>45727</v>
      </c>
      <c r="E8" s="28">
        <v>45728</v>
      </c>
      <c r="F8" s="28">
        <v>45729</v>
      </c>
      <c r="G8" s="28">
        <v>45730</v>
      </c>
      <c r="H8" s="28">
        <v>45731</v>
      </c>
    </row>
    <row r="9" spans="2:9" s="14" customFormat="1" ht="56.1" customHeight="1" x14ac:dyDescent="0.25">
      <c r="B9" s="26"/>
      <c r="C9" s="26"/>
      <c r="D9" s="26"/>
      <c r="E9" s="26"/>
      <c r="F9" s="26"/>
      <c r="G9" s="26"/>
      <c r="H9" s="26"/>
    </row>
    <row r="10" spans="2:9" s="4" customFormat="1" ht="24" customHeight="1" x14ac:dyDescent="0.25">
      <c r="B10" s="27">
        <f t="array" ref="B10:H10">DaysAndWeeks+DATE(CalendarYear,3,1)-WEEKDAY(DATE(CalendarYear,3,1),(WeekStart="Monday")+1)+22</f>
        <v>45732</v>
      </c>
      <c r="C10" s="27">
        <v>45733</v>
      </c>
      <c r="D10" s="27">
        <v>45734</v>
      </c>
      <c r="E10" s="27">
        <v>45735</v>
      </c>
      <c r="F10" s="27">
        <v>45736</v>
      </c>
      <c r="G10" s="27">
        <v>45737</v>
      </c>
      <c r="H10" s="27">
        <v>45738</v>
      </c>
    </row>
    <row r="11" spans="2:9" s="14" customFormat="1" ht="56.1" customHeight="1" x14ac:dyDescent="0.25">
      <c r="B11" s="25"/>
      <c r="C11" s="25"/>
      <c r="D11" s="25"/>
      <c r="E11" s="25"/>
      <c r="F11" s="25"/>
      <c r="G11" s="25"/>
      <c r="H11" s="25"/>
    </row>
    <row r="12" spans="2:9" s="4" customFormat="1" ht="24" customHeight="1" x14ac:dyDescent="0.25">
      <c r="B12" s="28">
        <f t="array" ref="B12:H12">DaysAndWeeks+DATE(CalendarYear,3,1)-WEEKDAY(DATE(CalendarYear,3,1),(WeekStart="Monday")+1)+29</f>
        <v>45739</v>
      </c>
      <c r="C12" s="28">
        <v>45740</v>
      </c>
      <c r="D12" s="28">
        <v>45741</v>
      </c>
      <c r="E12" s="28">
        <v>45742</v>
      </c>
      <c r="F12" s="28">
        <v>45743</v>
      </c>
      <c r="G12" s="28">
        <v>45744</v>
      </c>
      <c r="H12" s="28">
        <v>45745</v>
      </c>
    </row>
    <row r="13" spans="2:9" s="14" customFormat="1" ht="56.1" customHeight="1" x14ac:dyDescent="0.25">
      <c r="B13" s="26"/>
      <c r="C13" s="26"/>
      <c r="D13" s="26"/>
      <c r="E13" s="26"/>
      <c r="F13" s="26"/>
      <c r="G13" s="26"/>
      <c r="H13" s="26"/>
    </row>
    <row r="14" spans="2:9" s="4" customFormat="1" ht="24" customHeight="1" x14ac:dyDescent="0.25">
      <c r="B14" s="27">
        <f t="array" ref="B14:C14">DaysAndWeeks+DATE(CalendarYear,3,1)-WEEKDAY(DATE(CalendarYear,3,1),(WeekStart="Monday")+1)+36</f>
        <v>45746</v>
      </c>
      <c r="C14" s="27">
        <v>45747</v>
      </c>
      <c r="D14" s="49" t="s">
        <v>1</v>
      </c>
      <c r="E14" s="49"/>
      <c r="F14" s="49"/>
      <c r="G14" s="49"/>
      <c r="H14" s="50"/>
    </row>
    <row r="15" spans="2:9" s="14" customFormat="1" ht="56.1" customHeight="1" x14ac:dyDescent="0.25">
      <c r="B15" s="25"/>
      <c r="C15" s="25"/>
      <c r="D15" s="51"/>
      <c r="E15" s="51"/>
      <c r="F15" s="51"/>
      <c r="G15" s="51"/>
      <c r="H15" s="52"/>
    </row>
  </sheetData>
  <mergeCells count="3">
    <mergeCell ref="B2:D2"/>
    <mergeCell ref="D14:H14"/>
    <mergeCell ref="D15:H15"/>
  </mergeCells>
  <conditionalFormatting sqref="B4:G4">
    <cfRule type="expression" dxfId="19" priority="1">
      <formula>DAY(B4)&gt;8</formula>
    </cfRule>
  </conditionalFormatting>
  <conditionalFormatting sqref="B12:H12 B14:C14">
    <cfRule type="expression" dxfId="18" priority="2">
      <formula>AND(DAY(B12)&gt;=1,DAY(B12)&lt;=15)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00000000-0002-0000-0200-000005000000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B1:I15"/>
  <sheetViews>
    <sheetView showGridLines="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48" t="str">
        <f>"April "&amp;CalendarYear</f>
        <v>April 2025</v>
      </c>
      <c r="C2" s="48"/>
      <c r="D2" s="48"/>
      <c r="E2" s="2"/>
      <c r="F2" s="2"/>
      <c r="G2" s="2"/>
      <c r="H2" s="3"/>
    </row>
    <row r="3" spans="2:9" s="10" customFormat="1" ht="24" customHeight="1" x14ac:dyDescent="0.25">
      <c r="B3" s="21" t="str">
        <f>WeekStart</f>
        <v>Sunday</v>
      </c>
      <c r="C3" s="22" t="str">
        <f t="shared" ref="C3:H3" si="0">TEXT(C4,"dddd")</f>
        <v>Monday</v>
      </c>
      <c r="D3" s="22" t="str">
        <f t="shared" si="0"/>
        <v>Tuesday</v>
      </c>
      <c r="E3" s="22" t="str">
        <f t="shared" si="0"/>
        <v>Wednesday</v>
      </c>
      <c r="F3" s="22" t="str">
        <f t="shared" si="0"/>
        <v>Thursday</v>
      </c>
      <c r="G3" s="22" t="str">
        <f t="shared" si="0"/>
        <v>Friday</v>
      </c>
      <c r="H3" s="23" t="str">
        <f t="shared" si="0"/>
        <v>Saturday</v>
      </c>
    </row>
    <row r="4" spans="2:9" s="4" customFormat="1" ht="24" customHeight="1" x14ac:dyDescent="0.25">
      <c r="B4" s="24">
        <f t="array" ref="B4:H4">DaysAndWeeks+DATE(CalendarYear,4,1)-WEEKDAY(DATE(CalendarYear,4,1),(WeekStart="Monday")+1)+1</f>
        <v>45746</v>
      </c>
      <c r="C4" s="24">
        <v>45747</v>
      </c>
      <c r="D4" s="24">
        <v>45748</v>
      </c>
      <c r="E4" s="24">
        <v>45749</v>
      </c>
      <c r="F4" s="24">
        <v>45750</v>
      </c>
      <c r="G4" s="24">
        <v>45751</v>
      </c>
      <c r="H4" s="24">
        <v>45752</v>
      </c>
    </row>
    <row r="5" spans="2:9" s="14" customFormat="1" ht="56.1" customHeight="1" x14ac:dyDescent="0.25">
      <c r="B5" s="26"/>
      <c r="C5" s="26"/>
      <c r="D5" s="26"/>
      <c r="E5" s="26"/>
      <c r="F5" s="26"/>
      <c r="G5" s="26"/>
      <c r="H5" s="26"/>
    </row>
    <row r="6" spans="2:9" s="4" customFormat="1" ht="24" customHeight="1" x14ac:dyDescent="0.25">
      <c r="B6" s="27">
        <f t="array" ref="B6:H6">DaysAndWeeks+DATE(CalendarYear,4,1)-WEEKDAY(DATE(CalendarYear,4,1),(WeekStart="Monday")+1)+8</f>
        <v>45753</v>
      </c>
      <c r="C6" s="27">
        <v>45754</v>
      </c>
      <c r="D6" s="27">
        <v>45755</v>
      </c>
      <c r="E6" s="27">
        <v>45756</v>
      </c>
      <c r="F6" s="27">
        <v>45757</v>
      </c>
      <c r="G6" s="27">
        <v>45758</v>
      </c>
      <c r="H6" s="27">
        <v>45759</v>
      </c>
    </row>
    <row r="7" spans="2:9" s="14" customFormat="1" ht="56.1" customHeight="1" x14ac:dyDescent="0.25">
      <c r="B7" s="25"/>
      <c r="C7" s="25"/>
      <c r="D7" s="25"/>
      <c r="E7" s="25"/>
      <c r="F7" s="25"/>
      <c r="G7" s="25"/>
      <c r="H7" s="25"/>
    </row>
    <row r="8" spans="2:9" s="4" customFormat="1" ht="24" customHeight="1" x14ac:dyDescent="0.25">
      <c r="B8" s="28">
        <f t="array" ref="B8:H8">DaysAndWeeks+DATE(CalendarYear,4,1)-WEEKDAY(DATE(CalendarYear,4,1),(WeekStart="Monday")+1)+15</f>
        <v>45760</v>
      </c>
      <c r="C8" s="28">
        <v>45761</v>
      </c>
      <c r="D8" s="28">
        <v>45762</v>
      </c>
      <c r="E8" s="28">
        <v>45763</v>
      </c>
      <c r="F8" s="28">
        <v>45764</v>
      </c>
      <c r="G8" s="28">
        <v>45765</v>
      </c>
      <c r="H8" s="28">
        <v>45766</v>
      </c>
    </row>
    <row r="9" spans="2:9" s="14" customFormat="1" ht="56.1" customHeight="1" x14ac:dyDescent="0.25">
      <c r="B9" s="26"/>
      <c r="C9" s="26"/>
      <c r="D9" s="26"/>
      <c r="E9" s="26"/>
      <c r="F9" s="26"/>
      <c r="G9" s="26"/>
      <c r="H9" s="26"/>
    </row>
    <row r="10" spans="2:9" s="4" customFormat="1" ht="24" customHeight="1" x14ac:dyDescent="0.25">
      <c r="B10" s="27">
        <f t="array" ref="B10:H10">DaysAndWeeks+DATE(CalendarYear,4,1)-WEEKDAY(DATE(CalendarYear,4,1),(WeekStart="Monday")+1)+22</f>
        <v>45767</v>
      </c>
      <c r="C10" s="27">
        <v>45768</v>
      </c>
      <c r="D10" s="27">
        <v>45769</v>
      </c>
      <c r="E10" s="27">
        <v>45770</v>
      </c>
      <c r="F10" s="27">
        <v>45771</v>
      </c>
      <c r="G10" s="27">
        <v>45772</v>
      </c>
      <c r="H10" s="27">
        <v>45773</v>
      </c>
    </row>
    <row r="11" spans="2:9" s="14" customFormat="1" ht="56.1" customHeight="1" x14ac:dyDescent="0.25">
      <c r="B11" s="25"/>
      <c r="C11" s="25"/>
      <c r="D11" s="25"/>
      <c r="E11" s="25"/>
      <c r="F11" s="25"/>
      <c r="G11" s="25"/>
      <c r="H11" s="25"/>
    </row>
    <row r="12" spans="2:9" s="4" customFormat="1" ht="24" customHeight="1" x14ac:dyDescent="0.25">
      <c r="B12" s="28">
        <f t="array" ref="B12:H12">DaysAndWeeks+DATE(CalendarYear,4,1)-WEEKDAY(DATE(CalendarYear,4,1),(WeekStart="Monday")+1)+29</f>
        <v>45774</v>
      </c>
      <c r="C12" s="28">
        <v>45775</v>
      </c>
      <c r="D12" s="28">
        <v>45776</v>
      </c>
      <c r="E12" s="28">
        <v>45777</v>
      </c>
      <c r="F12" s="28">
        <v>45778</v>
      </c>
      <c r="G12" s="28">
        <v>45779</v>
      </c>
      <c r="H12" s="28">
        <v>45780</v>
      </c>
    </row>
    <row r="13" spans="2:9" s="14" customFormat="1" ht="56.1" customHeight="1" x14ac:dyDescent="0.25">
      <c r="B13" s="26"/>
      <c r="C13" s="26"/>
      <c r="D13" s="26"/>
      <c r="E13" s="26"/>
      <c r="F13" s="26"/>
      <c r="G13" s="26"/>
      <c r="H13" s="26"/>
    </row>
    <row r="14" spans="2:9" s="4" customFormat="1" ht="24" customHeight="1" x14ac:dyDescent="0.25">
      <c r="B14" s="27">
        <f t="array" ref="B14:C14">DaysAndWeeks+DATE(CalendarYear,4,1)-WEEKDAY(DATE(CalendarYear,4,1),(WeekStart="Monday")+1)+36</f>
        <v>45781</v>
      </c>
      <c r="C14" s="27">
        <v>45782</v>
      </c>
      <c r="D14" s="49" t="s">
        <v>1</v>
      </c>
      <c r="E14" s="49"/>
      <c r="F14" s="49"/>
      <c r="G14" s="49"/>
      <c r="H14" s="50"/>
    </row>
    <row r="15" spans="2:9" s="14" customFormat="1" ht="56.1" customHeight="1" x14ac:dyDescent="0.25">
      <c r="B15" s="25"/>
      <c r="C15" s="25"/>
      <c r="D15" s="51"/>
      <c r="E15" s="51"/>
      <c r="F15" s="51"/>
      <c r="G15" s="51"/>
      <c r="H15" s="52"/>
    </row>
  </sheetData>
  <mergeCells count="3">
    <mergeCell ref="B2:D2"/>
    <mergeCell ref="D14:H14"/>
    <mergeCell ref="D15:H15"/>
  </mergeCells>
  <conditionalFormatting sqref="B4:G4">
    <cfRule type="expression" dxfId="17" priority="1">
      <formula>DAY(B4)&gt;8</formula>
    </cfRule>
  </conditionalFormatting>
  <conditionalFormatting sqref="B12:H12 B14:C14">
    <cfRule type="expression" dxfId="1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00000000-0002-0000-0300-000005000000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B1:I15"/>
  <sheetViews>
    <sheetView showGridLines="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48" t="str">
        <f>"May "&amp;CalendarYear</f>
        <v>May 2025</v>
      </c>
      <c r="C2" s="48"/>
      <c r="D2" s="48"/>
      <c r="E2" s="2"/>
      <c r="F2" s="2"/>
      <c r="G2" s="2"/>
      <c r="H2" s="3"/>
    </row>
    <row r="3" spans="2:9" s="10" customFormat="1" ht="24" customHeight="1" x14ac:dyDescent="0.25">
      <c r="B3" s="21" t="str">
        <f>WeekStart</f>
        <v>Sunday</v>
      </c>
      <c r="C3" s="22" t="str">
        <f t="shared" ref="C3:H3" si="0">TEXT(C4,"dddd")</f>
        <v>Monday</v>
      </c>
      <c r="D3" s="22" t="str">
        <f t="shared" si="0"/>
        <v>Tuesday</v>
      </c>
      <c r="E3" s="22" t="str">
        <f t="shared" si="0"/>
        <v>Wednesday</v>
      </c>
      <c r="F3" s="22" t="str">
        <f t="shared" si="0"/>
        <v>Thursday</v>
      </c>
      <c r="G3" s="22" t="str">
        <f t="shared" si="0"/>
        <v>Friday</v>
      </c>
      <c r="H3" s="23" t="str">
        <f t="shared" si="0"/>
        <v>Saturday</v>
      </c>
    </row>
    <row r="4" spans="2:9" s="4" customFormat="1" ht="24" customHeight="1" x14ac:dyDescent="0.25">
      <c r="B4" s="24">
        <f t="array" ref="B4:H4">DaysAndWeeks+DATE(CalendarYear,5,1)-WEEKDAY(DATE(CalendarYear,5,1),(WeekStart="Monday")+1)+1</f>
        <v>45774</v>
      </c>
      <c r="C4" s="24">
        <v>45775</v>
      </c>
      <c r="D4" s="24">
        <v>45776</v>
      </c>
      <c r="E4" s="24">
        <v>45777</v>
      </c>
      <c r="F4" s="24">
        <v>45778</v>
      </c>
      <c r="G4" s="24">
        <v>45779</v>
      </c>
      <c r="H4" s="24">
        <v>45780</v>
      </c>
    </row>
    <row r="5" spans="2:9" s="14" customFormat="1" ht="56.1" customHeight="1" x14ac:dyDescent="0.25">
      <c r="B5" s="26"/>
      <c r="C5" s="26"/>
      <c r="D5" s="26"/>
      <c r="E5" s="26"/>
      <c r="F5" s="26"/>
      <c r="G5" s="26"/>
      <c r="H5" s="26"/>
    </row>
    <row r="6" spans="2:9" s="4" customFormat="1" ht="24" customHeight="1" x14ac:dyDescent="0.25">
      <c r="B6" s="27">
        <f t="array" ref="B6:H6">DaysAndWeeks+DATE(CalendarYear,5,1)-WEEKDAY(DATE(CalendarYear,5,1),(WeekStart="Monday")+1)+8</f>
        <v>45781</v>
      </c>
      <c r="C6" s="27">
        <v>45782</v>
      </c>
      <c r="D6" s="27">
        <v>45783</v>
      </c>
      <c r="E6" s="27">
        <v>45784</v>
      </c>
      <c r="F6" s="27">
        <v>45785</v>
      </c>
      <c r="G6" s="27">
        <v>45786</v>
      </c>
      <c r="H6" s="27">
        <v>45787</v>
      </c>
    </row>
    <row r="7" spans="2:9" s="14" customFormat="1" ht="56.1" customHeight="1" x14ac:dyDescent="0.25">
      <c r="B7" s="25"/>
      <c r="C7" s="25"/>
      <c r="D7" s="25"/>
      <c r="E7" s="25"/>
      <c r="F7" s="25"/>
      <c r="G7" s="25"/>
      <c r="H7" s="25"/>
    </row>
    <row r="8" spans="2:9" s="4" customFormat="1" ht="24" customHeight="1" x14ac:dyDescent="0.25">
      <c r="B8" s="28">
        <f t="array" ref="B8:H8">DaysAndWeeks+DATE(CalendarYear,5,1)-WEEKDAY(DATE(CalendarYear,5,1),(WeekStart="Monday")+1)+15</f>
        <v>45788</v>
      </c>
      <c r="C8" s="28">
        <v>45789</v>
      </c>
      <c r="D8" s="28">
        <v>45790</v>
      </c>
      <c r="E8" s="28">
        <v>45791</v>
      </c>
      <c r="F8" s="28">
        <v>45792</v>
      </c>
      <c r="G8" s="28">
        <v>45793</v>
      </c>
      <c r="H8" s="28">
        <v>45794</v>
      </c>
    </row>
    <row r="9" spans="2:9" s="14" customFormat="1" ht="56.1" customHeight="1" x14ac:dyDescent="0.25">
      <c r="B9" s="26"/>
      <c r="C9" s="26"/>
      <c r="D9" s="26"/>
      <c r="E9" s="26"/>
      <c r="F9" s="26"/>
      <c r="G9" s="26"/>
      <c r="H9" s="26"/>
    </row>
    <row r="10" spans="2:9" s="4" customFormat="1" ht="24" customHeight="1" x14ac:dyDescent="0.25">
      <c r="B10" s="27">
        <f t="array" ref="B10:H10">DaysAndWeeks+DATE(CalendarYear,5,1)-WEEKDAY(DATE(CalendarYear,5,1),(WeekStart="Monday")+1)+22</f>
        <v>45795</v>
      </c>
      <c r="C10" s="27">
        <v>45796</v>
      </c>
      <c r="D10" s="27">
        <v>45797</v>
      </c>
      <c r="E10" s="27">
        <v>45798</v>
      </c>
      <c r="F10" s="27">
        <v>45799</v>
      </c>
      <c r="G10" s="27">
        <v>45800</v>
      </c>
      <c r="H10" s="27">
        <v>45801</v>
      </c>
    </row>
    <row r="11" spans="2:9" s="14" customFormat="1" ht="56.1" customHeight="1" x14ac:dyDescent="0.25">
      <c r="B11" s="25"/>
      <c r="C11" s="25"/>
      <c r="D11" s="25"/>
      <c r="E11" s="25"/>
      <c r="F11" s="25"/>
      <c r="G11" s="25"/>
      <c r="H11" s="25"/>
    </row>
    <row r="12" spans="2:9" s="4" customFormat="1" ht="24" customHeight="1" x14ac:dyDescent="0.25">
      <c r="B12" s="28">
        <f t="array" ref="B12:H12">DaysAndWeeks+DATE(CalendarYear,5,1)-WEEKDAY(DATE(CalendarYear,5,1),(WeekStart="Monday")+1)+29</f>
        <v>45802</v>
      </c>
      <c r="C12" s="28">
        <v>45803</v>
      </c>
      <c r="D12" s="28">
        <v>45804</v>
      </c>
      <c r="E12" s="28">
        <v>45805</v>
      </c>
      <c r="F12" s="28">
        <v>45806</v>
      </c>
      <c r="G12" s="28">
        <v>45807</v>
      </c>
      <c r="H12" s="28">
        <v>45808</v>
      </c>
    </row>
    <row r="13" spans="2:9" s="14" customFormat="1" ht="56.1" customHeight="1" x14ac:dyDescent="0.25">
      <c r="B13" s="26"/>
      <c r="C13" s="26"/>
      <c r="D13" s="26"/>
      <c r="E13" s="26"/>
      <c r="F13" s="26"/>
      <c r="G13" s="26"/>
      <c r="H13" s="26"/>
    </row>
    <row r="14" spans="2:9" s="4" customFormat="1" ht="24" customHeight="1" x14ac:dyDescent="0.25">
      <c r="B14" s="27">
        <f t="array" ref="B14:C14">DaysAndWeeks+DATE(CalendarYear,5,1)-WEEKDAY(DATE(CalendarYear,5,1),(WeekStart="Monday")+1)+36</f>
        <v>45809</v>
      </c>
      <c r="C14" s="27">
        <v>45810</v>
      </c>
      <c r="D14" s="49" t="s">
        <v>1</v>
      </c>
      <c r="E14" s="49"/>
      <c r="F14" s="49"/>
      <c r="G14" s="49"/>
      <c r="H14" s="50"/>
    </row>
    <row r="15" spans="2:9" s="14" customFormat="1" ht="56.1" customHeight="1" x14ac:dyDescent="0.25">
      <c r="B15" s="25"/>
      <c r="C15" s="25"/>
      <c r="D15" s="51"/>
      <c r="E15" s="51"/>
      <c r="F15" s="51"/>
      <c r="G15" s="51"/>
      <c r="H15" s="52"/>
    </row>
  </sheetData>
  <mergeCells count="3">
    <mergeCell ref="B2:D2"/>
    <mergeCell ref="D14:H14"/>
    <mergeCell ref="D15:H15"/>
  </mergeCells>
  <conditionalFormatting sqref="B4:G4">
    <cfRule type="expression" dxfId="15" priority="1">
      <formula>DAY(B4)&gt;8</formula>
    </cfRule>
  </conditionalFormatting>
  <conditionalFormatting sqref="B12:H12 B14:C14">
    <cfRule type="expression" dxfId="1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00000000-0002-0000-0400-000005000000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I15"/>
  <sheetViews>
    <sheetView showGridLines="0" zoomScaleNormal="10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53" t="str">
        <f>"June "&amp;CalendarYear</f>
        <v>June 2025</v>
      </c>
      <c r="C2" s="53"/>
      <c r="D2" s="53"/>
      <c r="E2" s="2"/>
      <c r="F2" s="2"/>
      <c r="G2" s="2"/>
      <c r="H2" s="3"/>
    </row>
    <row r="3" spans="2:9" s="10" customFormat="1" ht="24" customHeight="1" x14ac:dyDescent="0.25">
      <c r="B3" s="29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1" t="str">
        <f t="shared" si="0"/>
        <v>Saturday</v>
      </c>
    </row>
    <row r="4" spans="2:9" s="4" customFormat="1" ht="24" customHeight="1" x14ac:dyDescent="0.25">
      <c r="B4" s="32">
        <f t="array" ref="B4:H4">DaysAndWeeks+DATE(CalendarYear,6,1)-WEEKDAY(DATE(CalendarYear,6,1),(WeekStart="Monday")+1)+1</f>
        <v>45809</v>
      </c>
      <c r="C4" s="32">
        <v>45810</v>
      </c>
      <c r="D4" s="32">
        <v>45811</v>
      </c>
      <c r="E4" s="32">
        <v>45812</v>
      </c>
      <c r="F4" s="32">
        <v>45813</v>
      </c>
      <c r="G4" s="32">
        <v>45814</v>
      </c>
      <c r="H4" s="32">
        <v>45815</v>
      </c>
    </row>
    <row r="5" spans="2:9" s="14" customFormat="1" ht="56.1" customHeight="1" x14ac:dyDescent="0.25">
      <c r="B5" s="34"/>
      <c r="C5" s="34"/>
      <c r="D5" s="34"/>
      <c r="E5" s="34"/>
      <c r="F5" s="34"/>
      <c r="G5" s="34"/>
      <c r="H5" s="34"/>
    </row>
    <row r="6" spans="2:9" s="4" customFormat="1" ht="24" customHeight="1" x14ac:dyDescent="0.25">
      <c r="B6" s="35">
        <f t="array" ref="B6:H6">DaysAndWeeks+DATE(CalendarYear,6,1)-WEEKDAY(DATE(CalendarYear,6,1),(WeekStart="Monday")+1)+8</f>
        <v>45816</v>
      </c>
      <c r="C6" s="35">
        <v>45817</v>
      </c>
      <c r="D6" s="35">
        <v>45818</v>
      </c>
      <c r="E6" s="35">
        <v>45819</v>
      </c>
      <c r="F6" s="35">
        <v>45820</v>
      </c>
      <c r="G6" s="35">
        <v>45821</v>
      </c>
      <c r="H6" s="35">
        <v>45822</v>
      </c>
    </row>
    <row r="7" spans="2:9" s="14" customFormat="1" ht="56.1" customHeight="1" x14ac:dyDescent="0.25">
      <c r="B7" s="33"/>
      <c r="C7" s="33"/>
      <c r="D7" s="33"/>
      <c r="E7" s="33"/>
      <c r="F7" s="33"/>
      <c r="G7" s="33"/>
      <c r="H7" s="33"/>
    </row>
    <row r="8" spans="2:9" s="4" customFormat="1" ht="24" customHeight="1" x14ac:dyDescent="0.25">
      <c r="B8" s="36">
        <f t="array" ref="B8:H8">DaysAndWeeks+DATE(CalendarYear,6,1)-WEEKDAY(DATE(CalendarYear,6,1),(WeekStart="Monday")+1)+15</f>
        <v>45823</v>
      </c>
      <c r="C8" s="36">
        <v>45824</v>
      </c>
      <c r="D8" s="36">
        <v>45825</v>
      </c>
      <c r="E8" s="36">
        <v>45826</v>
      </c>
      <c r="F8" s="36">
        <v>45827</v>
      </c>
      <c r="G8" s="36">
        <v>45828</v>
      </c>
      <c r="H8" s="36">
        <v>45829</v>
      </c>
    </row>
    <row r="9" spans="2:9" s="14" customFormat="1" ht="56.1" customHeight="1" x14ac:dyDescent="0.25">
      <c r="B9" s="34"/>
      <c r="C9" s="34"/>
      <c r="D9" s="34"/>
      <c r="E9" s="34"/>
      <c r="F9" s="34"/>
      <c r="G9" s="34"/>
      <c r="H9" s="34"/>
    </row>
    <row r="10" spans="2:9" s="4" customFormat="1" ht="24" customHeight="1" x14ac:dyDescent="0.25">
      <c r="B10" s="35">
        <f t="array" ref="B10:H10">DaysAndWeeks+DATE(CalendarYear,6,1)-WEEKDAY(DATE(CalendarYear,6,1),(WeekStart="Monday")+1)+22</f>
        <v>45830</v>
      </c>
      <c r="C10" s="35">
        <v>45831</v>
      </c>
      <c r="D10" s="35">
        <v>45832</v>
      </c>
      <c r="E10" s="35">
        <v>45833</v>
      </c>
      <c r="F10" s="35">
        <v>45834</v>
      </c>
      <c r="G10" s="35">
        <v>45835</v>
      </c>
      <c r="H10" s="35">
        <v>45836</v>
      </c>
    </row>
    <row r="11" spans="2:9" s="14" customFormat="1" ht="56.1" customHeight="1" x14ac:dyDescent="0.25">
      <c r="B11" s="33"/>
      <c r="C11" s="33"/>
      <c r="D11" s="33"/>
      <c r="E11" s="33"/>
      <c r="F11" s="33"/>
      <c r="G11" s="33"/>
      <c r="H11" s="33"/>
    </row>
    <row r="12" spans="2:9" s="4" customFormat="1" ht="24" customHeight="1" x14ac:dyDescent="0.25">
      <c r="B12" s="36">
        <f t="array" ref="B12:H12">DaysAndWeeks+DATE(CalendarYear,6,1)-WEEKDAY(DATE(CalendarYear,6,1),(WeekStart="Monday")+1)+29</f>
        <v>45837</v>
      </c>
      <c r="C12" s="36">
        <v>45838</v>
      </c>
      <c r="D12" s="36">
        <v>45839</v>
      </c>
      <c r="E12" s="36">
        <v>45840</v>
      </c>
      <c r="F12" s="36">
        <v>45841</v>
      </c>
      <c r="G12" s="36">
        <v>45842</v>
      </c>
      <c r="H12" s="36">
        <v>45843</v>
      </c>
    </row>
    <row r="13" spans="2:9" s="14" customFormat="1" ht="56.1" customHeight="1" x14ac:dyDescent="0.25">
      <c r="B13" s="34"/>
      <c r="C13" s="34"/>
      <c r="D13" s="34"/>
      <c r="E13" s="34"/>
      <c r="F13" s="34"/>
      <c r="G13" s="34"/>
      <c r="H13" s="34"/>
    </row>
    <row r="14" spans="2:9" s="4" customFormat="1" ht="24" customHeight="1" x14ac:dyDescent="0.25">
      <c r="B14" s="35">
        <f t="array" ref="B14:C14">DaysAndWeeks+DATE(CalendarYear,6,1)-WEEKDAY(DATE(CalendarYear,6,1),(WeekStart="Monday")+1)+36</f>
        <v>45844</v>
      </c>
      <c r="C14" s="35">
        <v>45845</v>
      </c>
      <c r="D14" s="54" t="s">
        <v>1</v>
      </c>
      <c r="E14" s="54"/>
      <c r="F14" s="54"/>
      <c r="G14" s="54"/>
      <c r="H14" s="55"/>
    </row>
    <row r="15" spans="2:9" s="14" customFormat="1" ht="56.1" customHeight="1" x14ac:dyDescent="0.25">
      <c r="B15" s="33"/>
      <c r="C15" s="33"/>
      <c r="D15" s="56"/>
      <c r="E15" s="56"/>
      <c r="F15" s="56"/>
      <c r="G15" s="56"/>
      <c r="H15" s="57"/>
    </row>
  </sheetData>
  <mergeCells count="3">
    <mergeCell ref="B2:D2"/>
    <mergeCell ref="D14:H14"/>
    <mergeCell ref="D15:H15"/>
  </mergeCells>
  <conditionalFormatting sqref="B4:G4">
    <cfRule type="expression" dxfId="13" priority="1">
      <formula>DAY(B4)&gt;8</formula>
    </cfRule>
  </conditionalFormatting>
  <conditionalFormatting sqref="B12:H12 B14:C14">
    <cfRule type="expression" dxfId="1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00000000-0002-0000-0500-000005000000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B1:I15"/>
  <sheetViews>
    <sheetView showGridLines="0" zoomScaleNormal="10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53" t="str">
        <f>"July "&amp;CalendarYear</f>
        <v>July 2025</v>
      </c>
      <c r="C2" s="53"/>
      <c r="D2" s="53"/>
      <c r="E2" s="2"/>
      <c r="F2" s="2"/>
      <c r="G2" s="2"/>
      <c r="H2" s="3"/>
    </row>
    <row r="3" spans="2:9" s="10" customFormat="1" ht="24" customHeight="1" x14ac:dyDescent="0.25">
      <c r="B3" s="29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1" t="str">
        <f t="shared" si="0"/>
        <v>Saturday</v>
      </c>
    </row>
    <row r="4" spans="2:9" s="4" customFormat="1" ht="24" customHeight="1" x14ac:dyDescent="0.25">
      <c r="B4" s="32">
        <f t="array" ref="B4:H4">DaysAndWeeks+DATE(CalendarYear,7,1)-WEEKDAY(DATE(CalendarYear,7,1),(WeekStart="Monday")+1)+1</f>
        <v>45837</v>
      </c>
      <c r="C4" s="32">
        <v>45838</v>
      </c>
      <c r="D4" s="32">
        <v>45839</v>
      </c>
      <c r="E4" s="32">
        <v>45840</v>
      </c>
      <c r="F4" s="32">
        <v>45841</v>
      </c>
      <c r="G4" s="32">
        <v>45842</v>
      </c>
      <c r="H4" s="32">
        <v>45843</v>
      </c>
    </row>
    <row r="5" spans="2:9" s="14" customFormat="1" ht="56.1" customHeight="1" x14ac:dyDescent="0.25">
      <c r="B5" s="34"/>
      <c r="C5" s="34"/>
      <c r="D5" s="34"/>
      <c r="E5" s="34"/>
      <c r="F5" s="34"/>
      <c r="G5" s="34"/>
      <c r="H5" s="34"/>
    </row>
    <row r="6" spans="2:9" s="4" customFormat="1" ht="24" customHeight="1" x14ac:dyDescent="0.25">
      <c r="B6" s="35">
        <f t="array" ref="B6:H6">DaysAndWeeks+DATE(CalendarYear,7,1)-WEEKDAY(DATE(CalendarYear,7,1),(WeekStart="Monday")+1)+8</f>
        <v>45844</v>
      </c>
      <c r="C6" s="35">
        <v>45845</v>
      </c>
      <c r="D6" s="35">
        <v>45846</v>
      </c>
      <c r="E6" s="35">
        <v>45847</v>
      </c>
      <c r="F6" s="35">
        <v>45848</v>
      </c>
      <c r="G6" s="35">
        <v>45849</v>
      </c>
      <c r="H6" s="35">
        <v>45850</v>
      </c>
    </row>
    <row r="7" spans="2:9" s="14" customFormat="1" ht="56.1" customHeight="1" x14ac:dyDescent="0.25">
      <c r="B7" s="33"/>
      <c r="C7" s="33"/>
      <c r="D7" s="33"/>
      <c r="E7" s="33"/>
      <c r="F7" s="33"/>
      <c r="G7" s="33"/>
      <c r="H7" s="33"/>
    </row>
    <row r="8" spans="2:9" s="4" customFormat="1" ht="24" customHeight="1" x14ac:dyDescent="0.25">
      <c r="B8" s="36">
        <f t="array" ref="B8:H8">DaysAndWeeks+DATE(CalendarYear,7,1)-WEEKDAY(DATE(CalendarYear,7,1),(WeekStart="Monday")+1)+15</f>
        <v>45851</v>
      </c>
      <c r="C8" s="36">
        <v>45852</v>
      </c>
      <c r="D8" s="36">
        <v>45853</v>
      </c>
      <c r="E8" s="36">
        <v>45854</v>
      </c>
      <c r="F8" s="36">
        <v>45855</v>
      </c>
      <c r="G8" s="36">
        <v>45856</v>
      </c>
      <c r="H8" s="36">
        <v>45857</v>
      </c>
    </row>
    <row r="9" spans="2:9" s="14" customFormat="1" ht="56.1" customHeight="1" x14ac:dyDescent="0.25">
      <c r="B9" s="34"/>
      <c r="C9" s="34"/>
      <c r="D9" s="34"/>
      <c r="E9" s="34"/>
      <c r="F9" s="34"/>
      <c r="G9" s="34"/>
      <c r="H9" s="34"/>
    </row>
    <row r="10" spans="2:9" s="4" customFormat="1" ht="24" customHeight="1" x14ac:dyDescent="0.25">
      <c r="B10" s="35">
        <f t="array" ref="B10:H10">DaysAndWeeks+DATE(CalendarYear,7,1)-WEEKDAY(DATE(CalendarYear,7,1),(WeekStart="Monday")+1)+22</f>
        <v>45858</v>
      </c>
      <c r="C10" s="35">
        <v>45859</v>
      </c>
      <c r="D10" s="35">
        <v>45860</v>
      </c>
      <c r="E10" s="35">
        <v>45861</v>
      </c>
      <c r="F10" s="35">
        <v>45862</v>
      </c>
      <c r="G10" s="35">
        <v>45863</v>
      </c>
      <c r="H10" s="35">
        <v>45864</v>
      </c>
    </row>
    <row r="11" spans="2:9" s="14" customFormat="1" ht="56.1" customHeight="1" x14ac:dyDescent="0.25">
      <c r="B11" s="33"/>
      <c r="C11" s="33"/>
      <c r="D11" s="33"/>
      <c r="E11" s="33"/>
      <c r="F11" s="33"/>
      <c r="G11" s="33"/>
      <c r="H11" s="33"/>
    </row>
    <row r="12" spans="2:9" s="4" customFormat="1" ht="24" customHeight="1" x14ac:dyDescent="0.25">
      <c r="B12" s="36">
        <f t="array" ref="B12:H12">DaysAndWeeks+DATE(CalendarYear,7,1)-WEEKDAY(DATE(CalendarYear,7,1),(WeekStart="Monday")+1)+29</f>
        <v>45865</v>
      </c>
      <c r="C12" s="36">
        <v>45866</v>
      </c>
      <c r="D12" s="36">
        <v>45867</v>
      </c>
      <c r="E12" s="36">
        <v>45868</v>
      </c>
      <c r="F12" s="36">
        <v>45869</v>
      </c>
      <c r="G12" s="36">
        <v>45870</v>
      </c>
      <c r="H12" s="36">
        <v>45871</v>
      </c>
    </row>
    <row r="13" spans="2:9" s="14" customFormat="1" ht="56.1" customHeight="1" x14ac:dyDescent="0.25">
      <c r="B13" s="34"/>
      <c r="C13" s="34"/>
      <c r="D13" s="34"/>
      <c r="E13" s="34"/>
      <c r="F13" s="34"/>
      <c r="G13" s="34"/>
      <c r="H13" s="34"/>
    </row>
    <row r="14" spans="2:9" s="4" customFormat="1" ht="24" customHeight="1" x14ac:dyDescent="0.25">
      <c r="B14" s="35">
        <f t="array" ref="B14:C14">DaysAndWeeks+DATE(CalendarYear,7,1)-WEEKDAY(DATE(CalendarYear,7,1),(WeekStart="Monday")+1)+36</f>
        <v>45872</v>
      </c>
      <c r="C14" s="35">
        <v>45873</v>
      </c>
      <c r="D14" s="54" t="s">
        <v>1</v>
      </c>
      <c r="E14" s="54"/>
      <c r="F14" s="54"/>
      <c r="G14" s="54"/>
      <c r="H14" s="55"/>
    </row>
    <row r="15" spans="2:9" s="14" customFormat="1" ht="56.1" customHeight="1" x14ac:dyDescent="0.25">
      <c r="B15" s="33"/>
      <c r="C15" s="33"/>
      <c r="D15" s="56"/>
      <c r="E15" s="56"/>
      <c r="F15" s="56"/>
      <c r="G15" s="56"/>
      <c r="H15" s="57"/>
    </row>
  </sheetData>
  <mergeCells count="3">
    <mergeCell ref="B2:D2"/>
    <mergeCell ref="D14:H14"/>
    <mergeCell ref="D15:H15"/>
  </mergeCells>
  <conditionalFormatting sqref="B4:G4">
    <cfRule type="expression" dxfId="11" priority="1">
      <formula>DAY(B4)&gt;8</formula>
    </cfRule>
  </conditionalFormatting>
  <conditionalFormatting sqref="B12:H12 B14:C14">
    <cfRule type="expression" dxfId="1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00000000-0002-0000-0600-000005000000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B1:I15"/>
  <sheetViews>
    <sheetView showGridLines="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53" t="str">
        <f>"August "&amp;CalendarYear</f>
        <v>August 2025</v>
      </c>
      <c r="C2" s="53"/>
      <c r="D2" s="53"/>
      <c r="E2" s="2"/>
      <c r="F2" s="2"/>
      <c r="G2" s="2"/>
      <c r="H2" s="3"/>
    </row>
    <row r="3" spans="2:9" s="10" customFormat="1" ht="24" customHeight="1" x14ac:dyDescent="0.25">
      <c r="B3" s="29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1" t="str">
        <f t="shared" si="0"/>
        <v>Saturday</v>
      </c>
    </row>
    <row r="4" spans="2:9" s="4" customFormat="1" ht="24" customHeight="1" x14ac:dyDescent="0.25">
      <c r="B4" s="32">
        <f t="array" ref="B4:H4">DaysAndWeeks+DATE(CalendarYear,8,1)-WEEKDAY(DATE(CalendarYear,8,1),(WeekStart="Monday")+1)+1</f>
        <v>45865</v>
      </c>
      <c r="C4" s="32">
        <v>45866</v>
      </c>
      <c r="D4" s="32">
        <v>45867</v>
      </c>
      <c r="E4" s="32">
        <v>45868</v>
      </c>
      <c r="F4" s="32">
        <v>45869</v>
      </c>
      <c r="G4" s="32">
        <v>45870</v>
      </c>
      <c r="H4" s="32">
        <v>45871</v>
      </c>
    </row>
    <row r="5" spans="2:9" s="14" customFormat="1" ht="56.1" customHeight="1" x14ac:dyDescent="0.25">
      <c r="B5" s="34"/>
      <c r="C5" s="34"/>
      <c r="D5" s="34"/>
      <c r="E5" s="34"/>
      <c r="F5" s="34"/>
      <c r="G5" s="34"/>
      <c r="H5" s="34"/>
    </row>
    <row r="6" spans="2:9" s="4" customFormat="1" ht="24" customHeight="1" x14ac:dyDescent="0.25">
      <c r="B6" s="35">
        <f t="array" ref="B6:H6">DaysAndWeeks+DATE(CalendarYear,8,1)-WEEKDAY(DATE(CalendarYear,8,1),(WeekStart="Monday")+1)+8</f>
        <v>45872</v>
      </c>
      <c r="C6" s="35">
        <v>45873</v>
      </c>
      <c r="D6" s="35">
        <v>45874</v>
      </c>
      <c r="E6" s="35">
        <v>45875</v>
      </c>
      <c r="F6" s="35">
        <v>45876</v>
      </c>
      <c r="G6" s="35">
        <v>45877</v>
      </c>
      <c r="H6" s="35">
        <v>45878</v>
      </c>
    </row>
    <row r="7" spans="2:9" s="14" customFormat="1" ht="56.1" customHeight="1" x14ac:dyDescent="0.25">
      <c r="B7" s="33"/>
      <c r="C7" s="33"/>
      <c r="D7" s="33"/>
      <c r="E7" s="33"/>
      <c r="F7" s="33"/>
      <c r="G7" s="33"/>
      <c r="H7" s="33"/>
    </row>
    <row r="8" spans="2:9" s="4" customFormat="1" ht="24" customHeight="1" x14ac:dyDescent="0.25">
      <c r="B8" s="36">
        <f t="array" ref="B8:H8">DaysAndWeeks+DATE(CalendarYear,8,1)-WEEKDAY(DATE(CalendarYear,8,1),(WeekStart="Monday")+1)+15</f>
        <v>45879</v>
      </c>
      <c r="C8" s="36">
        <v>45880</v>
      </c>
      <c r="D8" s="36">
        <v>45881</v>
      </c>
      <c r="E8" s="36">
        <v>45882</v>
      </c>
      <c r="F8" s="36">
        <v>45883</v>
      </c>
      <c r="G8" s="36">
        <v>45884</v>
      </c>
      <c r="H8" s="36">
        <v>45885</v>
      </c>
    </row>
    <row r="9" spans="2:9" s="14" customFormat="1" ht="56.1" customHeight="1" x14ac:dyDescent="0.25">
      <c r="B9" s="34"/>
      <c r="C9" s="34"/>
      <c r="D9" s="34"/>
      <c r="E9" s="34"/>
      <c r="F9" s="34"/>
      <c r="G9" s="34"/>
      <c r="H9" s="34"/>
    </row>
    <row r="10" spans="2:9" s="4" customFormat="1" ht="24" customHeight="1" x14ac:dyDescent="0.25">
      <c r="B10" s="35">
        <f t="array" ref="B10:H10">DaysAndWeeks+DATE(CalendarYear,8,1)-WEEKDAY(DATE(CalendarYear,8,1),(WeekStart="Monday")+1)+22</f>
        <v>45886</v>
      </c>
      <c r="C10" s="35">
        <v>45887</v>
      </c>
      <c r="D10" s="35">
        <v>45888</v>
      </c>
      <c r="E10" s="35">
        <v>45889</v>
      </c>
      <c r="F10" s="35">
        <v>45890</v>
      </c>
      <c r="G10" s="35">
        <v>45891</v>
      </c>
      <c r="H10" s="35">
        <v>45892</v>
      </c>
    </row>
    <row r="11" spans="2:9" s="14" customFormat="1" ht="56.1" customHeight="1" x14ac:dyDescent="0.25">
      <c r="B11" s="33"/>
      <c r="C11" s="33"/>
      <c r="D11" s="33"/>
      <c r="E11" s="33"/>
      <c r="F11" s="33"/>
      <c r="G11" s="33"/>
      <c r="H11" s="33"/>
    </row>
    <row r="12" spans="2:9" s="4" customFormat="1" ht="24" customHeight="1" x14ac:dyDescent="0.25">
      <c r="B12" s="36">
        <f t="array" ref="B12:H12">DaysAndWeeks+DATE(CalendarYear,8,1)-WEEKDAY(DATE(CalendarYear,8,1),(WeekStart="Monday")+1)+29</f>
        <v>45893</v>
      </c>
      <c r="C12" s="36">
        <v>45894</v>
      </c>
      <c r="D12" s="36">
        <v>45895</v>
      </c>
      <c r="E12" s="36">
        <v>45896</v>
      </c>
      <c r="F12" s="36">
        <v>45897</v>
      </c>
      <c r="G12" s="36">
        <v>45898</v>
      </c>
      <c r="H12" s="36">
        <v>45899</v>
      </c>
    </row>
    <row r="13" spans="2:9" s="14" customFormat="1" ht="56.1" customHeight="1" x14ac:dyDescent="0.25">
      <c r="B13" s="34"/>
      <c r="C13" s="34"/>
      <c r="D13" s="34"/>
      <c r="E13" s="34"/>
      <c r="F13" s="34"/>
      <c r="G13" s="34"/>
      <c r="H13" s="34"/>
    </row>
    <row r="14" spans="2:9" s="4" customFormat="1" ht="24" customHeight="1" x14ac:dyDescent="0.25">
      <c r="B14" s="35">
        <f t="array" ref="B14:C14">DaysAndWeeks+DATE(CalendarYear,8,1)-WEEKDAY(DATE(CalendarYear,8,1),(WeekStart="Monday")+1)+36</f>
        <v>45900</v>
      </c>
      <c r="C14" s="35">
        <v>45901</v>
      </c>
      <c r="D14" s="54" t="s">
        <v>1</v>
      </c>
      <c r="E14" s="54"/>
      <c r="F14" s="54"/>
      <c r="G14" s="54"/>
      <c r="H14" s="55"/>
    </row>
    <row r="15" spans="2:9" s="14" customFormat="1" ht="56.1" customHeight="1" x14ac:dyDescent="0.25">
      <c r="B15" s="33"/>
      <c r="C15" s="33"/>
      <c r="D15" s="56"/>
      <c r="E15" s="56"/>
      <c r="F15" s="56"/>
      <c r="G15" s="56"/>
      <c r="H15" s="57"/>
    </row>
  </sheetData>
  <mergeCells count="3">
    <mergeCell ref="B2:D2"/>
    <mergeCell ref="D14:H14"/>
    <mergeCell ref="D15:H15"/>
  </mergeCells>
  <conditionalFormatting sqref="B4:G4">
    <cfRule type="expression" dxfId="9" priority="1">
      <formula>DAY(B4)&gt;8</formula>
    </cfRule>
  </conditionalFormatting>
  <conditionalFormatting sqref="B12:H12 B14:C14">
    <cfRule type="expression" dxfId="8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00000000-0002-0000-0700-000005000000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59999389629810485"/>
    <pageSetUpPr fitToPage="1"/>
  </sheetPr>
  <dimension ref="B1:I15"/>
  <sheetViews>
    <sheetView showGridLines="0" topLeftCell="A5" zoomScaleNormal="100" workbookViewId="0"/>
  </sheetViews>
  <sheetFormatPr defaultColWidth="8.69921875" defaultRowHeight="13.8" x14ac:dyDescent="0.25"/>
  <cols>
    <col min="1" max="1" width="1.59765625" style="1" customWidth="1"/>
    <col min="2" max="8" width="16.59765625" style="1" customWidth="1"/>
    <col min="9" max="9" width="1.59765625" style="1" customWidth="1"/>
    <col min="10" max="10" width="8.59765625" style="1" customWidth="1"/>
    <col min="11" max="16384" width="8.69921875" style="1"/>
  </cols>
  <sheetData>
    <row r="1" spans="2:9" ht="9" customHeight="1" x14ac:dyDescent="0.25">
      <c r="I1" s="1" t="s">
        <v>2</v>
      </c>
    </row>
    <row r="2" spans="2:9" ht="96" customHeight="1" x14ac:dyDescent="0.25">
      <c r="B2" s="58" t="str">
        <f>"September "&amp;CalendarYear</f>
        <v>September 2025</v>
      </c>
      <c r="C2" s="58"/>
      <c r="D2" s="58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25">
      <c r="B4" s="37">
        <f t="array" ref="B4:H4">DaysAndWeeks+DATE(CalendarYear,9,1)-WEEKDAY(DATE(CalendarYear,9,1),(WeekStart="Monday")+1)+1</f>
        <v>45900</v>
      </c>
      <c r="C4" s="37">
        <v>45901</v>
      </c>
      <c r="D4" s="37">
        <v>45902</v>
      </c>
      <c r="E4" s="37">
        <v>45903</v>
      </c>
      <c r="F4" s="37">
        <v>45904</v>
      </c>
      <c r="G4" s="37">
        <v>45905</v>
      </c>
      <c r="H4" s="37">
        <v>45906</v>
      </c>
    </row>
    <row r="5" spans="2:9" s="14" customFormat="1" ht="56.1" customHeight="1" x14ac:dyDescent="0.25">
      <c r="B5" s="39"/>
      <c r="C5" s="39"/>
      <c r="D5" s="39"/>
      <c r="E5" s="39"/>
      <c r="F5" s="39"/>
      <c r="G5" s="39"/>
      <c r="H5" s="39"/>
    </row>
    <row r="6" spans="2:9" s="4" customFormat="1" ht="24" customHeight="1" x14ac:dyDescent="0.25">
      <c r="B6" s="40">
        <f t="array" ref="B6:H6">DaysAndWeeks+DATE(CalendarYear,9,1)-WEEKDAY(DATE(CalendarYear,9,1),(WeekStart="Monday")+1)+8</f>
        <v>45907</v>
      </c>
      <c r="C6" s="40">
        <v>45908</v>
      </c>
      <c r="D6" s="40">
        <v>45909</v>
      </c>
      <c r="E6" s="40">
        <v>45910</v>
      </c>
      <c r="F6" s="40">
        <v>45911</v>
      </c>
      <c r="G6" s="40">
        <v>45912</v>
      </c>
      <c r="H6" s="40">
        <v>45913</v>
      </c>
    </row>
    <row r="7" spans="2:9" s="14" customFormat="1" ht="56.1" customHeight="1" x14ac:dyDescent="0.25">
      <c r="B7" s="38"/>
      <c r="C7" s="38"/>
      <c r="D7" s="38"/>
      <c r="E7" s="38"/>
      <c r="F7" s="38"/>
      <c r="G7" s="38"/>
      <c r="H7" s="38"/>
    </row>
    <row r="8" spans="2:9" s="4" customFormat="1" ht="24" customHeight="1" x14ac:dyDescent="0.25">
      <c r="B8" s="41">
        <f t="array" ref="B8:H8">DaysAndWeeks+DATE(CalendarYear,9,1)-WEEKDAY(DATE(CalendarYear,9,1),(WeekStart="Monday")+1)+15</f>
        <v>45914</v>
      </c>
      <c r="C8" s="41">
        <v>45915</v>
      </c>
      <c r="D8" s="41">
        <v>45916</v>
      </c>
      <c r="E8" s="41">
        <v>45917</v>
      </c>
      <c r="F8" s="41">
        <v>45918</v>
      </c>
      <c r="G8" s="41">
        <v>45919</v>
      </c>
      <c r="H8" s="41">
        <v>45920</v>
      </c>
    </row>
    <row r="9" spans="2:9" s="14" customFormat="1" ht="56.1" customHeight="1" x14ac:dyDescent="0.25">
      <c r="B9" s="39"/>
      <c r="C9" s="39"/>
      <c r="D9" s="39"/>
      <c r="E9" s="39"/>
      <c r="F9" s="39"/>
      <c r="G9" s="39"/>
      <c r="H9" s="39"/>
    </row>
    <row r="10" spans="2:9" s="4" customFormat="1" ht="24" customHeight="1" x14ac:dyDescent="0.25">
      <c r="B10" s="40">
        <f t="array" ref="B10:H10">DaysAndWeeks+DATE(CalendarYear,9,1)-WEEKDAY(DATE(CalendarYear,9,1),(WeekStart="Monday")+1)+22</f>
        <v>45921</v>
      </c>
      <c r="C10" s="40">
        <v>45922</v>
      </c>
      <c r="D10" s="40">
        <v>45923</v>
      </c>
      <c r="E10" s="40">
        <v>45924</v>
      </c>
      <c r="F10" s="40">
        <v>45925</v>
      </c>
      <c r="G10" s="40">
        <v>45926</v>
      </c>
      <c r="H10" s="40">
        <v>45927</v>
      </c>
    </row>
    <row r="11" spans="2:9" s="14" customFormat="1" ht="56.1" customHeight="1" x14ac:dyDescent="0.25">
      <c r="B11" s="38"/>
      <c r="C11" s="38"/>
      <c r="D11" s="38"/>
      <c r="E11" s="38"/>
      <c r="F11" s="38"/>
      <c r="G11" s="38"/>
      <c r="H11" s="38"/>
    </row>
    <row r="12" spans="2:9" s="4" customFormat="1" ht="24" customHeight="1" x14ac:dyDescent="0.25">
      <c r="B12" s="41">
        <f t="array" ref="B12:H12">DaysAndWeeks+DATE(CalendarYear,9,1)-WEEKDAY(DATE(CalendarYear,9,1),(WeekStart="Monday")+1)+29</f>
        <v>45928</v>
      </c>
      <c r="C12" s="41">
        <v>45929</v>
      </c>
      <c r="D12" s="41">
        <v>45930</v>
      </c>
      <c r="E12" s="41">
        <v>45931</v>
      </c>
      <c r="F12" s="41">
        <v>45932</v>
      </c>
      <c r="G12" s="41">
        <v>45933</v>
      </c>
      <c r="H12" s="41">
        <v>45934</v>
      </c>
    </row>
    <row r="13" spans="2:9" s="14" customFormat="1" ht="56.1" customHeight="1" x14ac:dyDescent="0.25">
      <c r="B13" s="39"/>
      <c r="C13" s="39"/>
      <c r="D13" s="39"/>
      <c r="E13" s="39"/>
      <c r="F13" s="39"/>
      <c r="G13" s="39"/>
      <c r="H13" s="39"/>
    </row>
    <row r="14" spans="2:9" s="4" customFormat="1" ht="24" customHeight="1" x14ac:dyDescent="0.25">
      <c r="B14" s="40">
        <f t="array" ref="B14:C14">DaysAndWeeks+DATE(CalendarYear,9,1)-WEEKDAY(DATE(CalendarYear,9,1),(WeekStart="Monday")+1)+36</f>
        <v>45935</v>
      </c>
      <c r="C14" s="40">
        <v>45936</v>
      </c>
      <c r="D14" s="59" t="s">
        <v>1</v>
      </c>
      <c r="E14" s="59"/>
      <c r="F14" s="59"/>
      <c r="G14" s="59"/>
      <c r="H14" s="60"/>
    </row>
    <row r="15" spans="2:9" s="14" customFormat="1" ht="56.1" customHeight="1" x14ac:dyDescent="0.25">
      <c r="B15" s="38"/>
      <c r="C15" s="38"/>
      <c r="D15" s="61"/>
      <c r="E15" s="61"/>
      <c r="F15" s="61"/>
      <c r="G15" s="61"/>
      <c r="H15" s="62"/>
    </row>
  </sheetData>
  <mergeCells count="3">
    <mergeCell ref="B2:D2"/>
    <mergeCell ref="D14:H14"/>
    <mergeCell ref="D15:H15"/>
  </mergeCells>
  <conditionalFormatting sqref="B4:G4">
    <cfRule type="expression" dxfId="7" priority="1">
      <formula>DAY(B4)&gt;8</formula>
    </cfRule>
  </conditionalFormatting>
  <conditionalFormatting sqref="B12:H12 B14:C14">
    <cfRule type="expression" dxfId="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00000000-0002-0000-0800-000005000000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0CBC65-0F93-4D50-A75F-7D7A744899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9892B-240A-44D7-B7C4-0B536460D7C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51EE113B-A607-4BAB-A22F-BD19162339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TM11829122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2022-12-27T07:43:23Z</dcterms:created>
  <dcterms:modified xsi:type="dcterms:W3CDTF">2025-10-23T08:59:08Z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