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db645f7ef677a6/PM ^0 ASOCIADOS/Web Patty/Hotmart (cursos)/Material descargable cursos/Acompañamiento AT 2024/"/>
    </mc:Choice>
  </mc:AlternateContent>
  <xr:revisionPtr revIDLastSave="491" documentId="8_{B4F189F3-46AB-434B-9849-3BD3FF876CE7}" xr6:coauthVersionLast="47" xr6:coauthVersionMax="47" xr10:uidLastSave="{AF9F7D0E-ADDD-41C5-91F1-D39974B6F9D5}"/>
  <bookViews>
    <workbookView xWindow="-120" yWindow="-120" windowWidth="29040" windowHeight="15840" xr2:uid="{F4C56219-10D3-4D3C-8746-BB0BD9308980}"/>
  </bookViews>
  <sheets>
    <sheet name="Compras" sheetId="5" r:id="rId1"/>
    <sheet name="Ventas" sheetId="7" r:id="rId2"/>
    <sheet name="Honorarios" sheetId="6" r:id="rId3"/>
    <sheet name="Remuneraciones" sheetId="8" r:id="rId4"/>
    <sheet name="Anual" sheetId="9" r:id="rId5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9" l="1"/>
  <c r="F18" i="8"/>
  <c r="E18" i="8"/>
  <c r="D18" i="8"/>
  <c r="C18" i="8"/>
  <c r="I37" i="6"/>
  <c r="H37" i="6"/>
  <c r="G37" i="6"/>
  <c r="A166" i="7" l="1"/>
  <c r="A165" i="7"/>
  <c r="A164" i="7"/>
  <c r="A163" i="7"/>
  <c r="A162" i="7"/>
  <c r="A161" i="7"/>
  <c r="A160" i="7"/>
  <c r="A159" i="7"/>
  <c r="A152" i="7"/>
  <c r="A151" i="7"/>
  <c r="A150" i="7"/>
  <c r="A149" i="7"/>
  <c r="A148" i="7"/>
  <c r="A147" i="7"/>
  <c r="A146" i="7"/>
  <c r="A145" i="7"/>
  <c r="A138" i="7"/>
  <c r="A137" i="7"/>
  <c r="A136" i="7"/>
  <c r="A135" i="7"/>
  <c r="A134" i="7"/>
  <c r="A133" i="7"/>
  <c r="A132" i="7"/>
  <c r="A131" i="7"/>
  <c r="A124" i="7"/>
  <c r="A123" i="7"/>
  <c r="A122" i="7"/>
  <c r="A121" i="7"/>
  <c r="A120" i="7"/>
  <c r="A119" i="7"/>
  <c r="A118" i="7"/>
  <c r="A117" i="7"/>
  <c r="A110" i="7"/>
  <c r="A109" i="7"/>
  <c r="A108" i="7"/>
  <c r="A107" i="7"/>
  <c r="A106" i="7"/>
  <c r="A105" i="7"/>
  <c r="A104" i="7"/>
  <c r="A103" i="7"/>
  <c r="A96" i="7"/>
  <c r="A95" i="7"/>
  <c r="A94" i="7"/>
  <c r="A93" i="7"/>
  <c r="A92" i="7"/>
  <c r="A91" i="7"/>
  <c r="A90" i="7"/>
  <c r="A89" i="7"/>
  <c r="A82" i="7"/>
  <c r="A81" i="7"/>
  <c r="A80" i="7"/>
  <c r="A79" i="7"/>
  <c r="A78" i="7"/>
  <c r="A77" i="7"/>
  <c r="A76" i="7"/>
  <c r="A75" i="7"/>
  <c r="A68" i="7"/>
  <c r="A67" i="7"/>
  <c r="A66" i="7"/>
  <c r="A65" i="7"/>
  <c r="A64" i="7"/>
  <c r="A63" i="7"/>
  <c r="A62" i="7"/>
  <c r="A61" i="7"/>
  <c r="A54" i="7"/>
  <c r="A53" i="7"/>
  <c r="A52" i="7"/>
  <c r="A51" i="7"/>
  <c r="A50" i="7"/>
  <c r="A49" i="7"/>
  <c r="A48" i="7"/>
  <c r="A47" i="7"/>
  <c r="A40" i="7"/>
  <c r="A39" i="7"/>
  <c r="A38" i="7"/>
  <c r="A37" i="7"/>
  <c r="A36" i="7"/>
  <c r="A35" i="7"/>
  <c r="A34" i="7"/>
  <c r="A33" i="7"/>
  <c r="A26" i="7"/>
  <c r="A25" i="7"/>
  <c r="A24" i="7"/>
  <c r="A23" i="7"/>
  <c r="A22" i="7"/>
  <c r="A21" i="7"/>
  <c r="A20" i="7"/>
  <c r="A19" i="7"/>
  <c r="A178" i="5"/>
  <c r="A177" i="5"/>
  <c r="A176" i="5"/>
  <c r="A175" i="5"/>
  <c r="A173" i="5"/>
  <c r="A172" i="5"/>
  <c r="A171" i="5"/>
  <c r="A170" i="5"/>
  <c r="A163" i="5"/>
  <c r="A162" i="5"/>
  <c r="A161" i="5"/>
  <c r="A160" i="5"/>
  <c r="A158" i="5"/>
  <c r="A157" i="5"/>
  <c r="A156" i="5"/>
  <c r="A155" i="5"/>
  <c r="A148" i="5"/>
  <c r="A147" i="5"/>
  <c r="A146" i="5"/>
  <c r="A145" i="5"/>
  <c r="A143" i="5"/>
  <c r="A142" i="5"/>
  <c r="A141" i="5"/>
  <c r="A140" i="5"/>
  <c r="A133" i="5"/>
  <c r="A132" i="5"/>
  <c r="A131" i="5"/>
  <c r="A130" i="5"/>
  <c r="A128" i="5"/>
  <c r="A127" i="5"/>
  <c r="A126" i="5"/>
  <c r="A125" i="5"/>
  <c r="A118" i="5"/>
  <c r="A117" i="5"/>
  <c r="A116" i="5"/>
  <c r="A115" i="5"/>
  <c r="A113" i="5"/>
  <c r="A112" i="5"/>
  <c r="A111" i="5"/>
  <c r="A110" i="5"/>
  <c r="A103" i="5"/>
  <c r="A102" i="5"/>
  <c r="A101" i="5"/>
  <c r="A100" i="5"/>
  <c r="A98" i="5"/>
  <c r="A97" i="5"/>
  <c r="A96" i="5"/>
  <c r="A95" i="5"/>
  <c r="A88" i="5"/>
  <c r="A87" i="5"/>
  <c r="A86" i="5"/>
  <c r="A85" i="5"/>
  <c r="A83" i="5"/>
  <c r="A82" i="5"/>
  <c r="A81" i="5"/>
  <c r="A80" i="5"/>
  <c r="G74" i="5"/>
  <c r="A73" i="5"/>
  <c r="A72" i="5"/>
  <c r="A71" i="5"/>
  <c r="A70" i="5"/>
  <c r="A68" i="5"/>
  <c r="A67" i="5"/>
  <c r="A66" i="5"/>
  <c r="A65" i="5"/>
  <c r="A58" i="5"/>
  <c r="A57" i="5"/>
  <c r="A56" i="5"/>
  <c r="A55" i="5"/>
  <c r="A53" i="5"/>
  <c r="A52" i="5"/>
  <c r="A51" i="5"/>
  <c r="A50" i="5"/>
  <c r="A43" i="5"/>
  <c r="A42" i="5"/>
  <c r="A41" i="5"/>
  <c r="A40" i="5"/>
  <c r="A38" i="5"/>
  <c r="A37" i="5"/>
  <c r="A36" i="5"/>
  <c r="A35" i="5"/>
  <c r="A28" i="5"/>
  <c r="A27" i="5"/>
  <c r="A26" i="5"/>
  <c r="A25" i="5"/>
  <c r="A23" i="5"/>
  <c r="A22" i="5"/>
  <c r="A21" i="5"/>
  <c r="A20" i="5"/>
  <c r="A12" i="7"/>
  <c r="A11" i="7"/>
  <c r="A10" i="7"/>
  <c r="A9" i="7"/>
  <c r="A8" i="7"/>
  <c r="A7" i="7"/>
  <c r="G167" i="7" s="1"/>
  <c r="A6" i="7"/>
  <c r="A5" i="7"/>
  <c r="H18" i="6"/>
  <c r="G18" i="6"/>
  <c r="F18" i="6"/>
  <c r="E18" i="6"/>
  <c r="C18" i="9" s="1"/>
  <c r="A13" i="5"/>
  <c r="A12" i="5"/>
  <c r="A11" i="5"/>
  <c r="A10" i="5"/>
  <c r="A8" i="5"/>
  <c r="A7" i="5"/>
  <c r="A6" i="5"/>
  <c r="A5" i="5"/>
  <c r="I59" i="5" s="1"/>
  <c r="E164" i="5" l="1"/>
  <c r="E89" i="5"/>
  <c r="D119" i="5"/>
  <c r="G139" i="7"/>
  <c r="D55" i="7"/>
  <c r="F97" i="7"/>
  <c r="G41" i="7"/>
  <c r="G125" i="7"/>
  <c r="G153" i="7"/>
  <c r="D41" i="7"/>
  <c r="E69" i="7"/>
  <c r="F69" i="7"/>
  <c r="G83" i="7"/>
  <c r="G13" i="7"/>
  <c r="D27" i="7"/>
  <c r="E55" i="7"/>
  <c r="F55" i="7"/>
  <c r="G97" i="7"/>
  <c r="F13" i="7"/>
  <c r="D69" i="7"/>
  <c r="E97" i="7"/>
  <c r="G27" i="7"/>
  <c r="G111" i="7"/>
  <c r="D13" i="7"/>
  <c r="D83" i="7"/>
  <c r="F27" i="7"/>
  <c r="F111" i="7"/>
  <c r="G55" i="7"/>
  <c r="E13" i="7"/>
  <c r="D97" i="7"/>
  <c r="D111" i="7"/>
  <c r="D125" i="7"/>
  <c r="D139" i="7"/>
  <c r="D153" i="7"/>
  <c r="D167" i="7"/>
  <c r="E27" i="7"/>
  <c r="E111" i="7"/>
  <c r="E125" i="7"/>
  <c r="E139" i="7"/>
  <c r="E153" i="7"/>
  <c r="E167" i="7"/>
  <c r="E41" i="7"/>
  <c r="F41" i="7"/>
  <c r="F125" i="7"/>
  <c r="F139" i="7"/>
  <c r="F153" i="7"/>
  <c r="F167" i="7"/>
  <c r="E83" i="7"/>
  <c r="F83" i="7"/>
  <c r="G69" i="7"/>
  <c r="F29" i="5"/>
  <c r="D44" i="5"/>
  <c r="H104" i="5"/>
  <c r="F119" i="5"/>
  <c r="D134" i="5"/>
  <c r="G29" i="5"/>
  <c r="E44" i="5"/>
  <c r="I104" i="5"/>
  <c r="G119" i="5"/>
  <c r="E134" i="5"/>
  <c r="G89" i="5"/>
  <c r="F44" i="5"/>
  <c r="F134" i="5"/>
  <c r="D149" i="5"/>
  <c r="E59" i="5"/>
  <c r="E104" i="5"/>
  <c r="D59" i="5"/>
  <c r="H119" i="5"/>
  <c r="G44" i="5"/>
  <c r="I119" i="5"/>
  <c r="E149" i="5"/>
  <c r="H44" i="5"/>
  <c r="F59" i="5"/>
  <c r="D74" i="5"/>
  <c r="H134" i="5"/>
  <c r="F149" i="5"/>
  <c r="D164" i="5"/>
  <c r="D104" i="5"/>
  <c r="H29" i="5"/>
  <c r="I29" i="5"/>
  <c r="I44" i="5"/>
  <c r="G59" i="5"/>
  <c r="E74" i="5"/>
  <c r="I134" i="5"/>
  <c r="G149" i="5"/>
  <c r="H74" i="5"/>
  <c r="I14" i="5"/>
  <c r="G134" i="5"/>
  <c r="H59" i="5"/>
  <c r="F74" i="5"/>
  <c r="D89" i="5"/>
  <c r="H149" i="5"/>
  <c r="F164" i="5"/>
  <c r="D179" i="5"/>
  <c r="I149" i="5"/>
  <c r="G164" i="5"/>
  <c r="E179" i="5"/>
  <c r="H164" i="5"/>
  <c r="F179" i="5"/>
  <c r="I74" i="5"/>
  <c r="I164" i="5"/>
  <c r="G179" i="5"/>
  <c r="H89" i="5"/>
  <c r="F104" i="5"/>
  <c r="H179" i="5"/>
  <c r="F89" i="5"/>
  <c r="D29" i="5"/>
  <c r="F14" i="5"/>
  <c r="E29" i="5"/>
  <c r="I89" i="5"/>
  <c r="G104" i="5"/>
  <c r="E119" i="5"/>
  <c r="I179" i="5"/>
  <c r="D14" i="5"/>
  <c r="H14" i="5"/>
  <c r="G14" i="5"/>
  <c r="E14" i="5"/>
  <c r="C5" i="9" l="1"/>
  <c r="C13" i="9" s="1"/>
  <c r="C17" i="9"/>
  <c r="C30" i="9" s="1"/>
  <c r="F3" i="9" l="1"/>
  <c r="F4" i="9" s="1"/>
</calcChain>
</file>

<file path=xl/sharedStrings.xml><?xml version="1.0" encoding="utf-8"?>
<sst xmlns="http://schemas.openxmlformats.org/spreadsheetml/2006/main" count="303" uniqueCount="100">
  <si>
    <t>Monto Exento</t>
  </si>
  <si>
    <t>Monto Neto</t>
  </si>
  <si>
    <t>Monto Total</t>
  </si>
  <si>
    <t>Total</t>
  </si>
  <si>
    <t>Tipo Documento</t>
  </si>
  <si>
    <t>Total Documentos</t>
  </si>
  <si>
    <t>Monto IVA</t>
  </si>
  <si>
    <t>IVA Recuperable</t>
  </si>
  <si>
    <t>IVA Uso Comun</t>
  </si>
  <si>
    <t>IVA No Recuperable</t>
  </si>
  <si>
    <t>ENERO</t>
  </si>
  <si>
    <t>PERIODOS</t>
  </si>
  <si>
    <t>EMISIONES</t>
  </si>
  <si>
    <t>(*)HONORARIO BRUTO</t>
  </si>
  <si>
    <t>(*)RETENCION DE TERCEROS</t>
  </si>
  <si>
    <t>(*)RETENCION CONTRIBUYENTE</t>
  </si>
  <si>
    <t>(*)TOTAL LIQUIDO</t>
  </si>
  <si>
    <t>(*)Vigentes</t>
  </si>
  <si>
    <t>Anuladas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</si>
  <si>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</si>
  <si>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</si>
  <si>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</si>
  <si>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</si>
  <si>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</si>
  <si>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</si>
  <si>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</si>
  <si>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</si>
  <si>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</si>
  <si>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</si>
  <si>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</si>
  <si>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</si>
  <si>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COMPRAS ENERO</t>
  </si>
  <si>
    <t>BOLETAS DE HONORARIOS ANUALES</t>
  </si>
  <si>
    <t>BOLETAS RETENCION DE TERCEROS ANUALES</t>
  </si>
  <si>
    <t>COMPRAS DICIEMBRE</t>
  </si>
  <si>
    <t>COMPRAS FEBRERO</t>
  </si>
  <si>
    <t>COMPRAS MARZO</t>
  </si>
  <si>
    <t>COMPRAS ABRIL</t>
  </si>
  <si>
    <t>COMPRAS MAYO</t>
  </si>
  <si>
    <t>COMPRAS JUNIO</t>
  </si>
  <si>
    <t>COMPRAS JULIO</t>
  </si>
  <si>
    <t>COMPRAS AGOSTO</t>
  </si>
  <si>
    <t>COMPRAS SEPTIEMBRE</t>
  </si>
  <si>
    <t>COMPRAS OCTUBRE</t>
  </si>
  <si>
    <t>COMPRAS NOVIEMBRE</t>
  </si>
  <si>
    <t>VENTAS ENERO</t>
  </si>
  <si>
    <t>VENTAS FEBRERO</t>
  </si>
  <si>
    <t>VENTAS DICIEMBRE</t>
  </si>
  <si>
    <t>VENTAS NOVIEMBRE</t>
  </si>
  <si>
    <t>VENTAS OCTUBRE</t>
  </si>
  <si>
    <t>VENTAS SEPTIEMBRE</t>
  </si>
  <si>
    <t>VENTAS AGOSTO</t>
  </si>
  <si>
    <t>VENTAS JULIO</t>
  </si>
  <si>
    <t>VENTAS JUNIO</t>
  </si>
  <si>
    <t>VENTAS MAYO</t>
  </si>
  <si>
    <t>VENTAS ABRIL</t>
  </si>
  <si>
    <t>VENTAS MARZO</t>
  </si>
  <si>
    <t>Folios</t>
  </si>
  <si>
    <t>N° Boletas del Período</t>
  </si>
  <si>
    <t>(*) HONORARIO BRUTO</t>
  </si>
  <si>
    <t>(*) RETENCIONES</t>
  </si>
  <si>
    <t>(*) TOTAL LIQUIDO</t>
  </si>
  <si>
    <t>Inicial</t>
  </si>
  <si>
    <t>Final</t>
  </si>
  <si>
    <t>Vigentes</t>
  </si>
  <si>
    <t>Nulas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</si>
  <si>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</si>
  <si>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</si>
  <si>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</si>
  <si>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</si>
  <si>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</si>
  <si>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</si>
  <si>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</si>
  <si>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</si>
  <si>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</si>
  <si>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</si>
  <si>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</si>
  <si>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</si>
  <si>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REMUNERACIONES ANUALES</t>
  </si>
  <si>
    <t>TOTAL HABERES</t>
  </si>
  <si>
    <t>APORTE COTIZACIONES EMPLEADOR</t>
  </si>
  <si>
    <t>FINIQUITOS</t>
  </si>
  <si>
    <t>OTROS</t>
  </si>
  <si>
    <t>INGRESOS</t>
  </si>
  <si>
    <t>Ventas Netas y Exentas según RCV (valores sin iva)</t>
  </si>
  <si>
    <t>OTROS INGRESOS:</t>
  </si>
  <si>
    <t>VALOR</t>
  </si>
  <si>
    <t>Observaciones</t>
  </si>
  <si>
    <t>TOTAL INGRESOS</t>
  </si>
  <si>
    <t>RESUMEN ANUAL DE INGRESOS Y EGRESOS</t>
  </si>
  <si>
    <t>EGRESOS</t>
  </si>
  <si>
    <t>Compras Netas y Exentas según RCV (valores sin iva)</t>
  </si>
  <si>
    <t>Honorarios</t>
  </si>
  <si>
    <t>Remuneraciones</t>
  </si>
  <si>
    <t>OTROS EGRESOS:</t>
  </si>
  <si>
    <t>TOTAL EGRESOS</t>
  </si>
  <si>
    <t>RESULTADO</t>
  </si>
  <si>
    <t>Factura Electrónica (33)</t>
  </si>
  <si>
    <t>Factura no Afecta o Exenta Electrónica (34)</t>
  </si>
  <si>
    <t>Nota de Crédito Electrónica (61)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</si>
</sst>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8"/>
      <color rgb="FF706F6F"/>
      <name val="Arial"/>
      <family val="2"/>
    </font>
    <font>
      <u/>
      <sz val="11"/>
      <color theme="10"/>
      <name val="Aptos Narrow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medium">
        <color rgb="FFCDCDCD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3" fontId="0" fillId="0" borderId="0" xfId="0" applyNumberFormat="1"/>
    <xf numFmtId="0" fontId="1" fillId="38" borderId="10" xfId="42" applyFill="1" applyBorder="1" applyAlignment="1">
      <alignment horizontal="left" wrapText="1"/>
    </xf>
    <xf numFmtId="0" fontId="18" fillId="33" borderId="0" xfId="0" applyFont="1" applyFill="1" applyAlignment="1">
      <alignment horizontal="center"/>
    </xf>
    <xf numFmtId="3" fontId="18" fillId="35" borderId="10" xfId="0" applyNumberFormat="1" applyFont="1" applyFill="1" applyBorder="1" applyAlignment="1">
      <alignment wrapText="1"/>
    </xf>
    <xf numFmtId="0" fontId="16" fillId="37" borderId="10" xfId="42" applyFont="1" applyFill="1" applyBorder="1" applyAlignment="1">
      <alignment horizontal="center" wrapText="1"/>
    </xf>
    <xf numFmtId="0" fontId="18" fillId="34" borderId="0" xfId="0" applyFont="1" applyFill="1" applyAlignment="1">
      <alignment horizontal="center"/>
    </xf>
    <xf numFmtId="0" fontId="18" fillId="35" borderId="10" xfId="0" applyFont="1" applyFill="1" applyBorder="1" applyAlignment="1">
      <alignment wrapText="1"/>
    </xf>
    <xf numFmtId="0" fontId="19" fillId="0" borderId="0" xfId="0" applyFont="1"/>
    <xf numFmtId="17" fontId="19" fillId="0" borderId="0" xfId="0" applyNumberFormat="1" applyFont="1"/>
    <xf numFmtId="0" fontId="20" fillId="36" borderId="10" xfId="0" applyFont="1" applyFill="1" applyBorder="1" applyAlignment="1">
      <alignment horizontal="center" wrapText="1"/>
    </xf>
    <xf numFmtId="0" fontId="0" fillId="36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1" fillId="0" borderId="10" xfId="42" applyBorder="1" applyAlignment="1">
      <alignment horizontal="right" wrapText="1"/>
    </xf>
    <xf numFmtId="3" fontId="1" fillId="0" borderId="10" xfId="42" applyNumberFormat="1" applyBorder="1" applyAlignment="1">
      <alignment horizontal="right" wrapText="1"/>
    </xf>
    <xf numFmtId="3" fontId="18" fillId="35" borderId="10" xfId="42" applyNumberFormat="1" applyFont="1" applyFill="1" applyBorder="1" applyAlignment="1">
      <alignment wrapText="1"/>
    </xf>
    <xf numFmtId="3" fontId="22" fillId="0" borderId="10" xfId="0" applyNumberFormat="1" applyFont="1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3" fillId="0" borderId="15" xfId="0" applyFont="1" applyBorder="1"/>
    <xf numFmtId="0" fontId="25" fillId="0" borderId="0" xfId="0" applyFont="1" applyAlignment="1">
      <alignment horizontal="right"/>
    </xf>
    <xf numFmtId="3" fontId="24" fillId="0" borderId="15" xfId="0" applyNumberFormat="1" applyFont="1" applyBorder="1"/>
    <xf numFmtId="3" fontId="25" fillId="0" borderId="0" xfId="0" applyNumberFormat="1" applyFont="1"/>
    <xf numFmtId="0" fontId="21" fillId="40" borderId="15" xfId="0" applyFont="1" applyFill="1" applyBorder="1" applyAlignment="1">
      <alignment horizontal="center"/>
    </xf>
    <xf numFmtId="0" fontId="26" fillId="39" borderId="18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3" fontId="25" fillId="0" borderId="18" xfId="0" applyNumberFormat="1" applyFont="1" applyBorder="1" applyAlignment="1">
      <alignment horizontal="center" vertical="center"/>
    </xf>
    <xf numFmtId="0" fontId="28" fillId="41" borderId="19" xfId="43" applyFill="1" applyBorder="1" applyAlignment="1">
      <alignment vertical="top" wrapText="1"/>
    </xf>
    <xf numFmtId="0" fontId="27" fillId="41" borderId="19" xfId="0" applyFont="1" applyFill="1" applyBorder="1" applyAlignment="1">
      <alignment horizontal="right" vertical="top" wrapText="1"/>
    </xf>
    <xf numFmtId="3" fontId="27" fillId="41" borderId="19" xfId="0" applyNumberFormat="1" applyFont="1" applyFill="1" applyBorder="1" applyAlignment="1">
      <alignment horizontal="right" vertical="top" wrapText="1"/>
    </xf>
    <xf numFmtId="0" fontId="28" fillId="41" borderId="20" xfId="43" applyFill="1" applyBorder="1" applyAlignment="1">
      <alignment vertical="top" wrapText="1"/>
    </xf>
    <xf numFmtId="0" fontId="27" fillId="41" borderId="20" xfId="0" applyFont="1" applyFill="1" applyBorder="1" applyAlignment="1">
      <alignment horizontal="right" vertical="top" wrapText="1"/>
    </xf>
    <xf numFmtId="0" fontId="27" fillId="41" borderId="20" xfId="0" applyFont="1" applyFill="1" applyBorder="1" applyAlignment="1">
      <alignment vertical="top" wrapText="1"/>
    </xf>
    <xf numFmtId="3" fontId="27" fillId="41" borderId="20" xfId="0" applyNumberFormat="1" applyFont="1" applyFill="1" applyBorder="1" applyAlignment="1">
      <alignment vertical="top" wrapText="1"/>
    </xf>
    <xf numFmtId="0" fontId="16" fillId="37" borderId="11" xfId="42" applyFont="1" applyFill="1" applyBorder="1" applyAlignment="1">
      <alignment horizontal="center" wrapText="1"/>
    </xf>
    <xf numFmtId="0" fontId="16" fillId="37" borderId="12" xfId="42" applyFont="1" applyFill="1" applyBorder="1" applyAlignment="1">
      <alignment horizontal="center" wrapText="1"/>
    </xf>
    <xf numFmtId="0" fontId="18" fillId="35" borderId="0" xfId="0" applyFont="1" applyFill="1" applyAlignment="1">
      <alignment horizontal="center"/>
    </xf>
    <xf numFmtId="0" fontId="16" fillId="37" borderId="13" xfId="42" applyFont="1" applyFill="1" applyBorder="1" applyAlignment="1">
      <alignment horizontal="center" wrapText="1"/>
    </xf>
    <xf numFmtId="0" fontId="16" fillId="37" borderId="14" xfId="42" applyFont="1" applyFill="1" applyBorder="1" applyAlignment="1">
      <alignment horizontal="center" wrapText="1"/>
    </xf>
    <xf numFmtId="0" fontId="20" fillId="36" borderId="11" xfId="0" applyFont="1" applyFill="1" applyBorder="1" applyAlignment="1">
      <alignment horizontal="center" wrapText="1"/>
    </xf>
    <xf numFmtId="0" fontId="20" fillId="36" borderId="12" xfId="0" applyFont="1" applyFill="1" applyBorder="1" applyAlignment="1">
      <alignment horizontal="center" wrapText="1"/>
    </xf>
    <xf numFmtId="0" fontId="20" fillId="36" borderId="13" xfId="0" applyFont="1" applyFill="1" applyBorder="1" applyAlignment="1">
      <alignment horizontal="center" wrapText="1"/>
    </xf>
    <xf numFmtId="0" fontId="20" fillId="36" borderId="14" xfId="0" applyFont="1" applyFill="1" applyBorder="1" applyAlignment="1">
      <alignment horizontal="center" wrapText="1"/>
    </xf>
    <xf numFmtId="0" fontId="20" fillId="36" borderId="11" xfId="0" applyFont="1" applyFill="1" applyBorder="1" applyAlignment="1">
      <alignment horizontal="center" vertical="center" wrapText="1"/>
    </xf>
    <xf numFmtId="0" fontId="20" fillId="36" borderId="12" xfId="0" applyFont="1" applyFill="1" applyBorder="1" applyAlignment="1">
      <alignment horizontal="center" vertical="center" wrapText="1"/>
    </xf>
    <xf numFmtId="0" fontId="19" fillId="39" borderId="0" xfId="0" applyFont="1" applyFill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rmal 4" xfId="42" xr:uid="{85509E3E-3853-41DD-8A6D-E3C92D94EDC4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17A6C2-1903-46EA-A052-CE8E6EA3C67A}" name="Compras_01" displayName="Compras_01" ref="B4:I14" totalsRowCount="1" headerRowDxfId="143">
  <autoFilter ref="B4:I13" xr:uid="{8217A6C2-1903-46EA-A052-CE8E6EA3C6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1EEFC607-49EC-4AA2-8A2C-AD01520EC559}" name="Tipo Documento" totalsRowLabel="Total"/>
    <tableColumn id="2" xr3:uid="{BC53E014-82E6-4474-9944-FD4FBBB8D37E}" name="Total Documentos"/>
    <tableColumn id="3" xr3:uid="{291A7186-1828-4CAF-8D24-854131A2F82F}" name="Monto Exento" totalsRowFunction="custom" totalsRowDxfId="13">
      <totalsRowFormula>SUM(Compras_01[Monto Exento])- SUMIF($A$5:$A$13,"(61)",Compras_01[Monto Exento])*2</totalsRowFormula>
    </tableColumn>
    <tableColumn id="4" xr3:uid="{AE0AAF50-1160-4317-9406-C166EB17964D}" name="Monto Neto" totalsRowFunction="custom" totalsRowDxfId="12">
      <totalsRowFormula>SUM(Compras_01[Monto Neto])- SUMIF($A$5:$A$13,"(61)",Compras_01[Monto Neto])*2</totalsRowFormula>
    </tableColumn>
    <tableColumn id="5" xr3:uid="{688D158C-7395-4C6E-8F1F-BE47470E84E4}" name="IVA Recuperable" totalsRowFunction="custom" totalsRowDxfId="11">
      <totalsRowFormula>SUM(Compras_01[IVA Recuperable])- SUMIF($A$5:$A$13,"(61)",Compras_01[IVA Recuperable])*2</totalsRowFormula>
    </tableColumn>
    <tableColumn id="6" xr3:uid="{75E26EED-FC75-485E-8EE8-40F877BC279B}" name="IVA Uso Comun" totalsRowFunction="custom" totalsRowDxfId="10">
      <totalsRowFormula>SUM(Compras_01[IVA Uso Comun])- SUMIF($A$5:$A$13,"(61)",Compras_01[IVA Uso Comun])*2</totalsRowFormula>
    </tableColumn>
    <tableColumn id="7" xr3:uid="{E55F3EDA-5E76-4260-AE63-AD970ADBDDE9}" name="IVA No Recuperable" totalsRowFunction="custom" totalsRowDxfId="9">
      <totalsRowFormula>SUM(Compras_01[IVA No Recuperable])- SUMIF($A$5:$A$13,"(61)",Compras_01[IVA No Recuperable])*2</totalsRowFormula>
    </tableColumn>
    <tableColumn id="8" xr3:uid="{306BBDFB-B535-40D3-9BA1-CD08B9407C6E}" name="Monto Total" totalsRowFunction="custom" totalsRowDxfId="8">
      <totalsRowFormula>SUM(Compras_01[Monto Total])- SUMIF($A$5:$A$13,"(61)",Compras_01[Monto Total])*2</totalsRow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815C835-9BBC-4D48-9034-D9B775C86B6A}" name="Compras_02" displayName="Compras_02" ref="B19:I29" totalsRowCount="1" headerRowDxfId="142">
  <autoFilter ref="B19:I28" xr:uid="{C815C835-9BBC-4D48-9034-D9B775C86B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A26C441-D3A5-4091-A2B0-611F71047A90}" name="Tipo Documento" totalsRowLabel="Total"/>
    <tableColumn id="2" xr3:uid="{2C386F45-55C3-4D4A-97F4-8BCCC8DF4496}" name="Total Documentos"/>
    <tableColumn id="3" xr3:uid="{3657CB1B-DF28-41D3-B5B1-0688B99BD932}" name="Monto Exento" totalsRowFunction="custom" totalsRowDxfId="19">
      <totalsRowFormula>SUM(Compras_02[Monto Exento])- SUMIF($A$5:$A$13,"(61)",Compras_02[Monto Exento])*2</totalsRowFormula>
    </tableColumn>
    <tableColumn id="4" xr3:uid="{7D11D1DF-8806-447C-B1FC-A6A0237876C9}" name="Monto Neto" totalsRowFunction="custom" totalsRowDxfId="18">
      <totalsRowFormula>SUM(Compras_02[Monto Neto])- SUMIF($A$5:$A$13,"(61)",Compras_02[Monto Neto])*2</totalsRowFormula>
    </tableColumn>
    <tableColumn id="5" xr3:uid="{2A8826FE-1DAD-4CD3-BE58-70D285BF017C}" name="IVA Recuperable" totalsRowFunction="custom" totalsRowDxfId="17">
      <totalsRowFormula>SUM(Compras_02[IVA Recuperable])- SUMIF($A$5:$A$13,"(61)",Compras_02[IVA Recuperable])*2</totalsRowFormula>
    </tableColumn>
    <tableColumn id="6" xr3:uid="{5CD8229A-E37E-48AC-A121-2C6D6CCC0218}" name="IVA Uso Comun" totalsRowFunction="custom" totalsRowDxfId="16">
      <totalsRowFormula>SUM(Compras_02[IVA Uso Comun])- SUMIF($A$5:$A$13,"(61)",Compras_02[IVA Uso Comun])*2</totalsRowFormula>
    </tableColumn>
    <tableColumn id="7" xr3:uid="{5791EB4B-B5F5-4E73-BF0A-FD3F493043C6}" name="IVA No Recuperable" totalsRowFunction="custom" totalsRowDxfId="15">
      <totalsRowFormula>SUM(Compras_02[IVA No Recuperable])- SUMIF($A$5:$A$13,"(61)",Compras_02[IVA No Recuperable])*2</totalsRowFormula>
    </tableColumn>
    <tableColumn id="8" xr3:uid="{96177B7E-A052-4498-BD33-317E658074BB}" name="Monto Total" totalsRowFunction="custom" totalsRowDxfId="14">
      <totalsRowFormula>SUM(Compras_02[Monto Total])- SUMIF($A$5:$A$13,"(61)",Compras_02[Monto Total])*2</totalsRowFormula>
    </tableColumn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84F5A70-A6E4-43E4-B679-E1D8D98F3616}" name="Compras_03" displayName="Compras_03" ref="B34:I44" totalsRowCount="1" headerRowDxfId="141">
  <autoFilter ref="B34:I43" xr:uid="{384F5A70-A6E4-43E4-B679-E1D8D98F36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5BF08F81-D5C9-4056-9090-36C35719588F}" name="Tipo Documento" totalsRowLabel="Total"/>
    <tableColumn id="2" xr3:uid="{CDFC93B8-8BFD-4D00-BCF6-A36AD8AA6D2D}" name="Total Documentos"/>
    <tableColumn id="3" xr3:uid="{49B61F0A-4D42-4252-8C90-626994028FD1}" name="Monto Exento" totalsRowFunction="custom" totalsRowDxfId="140">
      <totalsRowFormula>SUM(Compras_03[Monto Exento])- SUMIF($A$5:$A$13,"(61)",Compras_03[Monto Exento])*2</totalsRowFormula>
    </tableColumn>
    <tableColumn id="4" xr3:uid="{34F13953-E970-4EC6-BBA6-48876DAB3760}" name="Monto Neto" totalsRowFunction="custom" totalsRowDxfId="139">
      <totalsRowFormula>SUM(Compras_03[Monto Neto])- SUMIF($A$5:$A$13,"(61)",Compras_03[Monto Neto])*2</totalsRowFormula>
    </tableColumn>
    <tableColumn id="5" xr3:uid="{A66748EF-08CD-4401-89BA-B39454C0FE79}" name="IVA Recuperable" totalsRowFunction="custom" totalsRowDxfId="138">
      <totalsRowFormula>SUM(Compras_03[IVA Recuperable])- SUMIF($A$5:$A$13,"(61)",Compras_03[IVA Recuperable])*2</totalsRowFormula>
    </tableColumn>
    <tableColumn id="6" xr3:uid="{CAA8FBF4-C6D1-4F89-B9DA-01E25250AC34}" name="IVA Uso Comun" totalsRowFunction="custom" totalsRowDxfId="137">
      <totalsRowFormula>SUM(Compras_03[IVA Uso Comun])- SUMIF($A$5:$A$13,"(61)",Compras_03[IVA Uso Comun])*2</totalsRowFormula>
    </tableColumn>
    <tableColumn id="7" xr3:uid="{32129E7D-9460-432C-96D2-0C344DAE87A4}" name="IVA No Recuperable" totalsRowFunction="custom" totalsRowDxfId="136">
      <totalsRowFormula>SUM(Compras_03[IVA No Recuperable])- SUMIF($A$5:$A$13,"(61)",Compras_03[IVA No Recuperable])*2</totalsRowFormula>
    </tableColumn>
    <tableColumn id="8" xr3:uid="{7EB8DDEA-0E10-417E-807D-EE2E87569427}" name="Monto Total" totalsRowFunction="custom" totalsRowDxfId="135">
      <totalsRowFormula>SUM(Compras_03[Monto Total])- SUMIF($A$5:$A$13,"(61)",Compras_03[Monto Total])*2</totalsRowFormula>
    </tableColumn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8188FA9-EFC3-4568-A4B1-1C0C14D84A4B}" name="Compras_04" displayName="Compras_04" ref="B49:I59" totalsRowCount="1" headerRowDxfId="134">
  <autoFilter ref="B49:I58" xr:uid="{98188FA9-EFC3-4568-A4B1-1C0C14D84A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489A667-4648-4905-8785-55C60F33A745}" name="Tipo Documento" totalsRowLabel="Total"/>
    <tableColumn id="2" xr3:uid="{40EBADC1-48C8-445A-BA70-0464F5B41E73}" name="Total Documentos"/>
    <tableColumn id="3" xr3:uid="{B10619E1-B63C-43C7-BCDA-BD05686C56BE}" name="Monto Exento" totalsRowFunction="custom" totalsRowDxfId="133">
      <totalsRowFormula>SUM(Compras_04[Monto Exento])- SUMIF($A$5:$A$13,"(61)",Compras_04[Monto Exento])*2</totalsRowFormula>
    </tableColumn>
    <tableColumn id="4" xr3:uid="{FB23777D-C604-49EA-80EC-3DC94CA01BF9}" name="Monto Neto" totalsRowFunction="custom" totalsRowDxfId="132">
      <totalsRowFormula>SUM(Compras_04[Monto Neto])- SUMIF($A$5:$A$13,"(61)",Compras_04[Monto Neto])*2</totalsRowFormula>
    </tableColumn>
    <tableColumn id="5" xr3:uid="{B5F4F3B3-9052-476D-851F-BA27AA626247}" name="IVA Recuperable" totalsRowFunction="custom" totalsRowDxfId="131">
      <totalsRowFormula>SUM(Compras_04[IVA Recuperable])- SUMIF($A$5:$A$13,"(61)",Compras_04[IVA Recuperable])*2</totalsRowFormula>
    </tableColumn>
    <tableColumn id="6" xr3:uid="{9918B2E3-2EEC-4A6B-8F9D-E251BEEFCCA5}" name="IVA Uso Comun" totalsRowFunction="custom" totalsRowDxfId="130">
      <totalsRowFormula>SUM(Compras_04[IVA Uso Comun])- SUMIF($A$5:$A$13,"(61)",Compras_04[IVA Uso Comun])*2</totalsRowFormula>
    </tableColumn>
    <tableColumn id="7" xr3:uid="{61CB7E04-4551-4DF7-84FD-2FC15057626D}" name="IVA No Recuperable" totalsRowFunction="custom" totalsRowDxfId="129">
      <totalsRowFormula>SUM(Compras_04[IVA No Recuperable])- SUMIF($A$5:$A$13,"(61)",Compras_04[IVA No Recuperable])*2</totalsRowFormula>
    </tableColumn>
    <tableColumn id="8" xr3:uid="{62D0A0C1-E90E-488A-893B-265991171F7A}" name="Monto Total" totalsRowFunction="custom" totalsRowDxfId="128">
      <totalsRowFormula>SUM(Compras_04[Monto Total])- SUMIF($A$5:$A$13,"(61)",Compras_04[Monto Total])*2</totalsRowFormula>
    </tableColumn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1CBD2CC-EE99-44F1-A9B1-D824ABFC7255}" name="Compras_05" displayName="Compras_05" ref="B64:I74" totalsRowCount="1" headerRowDxfId="127">
  <autoFilter ref="B64:I73" xr:uid="{31CBD2CC-EE99-44F1-A9B1-D824ABFC72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47009608-77CD-449A-AB68-FAB82F732F0C}" name="Tipo Documento" totalsRowLabel="Total"/>
    <tableColumn id="2" xr3:uid="{81E40E93-732E-435E-8D78-3A29791C6044}" name="Total Documentos"/>
    <tableColumn id="3" xr3:uid="{AA31F857-A834-4CA1-8A24-6999F5B3AC11}" name="Monto Exento" totalsRowFunction="custom" totalsRowDxfId="126">
      <totalsRowFormula>SUM(Compras_05[Monto Exento])- SUMIF($A$5:$A$13,"(61)",Compras_05[Monto Exento])*2</totalsRowFormula>
    </tableColumn>
    <tableColumn id="4" xr3:uid="{35374AF8-1342-4EBB-91D2-F2C3EDE053F0}" name="Monto Neto" totalsRowFunction="custom" totalsRowDxfId="125">
      <totalsRowFormula>SUM(Compras_05[Monto Neto])- SUMIF($A$5:$A$13,"(61)",Compras_05[Monto Neto])*2</totalsRowFormula>
    </tableColumn>
    <tableColumn id="5" xr3:uid="{4CA1F099-9E48-4CC1-885A-E784EFDC9749}" name="IVA Recuperable" totalsRowFunction="custom" totalsRowDxfId="124">
      <totalsRowFormula>SUM(Compras_05[IVA Recuperable])- SUMIF($A$5:$A$13,"(61)",Compras_05[IVA Recuperable])*2</totalsRowFormula>
    </tableColumn>
    <tableColumn id="6" xr3:uid="{A479ED4A-DD6A-4BC0-8BD2-F83D48614117}" name="IVA Uso Comun" totalsRowFunction="custom" totalsRowDxfId="123">
      <totalsRowFormula>SUM(Compras_05[IVA Uso Comun])- SUMIF($A$5:$A$13,"(61)",Compras_05[IVA Uso Comun])*2</totalsRowFormula>
    </tableColumn>
    <tableColumn id="7" xr3:uid="{F91D02C5-1FBF-4BF5-A664-A7700EBAD117}" name="IVA No Recuperable" totalsRowFunction="custom" totalsRowDxfId="122">
      <totalsRowFormula>SUM(Compras_05[IVA No Recuperable])- SUMIF($A$5:$A$13,"(61)",Compras_05[IVA No Recuperable])*2</totalsRowFormula>
    </tableColumn>
    <tableColumn id="8" xr3:uid="{A8EEA1B2-0CD5-4D70-A4BE-B86929EC16E6}" name="Monto Total" totalsRowFunction="custom" totalsRowDxfId="121">
      <totalsRowFormula>SUM(Compras_05[Monto Total])- SUMIF($A$5:$A$13,"(61)",Compras_05[Monto Total])*2</totalsRowFormula>
    </tableColumn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AB035E1-ABDF-49B8-8531-B0FC25DB24A1}" name="Compras_06" displayName="Compras_06" ref="B79:I89" totalsRowCount="1" headerRowDxfId="120">
  <autoFilter ref="B79:I88" xr:uid="{7AB035E1-ABDF-49B8-8531-B0FC25DB24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8DCFE15-24B0-44C0-979B-1226FE165473}" name="Tipo Documento" totalsRowLabel="Total"/>
    <tableColumn id="2" xr3:uid="{30EE0895-82C1-49AB-A842-35393E9D339C}" name="Total Documentos"/>
    <tableColumn id="3" xr3:uid="{38D6CCB9-8008-4319-86AD-67ACD1C6CA68}" name="Monto Exento" totalsRowFunction="custom" totalsRowDxfId="119">
      <totalsRowFormula>SUM(Compras_06[Monto Exento])- SUMIF($A$5:$A$13,"(61)",Compras_06[Monto Exento])*2</totalsRowFormula>
    </tableColumn>
    <tableColumn id="4" xr3:uid="{736D4EE3-E0DD-413A-8C6F-BCE65D0F6E7F}" name="Monto Neto" totalsRowFunction="custom" totalsRowDxfId="118">
      <totalsRowFormula>SUM(Compras_06[Monto Neto])- SUMIF($A$5:$A$13,"(61)",Compras_06[Monto Neto])*2</totalsRowFormula>
    </tableColumn>
    <tableColumn id="5" xr3:uid="{5345EC5A-9423-4D4B-9DF4-36B9F91E9ECD}" name="IVA Recuperable" totalsRowFunction="custom" totalsRowDxfId="117">
      <totalsRowFormula>SUM(Compras_06[IVA Recuperable])- SUMIF($A$5:$A$13,"(61)",Compras_06[IVA Recuperable])*2</totalsRowFormula>
    </tableColumn>
    <tableColumn id="6" xr3:uid="{40C6EA5D-D200-476F-9FC6-E46BCE6CB692}" name="IVA Uso Comun" totalsRowFunction="custom" totalsRowDxfId="116">
      <totalsRowFormula>SUM(Compras_06[IVA Uso Comun])- SUMIF($A$5:$A$13,"(61)",Compras_06[IVA Uso Comun])*2</totalsRowFormula>
    </tableColumn>
    <tableColumn id="7" xr3:uid="{2F3966C1-DBCD-4342-9CC5-E6F560FD43B7}" name="IVA No Recuperable" totalsRowFunction="custom" totalsRowDxfId="115">
      <totalsRowFormula>SUM(Compras_06[IVA No Recuperable])- SUMIF($A$5:$A$13,"(61)",Compras_06[IVA No Recuperable])*2</totalsRowFormula>
    </tableColumn>
    <tableColumn id="8" xr3:uid="{9B7E6CFF-EB7A-4B7E-8098-077EE2C571A0}" name="Monto Total" totalsRowFunction="custom" totalsRowDxfId="114">
      <totalsRowFormula>SUM(Compras_06[Monto Total])- SUMIF($A$5:$A$13,"(61)",Compras_06[Monto Total])*2</totalsRowFormula>
    </tableColumn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304C9C1-29F8-473F-8E72-8CE8EF23E4DA}" name="Compras_07" displayName="Compras_07" ref="B94:I104" totalsRowCount="1" headerRowDxfId="113">
  <autoFilter ref="B94:I103" xr:uid="{6304C9C1-29F8-473F-8E72-8CE8EF23E4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2F24ED98-6330-464A-B815-C7C1609D5D31}" name="Tipo Documento" totalsRowLabel="Total"/>
    <tableColumn id="2" xr3:uid="{84ABAE35-E7D3-44A6-B901-9C76151F0D46}" name="Total Documentos"/>
    <tableColumn id="3" xr3:uid="{408B1929-A502-4E01-8331-DF0BDBB05BB8}" name="Monto Exento" totalsRowFunction="custom" totalsRowDxfId="112">
      <totalsRowFormula>SUM(Compras_07[Monto Exento])- SUMIF($A$5:$A$13,"(61)",Compras_07[Monto Exento])*2</totalsRowFormula>
    </tableColumn>
    <tableColumn id="4" xr3:uid="{4B2C2930-7CBF-4030-B0E6-E1441C11B926}" name="Monto Neto" totalsRowFunction="custom" totalsRowDxfId="111">
      <totalsRowFormula>SUM(Compras_07[Monto Neto])- SUMIF($A$5:$A$13,"(61)",Compras_07[Monto Neto])*2</totalsRowFormula>
    </tableColumn>
    <tableColumn id="5" xr3:uid="{5B0D7D1A-79D8-4FDE-BE51-892033AD1544}" name="IVA Recuperable" totalsRowFunction="custom" totalsRowDxfId="110">
      <totalsRowFormula>SUM(Compras_07[IVA Recuperable])- SUMIF($A$5:$A$13,"(61)",Compras_07[IVA Recuperable])*2</totalsRowFormula>
    </tableColumn>
    <tableColumn id="6" xr3:uid="{113AE234-4B32-45D2-B259-DDB2FB5810C5}" name="IVA Uso Comun" totalsRowFunction="custom" totalsRowDxfId="109">
      <totalsRowFormula>SUM(Compras_07[IVA Uso Comun])- SUMIF($A$5:$A$13,"(61)",Compras_07[IVA Uso Comun])*2</totalsRowFormula>
    </tableColumn>
    <tableColumn id="7" xr3:uid="{AE838F11-BFE5-4606-ABEE-AF414ED9FA1C}" name="IVA No Recuperable" totalsRowFunction="custom" totalsRowDxfId="108">
      <totalsRowFormula>SUM(Compras_07[IVA No Recuperable])- SUMIF($A$5:$A$13,"(61)",Compras_07[IVA No Recuperable])*2</totalsRowFormula>
    </tableColumn>
    <tableColumn id="8" xr3:uid="{DB121693-47DE-4186-861F-6FBE4E625312}" name="Monto Total" totalsRowFunction="custom" totalsRowDxfId="107">
      <totalsRowFormula>SUM(Compras_07[Monto Total])- SUMIF($A$5:$A$13,"(61)",Compras_07[Monto Total])*2</totalsRowFormula>
    </tableColumn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51C5184-A328-44BA-A5E6-9D2033107D51}" name="Compras_08" displayName="Compras_08" ref="B109:I119" totalsRowCount="1" headerRowDxfId="106">
  <autoFilter ref="B109:I118" xr:uid="{951C5184-A328-44BA-A5E6-9D2033107D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2B60B2C5-5A78-4E9A-A2DB-E98EC3F50C51}" name="Tipo Documento" totalsRowLabel="Total"/>
    <tableColumn id="2" xr3:uid="{70AD8AC5-6083-4B3D-97ED-B89022F5FB2C}" name="Total Documentos"/>
    <tableColumn id="3" xr3:uid="{CB246634-FBB1-45D0-96BC-94E4D29372D6}" name="Monto Exento" totalsRowFunction="custom" totalsRowDxfId="105">
      <totalsRowFormula>SUM(Compras_08[Monto Exento])- SUMIF($A$5:$A$13,"(61)",Compras_08[Monto Exento])*2</totalsRowFormula>
    </tableColumn>
    <tableColumn id="4" xr3:uid="{868FBE7E-3472-4356-BAD6-7BA421246D1C}" name="Monto Neto" totalsRowFunction="custom" totalsRowDxfId="104">
      <totalsRowFormula>SUM(Compras_08[Monto Neto])- SUMIF($A$5:$A$13,"(61)",Compras_08[Monto Neto])*2</totalsRowFormula>
    </tableColumn>
    <tableColumn id="5" xr3:uid="{63669A09-3ED1-4550-A890-9498325DC987}" name="IVA Recuperable" totalsRowFunction="custom" totalsRowDxfId="103">
      <totalsRowFormula>SUM(Compras_08[IVA Recuperable])- SUMIF($A$5:$A$13,"(61)",Compras_08[IVA Recuperable])*2</totalsRowFormula>
    </tableColumn>
    <tableColumn id="6" xr3:uid="{75E37B26-6440-445E-89B1-04757F853FD4}" name="IVA Uso Comun" totalsRowFunction="custom" totalsRowDxfId="102">
      <totalsRowFormula>SUM(Compras_08[IVA Uso Comun])- SUMIF($A$5:$A$13,"(61)",Compras_08[IVA Uso Comun])*2</totalsRowFormula>
    </tableColumn>
    <tableColumn id="7" xr3:uid="{80B6EB6E-E1FD-4F37-B4E8-66E8A2862BAA}" name="IVA No Recuperable" totalsRowFunction="custom" totalsRowDxfId="101">
      <totalsRowFormula>SUM(Compras_08[IVA No Recuperable])- SUMIF($A$5:$A$13,"(61)",Compras_08[IVA No Recuperable])*2</totalsRowFormula>
    </tableColumn>
    <tableColumn id="8" xr3:uid="{213F6611-2056-4A01-97A0-1B63D15A95B3}" name="Monto Total" totalsRowFunction="custom" totalsRowDxfId="100">
      <totalsRowFormula>SUM(Compras_08[Monto Total])- SUMIF($A$5:$A$13,"(61)",Compras_08[Monto Total])*2</totalsRowFormula>
    </tableColumn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88B99E5-A83E-43C4-87E3-D428A0983F26}" name="Compras_09" displayName="Compras_09" ref="B124:I134" totalsRowCount="1" headerRowDxfId="99">
  <autoFilter ref="B124:I133" xr:uid="{D88B99E5-A83E-43C4-87E3-D428A0983F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BF068619-0A1F-4DC1-8E95-4CFD6D14DAF5}" name="Tipo Documento" totalsRowLabel="Total"/>
    <tableColumn id="2" xr3:uid="{DCE2FA51-63EB-41B1-97AF-973C1070DE56}" name="Total Documentos"/>
    <tableColumn id="3" xr3:uid="{D6D1B86A-8A09-424A-AE10-D5BF56C534BD}" name="Monto Exento" totalsRowFunction="custom" totalsRowDxfId="98">
      <totalsRowFormula>SUM(Compras_09[Monto Exento])- SUMIF($A$5:$A$13,"(61)",Compras_09[Monto Exento])*2</totalsRowFormula>
    </tableColumn>
    <tableColumn id="4" xr3:uid="{E5598CDD-4C99-476E-8012-67B20EFDF843}" name="Monto Neto" totalsRowFunction="custom" totalsRowDxfId="97">
      <totalsRowFormula>SUM(Compras_09[Monto Neto])- SUMIF($A$5:$A$13,"(61)",Compras_09[Monto Neto])*2</totalsRowFormula>
    </tableColumn>
    <tableColumn id="5" xr3:uid="{FB089FCF-8913-4676-B8E6-FB50618AD1CE}" name="IVA Recuperable" totalsRowFunction="custom" totalsRowDxfId="96">
      <totalsRowFormula>SUM(Compras_09[IVA Recuperable])- SUMIF($A$5:$A$13,"(61)",Compras_09[IVA Recuperable])*2</totalsRowFormula>
    </tableColumn>
    <tableColumn id="6" xr3:uid="{4A5B6194-57A5-4E13-B216-042D90EBFECD}" name="IVA Uso Comun" totalsRowFunction="custom" totalsRowDxfId="95">
      <totalsRowFormula>SUM(Compras_09[IVA Uso Comun])- SUMIF($A$5:$A$13,"(61)",Compras_09[IVA Uso Comun])*2</totalsRowFormula>
    </tableColumn>
    <tableColumn id="7" xr3:uid="{ADB9B281-DD18-4A3A-8C9F-4494F7D6352F}" name="IVA No Recuperable" totalsRowFunction="custom" totalsRowDxfId="94">
      <totalsRowFormula>SUM(Compras_09[IVA No Recuperable])- SUMIF($A$5:$A$13,"(61)",Compras_09[IVA No Recuperable])*2</totalsRowFormula>
    </tableColumn>
    <tableColumn id="8" xr3:uid="{94F897F7-3DB9-4817-915F-D6C2219DE1D9}" name="Monto Total" totalsRowFunction="custom" totalsRowDxfId="93">
      <totalsRowFormula>SUM(Compras_09[Monto Total])- SUMIF($A$5:$A$13,"(61)",Compras_09[Monto Total])*2</totalsRowFormula>
    </tableColumn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8EE0AFD-4AD7-4471-BCAC-8CB417BC64A5}" name="Compras_10" displayName="Compras_10" ref="B139:I149" totalsRowCount="1" headerRowDxfId="92">
  <autoFilter ref="B139:I148" xr:uid="{B8EE0AFD-4AD7-4471-BCAC-8CB417BC64A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A0C3E8A1-F7B5-4245-8C5C-CB4F11324CA0}" name="Tipo Documento" totalsRowLabel="Total"/>
    <tableColumn id="2" xr3:uid="{5AFD097B-3CA6-4F63-9203-AD1832703A0B}" name="Total Documentos"/>
    <tableColumn id="3" xr3:uid="{3F4426DE-1BC7-4392-808B-6025E3484627}" name="Monto Exento" totalsRowFunction="custom" totalsRowDxfId="91">
      <totalsRowFormula>SUM(Compras_10[Monto Exento])- SUMIF($A$5:$A$13,"(61)",Compras_10[Monto Exento])*2</totalsRowFormula>
    </tableColumn>
    <tableColumn id="4" xr3:uid="{6388096A-8A77-4A0E-903F-5D4498464EE8}" name="Monto Neto" totalsRowFunction="custom" totalsRowDxfId="90">
      <totalsRowFormula>SUM(Compras_10[Monto Neto])- SUMIF($A$5:$A$13,"(61)",Compras_10[Monto Neto])*2</totalsRowFormula>
    </tableColumn>
    <tableColumn id="5" xr3:uid="{3A7B2366-B242-49B3-8FE6-557138C8FD10}" name="IVA Recuperable" totalsRowFunction="custom" totalsRowDxfId="89">
      <totalsRowFormula>SUM(Compras_10[IVA Recuperable])- SUMIF($A$5:$A$13,"(61)",Compras_10[IVA Recuperable])*2</totalsRowFormula>
    </tableColumn>
    <tableColumn id="6" xr3:uid="{F34F5072-CB94-4709-AB72-205C00AB0A69}" name="IVA Uso Comun" totalsRowFunction="custom" totalsRowDxfId="88">
      <totalsRowFormula>SUM(Compras_10[IVA Uso Comun])- SUMIF($A$5:$A$13,"(61)",Compras_10[IVA Uso Comun])*2</totalsRowFormula>
    </tableColumn>
    <tableColumn id="7" xr3:uid="{7FC65E7C-7857-48E1-9CEE-AE076C644B19}" name="IVA No Recuperable" totalsRowFunction="custom" totalsRowDxfId="87">
      <totalsRowFormula>SUM(Compras_10[IVA No Recuperable])- SUMIF($A$5:$A$13,"(61)",Compras_10[IVA No Recuperable])*2</totalsRowFormula>
    </tableColumn>
    <tableColumn id="8" xr3:uid="{9F14553F-3FEC-434D-BE17-F4ADDE5A4F14}" name="Monto Total" totalsRowFunction="custom" totalsRowDxfId="86">
      <totalsRowFormula>SUM(Compras_10[Monto Total])- SUMIF($A$5:$A$13,"(61)",Compras_10[Monto Total])*2</totalsRowFormula>
    </tableColumn>
  </tableColumns>
  <tableStyleInfo name="TableStyleLight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23496B-5314-4C36-B12C-01227F1ED269}" name="Compras_11" displayName="Compras_11" ref="B154:I164" totalsRowCount="1" headerRowDxfId="85">
  <autoFilter ref="B154:I163" xr:uid="{4C23496B-5314-4C36-B12C-01227F1ED2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9B6A60E-5CCA-4F62-849F-22497B3A7D30}" name="Tipo Documento" totalsRowLabel="Total"/>
    <tableColumn id="2" xr3:uid="{9E4E3154-0CB5-4C97-93B7-DE01A5DB8B39}" name="Total Documentos"/>
    <tableColumn id="3" xr3:uid="{66B15BA1-EC3D-468D-9D2E-B2A71161AC4B}" name="Monto Exento" totalsRowFunction="custom" totalsRowDxfId="84">
      <totalsRowFormula>SUM(Compras_11[Monto Exento])- SUMIF($A$5:$A$13,"(61)",Compras_11[Monto Exento])*2</totalsRowFormula>
    </tableColumn>
    <tableColumn id="4" xr3:uid="{27F1C6AB-EFC5-4C50-9A79-E199C9D08E47}" name="Monto Neto" totalsRowFunction="custom" totalsRowDxfId="83">
      <totalsRowFormula>SUM(Compras_11[Monto Neto])- SUMIF($A$5:$A$13,"(61)",Compras_11[Monto Neto])*2</totalsRowFormula>
    </tableColumn>
    <tableColumn id="5" xr3:uid="{07AD0EAC-7553-4F0B-AD5A-CB57EA7EBD89}" name="IVA Recuperable" totalsRowFunction="custom" totalsRowDxfId="82">
      <totalsRowFormula>SUM(Compras_11[IVA Recuperable])- SUMIF($A$5:$A$13,"(61)",Compras_11[IVA Recuperable])*2</totalsRowFormula>
    </tableColumn>
    <tableColumn id="6" xr3:uid="{6B1D0F0A-FB67-4E85-AC76-1C706507DA76}" name="IVA Uso Comun" totalsRowFunction="custom" totalsRowDxfId="81">
      <totalsRowFormula>SUM(Compras_11[IVA Uso Comun])- SUMIF($A$5:$A$13,"(61)",Compras_11[IVA Uso Comun])*2</totalsRowFormula>
    </tableColumn>
    <tableColumn id="7" xr3:uid="{3E558977-50E3-41BD-A5C5-F5025BF2B7D3}" name="IVA No Recuperable" totalsRowFunction="custom" totalsRowDxfId="80">
      <totalsRowFormula>SUM(Compras_11[IVA No Recuperable])- SUMIF($A$5:$A$13,"(61)",Compras_11[IVA No Recuperable])*2</totalsRowFormula>
    </tableColumn>
    <tableColumn id="8" xr3:uid="{F6BDE902-908D-4D18-B20E-8DA26840510E}" name="Monto Total" totalsRowFunction="custom" totalsRowDxfId="79">
      <totalsRowFormula>SUM(Compras_11[Monto Total])- SUMIF($A$5:$A$13,"(61)",Compras_11[Monto Total])*2</totalsRowFormula>
    </tableColumn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AE9D976-B072-42C0-9D4A-4BA9B67F5C42}" name="Compras_12" displayName="Compras_12" ref="B169:I179" totalsRowCount="1" headerRowDxfId="78">
  <autoFilter ref="B169:I178" xr:uid="{DAE9D976-B072-42C0-9D4A-4BA9B67F5C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59E9E4F5-A8CA-4769-8DE6-CA616C8DB627}" name="Tipo Documento" totalsRowLabel="Total"/>
    <tableColumn id="2" xr3:uid="{E2F37E13-EDA6-40E9-93D0-BDEB784132CB}" name="Total Documentos"/>
    <tableColumn id="3" xr3:uid="{DE1BD5DF-5A37-4E78-AA58-097D2B56879B}" name="Monto Exento" totalsRowFunction="custom" totalsRowDxfId="77">
      <totalsRowFormula>SUM(Compras_12[Monto Exento])- SUMIF($A$5:$A$13,"(61)",Compras_12[Monto Exento])*2</totalsRowFormula>
    </tableColumn>
    <tableColumn id="4" xr3:uid="{41E50EE9-CA28-4FDA-AC62-E4FCB01CAD2C}" name="Monto Neto" totalsRowFunction="custom" totalsRowDxfId="76">
      <totalsRowFormula>SUM(Compras_12[Monto Neto])- SUMIF($A$5:$A$13,"(61)",Compras_12[Monto Neto])*2</totalsRowFormula>
    </tableColumn>
    <tableColumn id="5" xr3:uid="{FC85FCBC-FFD7-486D-9081-4ADC6CFC35FD}" name="IVA Recuperable" totalsRowFunction="custom" totalsRowDxfId="75">
      <totalsRowFormula>SUM(Compras_12[IVA Recuperable])- SUMIF($A$5:$A$13,"(61)",Compras_12[IVA Recuperable])*2</totalsRowFormula>
    </tableColumn>
    <tableColumn id="6" xr3:uid="{671FBD87-45B2-46AE-B818-8908C10C2A46}" name="IVA Uso Comun" totalsRowFunction="custom" totalsRowDxfId="74">
      <totalsRowFormula>SUM(Compras_12[IVA Uso Comun])- SUMIF($A$5:$A$13,"(61)",Compras_12[IVA Uso Comun])*2</totalsRowFormula>
    </tableColumn>
    <tableColumn id="7" xr3:uid="{7894C6A7-5251-4B34-A45B-92103A497FD9}" name="IVA No Recuperable" totalsRowFunction="custom" totalsRowDxfId="73">
      <totalsRowFormula>SUM(Compras_12[IVA No Recuperable])- SUMIF($A$5:$A$13,"(61)",Compras_12[IVA No Recuperable])*2</totalsRowFormula>
    </tableColumn>
    <tableColumn id="8" xr3:uid="{9741369C-1318-4F44-852D-E62F187FF869}" name="Monto Total" totalsRowFunction="custom" totalsRowDxfId="72">
      <totalsRowFormula>SUM(Compras_12[Monto Total])- SUMIF($A$5:$A$13,"(61)",Compras_12[Monto Total])*2</totalsRowFormula>
    </tableColumn>
  </tableColumns>
  <tableStyleInfo name="TableStyleLight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8785D4-B2A6-480F-98C9-A831BED02763}" name="Ventas_01" displayName="Ventas_01" ref="B4:G13" totalsRowCount="1" headerRowDxfId="71">
  <autoFilter ref="B4:G12" xr:uid="{FF6493FD-90EA-45FE-9E7C-EFB33D30C7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8261F0E-165B-44CA-B230-AA81045B67A5}" name="Tipo Documento" totalsRowLabel="Total"/>
    <tableColumn id="2" xr3:uid="{B2064547-3A7A-40D2-B796-A62774B68090}" name="Total Documentos"/>
    <tableColumn id="3" xr3:uid="{DF861C85-78C1-4683-BB4A-79A0E22A21FD}" name="Monto Exento" totalsRowFunction="custom" totalsRowDxfId="7">
      <totalsRowFormula>SUM(Ventas_01[Monto Exento])-SUMIF($A$5:$A$12,"(61)",Ventas_01[Monto Exento])</totalsRowFormula>
    </tableColumn>
    <tableColumn id="4" xr3:uid="{691B6F8D-C678-4E89-AC29-C662C3FB425B}" name="Monto Neto" totalsRowFunction="custom" totalsRowDxfId="6">
      <totalsRowFormula>SUM(Ventas_01[Monto Neto])-SUMIF($A$5:$A$12,"(61)",Ventas_01[Monto Neto])</totalsRowFormula>
    </tableColumn>
    <tableColumn id="5" xr3:uid="{8CE30FC7-42A3-49B9-BD6B-915377B569F6}" name="Monto IVA" totalsRowFunction="custom" totalsRowDxfId="5">
      <totalsRowFormula>SUM(Ventas_01[Monto IVA])-SUMIF($A$5:$A$12,"(61)",Ventas_01[Monto IVA])</totalsRowFormula>
    </tableColumn>
    <tableColumn id="6" xr3:uid="{EE705ED8-039B-4DC8-952F-3E29270AE5B8}" name="Monto Total" totalsRowFunction="custom" totalsRowDxfId="4">
      <totalsRowFormula>SUM(Ventas_01[Monto Total])-SUMIF($A$5:$A$12,"(61)",Ventas_01[Monto Total])</totalsRowFormula>
    </tableColumn>
  </tableColumns>
  <tableStyleInfo name="TableStyleLight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B680777-9840-41BC-9166-A34D51818D05}" name="Ventas_02" displayName="Ventas_02" ref="B18:G27" totalsRowCount="1" headerRowDxfId="70">
  <autoFilter ref="B18:G26" xr:uid="{3B680777-9840-41BC-9166-A34D51818D0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DF6FE76-28BC-4A2A-8261-00AC8432A59C}" name="Tipo Documento" totalsRowLabel="Total"/>
    <tableColumn id="2" xr3:uid="{2397BD39-FBCB-47F0-8FEE-74B8A32C9D8A}" name="Total Documentos"/>
    <tableColumn id="3" xr3:uid="{172E5D5B-45D2-4AE9-A438-D344D8475640}" name="Monto Exento" totalsRowFunction="custom" totalsRowDxfId="3">
      <totalsRowFormula>SUM(Ventas_02[Monto Exento])-SUMIF($A$5:$A$12,"(61)",Ventas_02[Monto Exento])</totalsRowFormula>
    </tableColumn>
    <tableColumn id="4" xr3:uid="{88B47B13-ED44-4B15-8D3A-63CF8DC64D75}" name="Monto Neto" totalsRowFunction="custom" totalsRowDxfId="2">
      <totalsRowFormula>SUM(Ventas_02[Monto Neto])-SUMIF($A$5:$A$12,"(61)",Ventas_02[Monto Neto])</totalsRowFormula>
    </tableColumn>
    <tableColumn id="5" xr3:uid="{4409AB37-DE1B-4596-9F1F-F1AD2EF8E486}" name="Monto IVA" totalsRowFunction="custom" totalsRowDxfId="1">
      <totalsRowFormula>SUM(Ventas_02[Monto IVA])-SUMIF($A$5:$A$12,"(61)",Ventas_02[Monto IVA])</totalsRowFormula>
    </tableColumn>
    <tableColumn id="6" xr3:uid="{F3A9F28B-D7F7-41D4-A126-FFE0679A19CD}" name="Monto Total" totalsRowFunction="custom" totalsRowDxfId="0">
      <totalsRowFormula>SUM(Ventas_02[Monto Total])-SUMIF($A$5:$A$12,"(61)",Ventas_02[Monto Total])</totalsRowFormula>
    </tableColumn>
  </tableColumns>
  <tableStyleInfo name="TableStyleLight1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5A777E2-F9B9-439A-8A83-A9C1D51DB0EF}" name="Ventas_03" displayName="Ventas_03" ref="B32:G41" totalsRowCount="1" headerRowDxfId="69">
  <autoFilter ref="B32:G40" xr:uid="{C5A777E2-F9B9-439A-8A83-A9C1D51DB0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E3AC352-4A99-4A22-B805-300379BAFDEB}" name="Tipo Documento" totalsRowLabel="Total"/>
    <tableColumn id="2" xr3:uid="{5F862B01-5C3B-4B04-AE69-7107C0D15BF9}" name="Total Documentos"/>
    <tableColumn id="3" xr3:uid="{A0CFB0DB-8A0E-4B3C-A4F2-10F9D28BFC48}" name="Monto Exento" totalsRowFunction="custom" totalsRowDxfId="68">
      <totalsRowFormula>SUM(Ventas_03[Monto Exento])-SUMIF($A$5:$A$12,"(61)",Ventas_03[Monto Exento])</totalsRowFormula>
    </tableColumn>
    <tableColumn id="4" xr3:uid="{806531A5-648D-425B-9958-E6B589155E6E}" name="Monto Neto" totalsRowFunction="custom" totalsRowDxfId="67">
      <totalsRowFormula>SUM(Ventas_03[Monto Neto])-SUMIF($A$5:$A$12,"(61)",Ventas_03[Monto Neto])</totalsRowFormula>
    </tableColumn>
    <tableColumn id="5" xr3:uid="{9D0EF6AD-62D1-417F-B3FF-CD38ECE0D619}" name="Monto IVA" totalsRowFunction="custom" totalsRowDxfId="66">
      <totalsRowFormula>SUM(Ventas_03[Monto IVA])-SUMIF($A$5:$A$12,"(61)",Ventas_03[Monto IVA])</totalsRowFormula>
    </tableColumn>
    <tableColumn id="6" xr3:uid="{0AFC2901-EDC8-4FE5-8925-34E3B79CEC7C}" name="Monto Total" totalsRowFunction="custom" totalsRowDxfId="65">
      <totalsRowFormula>SUM(Ventas_03[Monto Total])-SUMIF($A$5:$A$12,"(61)",Ventas_03[Monto Total])</totalsRowFormula>
    </tableColumn>
  </tableColumns>
  <tableStyleInfo name="TableStyleLight1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0FAB405-FD9E-4652-A9C5-0620A4536028}" name="Ventas_04" displayName="Ventas_04" ref="B46:G55" totalsRowCount="1" headerRowDxfId="64">
  <autoFilter ref="B46:G54" xr:uid="{A0FAB405-FD9E-4652-A9C5-0620A45360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5C4A924-BB7D-473A-A4CB-EDB951773391}" name="Tipo Documento" totalsRowLabel="Total"/>
    <tableColumn id="2" xr3:uid="{AFB4DA77-D98A-4ABA-A110-097AA214B3AB}" name="Total Documentos"/>
    <tableColumn id="3" xr3:uid="{A4987709-D73C-464C-AEBB-6D7570D4430C}" name="Monto Exento" totalsRowFunction="custom" totalsRowDxfId="63">
      <totalsRowFormula>SUM(Ventas_04[Monto Exento])-SUMIF($A$5:$A$12,"(61)",Ventas_04[Monto Exento])</totalsRowFormula>
    </tableColumn>
    <tableColumn id="4" xr3:uid="{C2F238A4-6C14-4FEC-BD22-621FE545E54E}" name="Monto Neto" totalsRowFunction="custom" totalsRowDxfId="62">
      <totalsRowFormula>SUM(Ventas_04[Monto Neto])-SUMIF($A$5:$A$12,"(61)",Ventas_04[Monto Neto])</totalsRowFormula>
    </tableColumn>
    <tableColumn id="5" xr3:uid="{CCE9EDE5-74F5-49DA-8655-22478BAE97BF}" name="Monto IVA" totalsRowFunction="custom" totalsRowDxfId="61">
      <totalsRowFormula>SUM(Ventas_04[Monto IVA])-SUMIF($A$5:$A$12,"(61)",Ventas_04[Monto IVA])</totalsRowFormula>
    </tableColumn>
    <tableColumn id="6" xr3:uid="{957EFE56-B81F-4987-BDCC-AA920FDC3BAD}" name="Monto Total" totalsRowFunction="custom" totalsRowDxfId="60">
      <totalsRowFormula>SUM(Ventas_04[Monto Total])-SUMIF($A$5:$A$12,"(61)",Ventas_04[Monto Total])</totalsRowFormula>
    </tableColumn>
  </tableColumns>
  <tableStyleInfo name="TableStyleLight1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D3443F2-99D3-4811-B3B7-9949774D0F69}" name="Ventas_05" displayName="Ventas_05" ref="B60:G69" totalsRowCount="1" headerRowDxfId="59">
  <autoFilter ref="B60:G68" xr:uid="{FD3443F2-99D3-4811-B3B7-9949774D0F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2706D34-CF63-4671-9B6F-25DB4172C794}" name="Tipo Documento" totalsRowLabel="Total"/>
    <tableColumn id="2" xr3:uid="{ECE3D0C5-6FA8-4519-AB71-6530603A0789}" name="Total Documentos"/>
    <tableColumn id="3" xr3:uid="{305CF699-8AB9-46D5-BB41-441C628A16E5}" name="Monto Exento" totalsRowFunction="custom" totalsRowDxfId="58">
      <totalsRowFormula>SUM(Ventas_05[Monto Exento])-SUMIF($A$5:$A$12,"(61)",Ventas_05[Monto Exento])</totalsRowFormula>
    </tableColumn>
    <tableColumn id="4" xr3:uid="{C3518A5E-D04E-45AF-AAEA-F444568D3F91}" name="Monto Neto" totalsRowFunction="custom" totalsRowDxfId="57">
      <totalsRowFormula>SUM(Ventas_05[Monto Neto])-SUMIF($A$5:$A$12,"(61)",Ventas_05[Monto Neto])</totalsRowFormula>
    </tableColumn>
    <tableColumn id="5" xr3:uid="{FE08C24B-5518-44EB-8210-93A8EA92A036}" name="Monto IVA" totalsRowFunction="custom" totalsRowDxfId="56">
      <totalsRowFormula>SUM(Ventas_05[Monto IVA])-SUMIF($A$5:$A$12,"(61)",Ventas_05[Monto IVA])</totalsRowFormula>
    </tableColumn>
    <tableColumn id="6" xr3:uid="{72E43D6B-C85F-442C-ADA8-24D2E66533CC}" name="Monto Total" totalsRowFunction="custom" totalsRowDxfId="55">
      <totalsRowFormula>SUM(Ventas_05[Monto Total])-SUMIF($A$5:$A$12,"(61)",Ventas_05[Monto Total])</totalsRowFormula>
    </tableColumn>
  </tableColumns>
  <tableStyleInfo name="TableStyleLight1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EBECBF9-C789-4645-B43F-8BFB79DE5BDF}" name="Ventas_06" displayName="Ventas_06" ref="B74:G83" totalsRowCount="1" headerRowDxfId="54">
  <autoFilter ref="B74:G82" xr:uid="{5EBECBF9-C789-4645-B43F-8BFB79DE5B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50A49DB-0381-48FD-8D29-BE27B5850531}" name="Tipo Documento" totalsRowLabel="Total"/>
    <tableColumn id="2" xr3:uid="{4C37ABFF-5358-43B4-A3B4-DD2ACD5E10AC}" name="Total Documentos"/>
    <tableColumn id="3" xr3:uid="{708E1192-735D-43BD-B059-24F16E65D22F}" name="Monto Exento" totalsRowFunction="custom" totalsRowDxfId="53">
      <totalsRowFormula>SUM(Ventas_06[Monto Exento])-SUMIF($A$5:$A$12,"(61)",Ventas_06[Monto Exento])</totalsRowFormula>
    </tableColumn>
    <tableColumn id="4" xr3:uid="{E34111FC-D7A8-49A5-AF37-E23287D78097}" name="Monto Neto" totalsRowFunction="custom" totalsRowDxfId="52">
      <totalsRowFormula>SUM(Ventas_06[Monto Neto])-SUMIF($A$5:$A$12,"(61)",Ventas_06[Monto Neto])</totalsRowFormula>
    </tableColumn>
    <tableColumn id="5" xr3:uid="{8E8EE862-FFDA-4713-81B2-45FDE9395623}" name="Monto IVA" totalsRowFunction="custom" totalsRowDxfId="51">
      <totalsRowFormula>SUM(Ventas_06[Monto IVA])-SUMIF($A$5:$A$12,"(61)",Ventas_06[Monto IVA])</totalsRowFormula>
    </tableColumn>
    <tableColumn id="6" xr3:uid="{3B258C08-8A1D-4797-8346-42516D0147C8}" name="Monto Total" totalsRowFunction="custom" totalsRowDxfId="50">
      <totalsRowFormula>SUM(Ventas_06[Monto Total])-SUMIF($A$5:$A$12,"(61)",Ventas_06[Monto Total])</totalsRowFormula>
    </tableColumn>
  </tableColumns>
  <tableStyleInfo name="TableStyleLight1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BB04DE1-6F64-419A-B44B-385BD10CC7CF}" name="Ventas_07" displayName="Ventas_07" ref="B88:G97" totalsRowCount="1" headerRowDxfId="49">
  <autoFilter ref="B88:G96" xr:uid="{EBB04DE1-6F64-419A-B44B-385BD10CC7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F80BD95-EA5E-4273-B49B-46D8F1B63775}" name="Tipo Documento" totalsRowLabel="Total"/>
    <tableColumn id="2" xr3:uid="{D7774C1E-D833-4C64-AFAD-DFF4961B1C5B}" name="Total Documentos"/>
    <tableColumn id="3" xr3:uid="{59A4489D-2130-401F-9681-3AC20C3663C9}" name="Monto Exento" totalsRowFunction="custom" totalsRowDxfId="48">
      <totalsRowFormula>SUM(Ventas_07[Monto Exento])-SUMIF($A$5:$A$12,"(61)",Ventas_07[Monto Exento])</totalsRowFormula>
    </tableColumn>
    <tableColumn id="4" xr3:uid="{0896405C-4D1C-4FB5-A041-6645CC9E2F72}" name="Monto Neto" totalsRowFunction="custom" totalsRowDxfId="47">
      <totalsRowFormula>SUM(Ventas_07[Monto Neto])-SUMIF($A$5:$A$12,"(61)",Ventas_07[Monto Neto])</totalsRowFormula>
    </tableColumn>
    <tableColumn id="5" xr3:uid="{4EE6AD3B-C044-42EB-9B44-28218ED317D2}" name="Monto IVA" totalsRowFunction="custom" totalsRowDxfId="46">
      <totalsRowFormula>SUM(Ventas_07[Monto IVA])-SUMIF($A$5:$A$12,"(61)",Ventas_07[Monto IVA])</totalsRowFormula>
    </tableColumn>
    <tableColumn id="6" xr3:uid="{E26BAD65-4E14-42AE-98CD-C5D126F7DF3D}" name="Monto Total" totalsRowFunction="custom" totalsRowDxfId="45">
      <totalsRowFormula>SUM(Ventas_07[Monto Total])-SUMIF($A$5:$A$12,"(61)",Ventas_07[Monto Total])</totalsRowFormula>
    </tableColumn>
  </tableColumns>
  <tableStyleInfo name="TableStyleLight1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CF8D543-90CC-4EB9-A45C-B1BBF319561F}" name="Ventas_08" displayName="Ventas_08" ref="B102:G111" totalsRowCount="1" headerRowDxfId="44">
  <autoFilter ref="B102:G110" xr:uid="{1CF8D543-90CC-4EB9-A45C-B1BBF319561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16BAFDA-923F-4B9A-BF58-BAAE6EDD646F}" name="Tipo Documento" totalsRowLabel="Total"/>
    <tableColumn id="2" xr3:uid="{6D078E1B-EEAE-4C6F-BF91-718C57933F9B}" name="Total Documentos"/>
    <tableColumn id="3" xr3:uid="{637AE9B6-EDF6-4485-ACB9-3B8DE4FD1314}" name="Monto Exento" totalsRowFunction="custom" totalsRowDxfId="43">
      <totalsRowFormula>SUM(Ventas_08[Monto Exento])-SUMIF($A$5:$A$12,"(61)",Ventas_08[Monto Exento])</totalsRowFormula>
    </tableColumn>
    <tableColumn id="4" xr3:uid="{D2511DBD-A1F1-481A-A111-CF6B4D979134}" name="Monto Neto" totalsRowFunction="custom" totalsRowDxfId="42">
      <totalsRowFormula>SUM(Ventas_08[Monto Neto])-SUMIF($A$5:$A$12,"(61)",Ventas_08[Monto Neto])</totalsRowFormula>
    </tableColumn>
    <tableColumn id="5" xr3:uid="{5F4193CF-52A5-407C-9B0F-7B15CC2163FE}" name="Monto IVA" totalsRowFunction="custom" totalsRowDxfId="41">
      <totalsRowFormula>SUM(Ventas_08[Monto IVA])-SUMIF($A$5:$A$12,"(61)",Ventas_08[Monto IVA])</totalsRowFormula>
    </tableColumn>
    <tableColumn id="6" xr3:uid="{E2ECF430-6B91-4D9B-A87B-C91F480180A7}" name="Monto Total" totalsRowFunction="custom" totalsRowDxfId="40">
      <totalsRowFormula>SUM(Ventas_08[Monto Total])-SUMIF($A$5:$A$12,"(61)",Ventas_08[Monto Total])</totalsRowFormula>
    </tableColumn>
  </tableColumns>
  <tableStyleInfo name="TableStyleLight1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5CC812B-4CA8-4465-B899-404FE686926A}" name="Ventas_09" displayName="Ventas_09" ref="B116:G125" totalsRowCount="1" headerRowDxfId="39">
  <autoFilter ref="B116:G124" xr:uid="{D5CC812B-4CA8-4465-B899-404FE68692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AC68F55-E9ED-4269-AA1B-8B54C4D7F6E6}" name="Tipo Documento" totalsRowLabel="Total"/>
    <tableColumn id="2" xr3:uid="{8DFFD192-EC47-4326-9FE4-6A40F982911A}" name="Total Documentos"/>
    <tableColumn id="3" xr3:uid="{536CBC0F-D3A2-4A5F-8898-7BBA5A516068}" name="Monto Exento" totalsRowFunction="custom" totalsRowDxfId="38">
      <totalsRowFormula>SUM(Ventas_09[Monto Exento])-SUMIF($A$5:$A$12,"(61)",Ventas_09[Monto Exento])</totalsRowFormula>
    </tableColumn>
    <tableColumn id="4" xr3:uid="{F0A45A25-E970-4110-945E-1DDF65D4076E}" name="Monto Neto" totalsRowFunction="custom" totalsRowDxfId="37">
      <totalsRowFormula>SUM(Ventas_09[Monto Neto])-SUMIF($A$5:$A$12,"(61)",Ventas_09[Monto Neto])</totalsRowFormula>
    </tableColumn>
    <tableColumn id="5" xr3:uid="{E0F65265-470B-4E8F-A745-B421525813B2}" name="Monto IVA" totalsRowFunction="custom" totalsRowDxfId="36">
      <totalsRowFormula>SUM(Ventas_09[Monto IVA])-SUMIF($A$5:$A$12,"(61)",Ventas_09[Monto IVA])</totalsRowFormula>
    </tableColumn>
    <tableColumn id="6" xr3:uid="{CFBE2F01-9D8B-4E71-91AB-F34032C93840}" name="Monto Total" totalsRowFunction="custom" totalsRowDxfId="35">
      <totalsRowFormula>SUM(Ventas_09[Monto Total])-SUMIF($A$5:$A$12,"(61)",Ventas_09[Monto Total])</totalsRowFormula>
    </tableColumn>
  </tableColumns>
  <tableStyleInfo name="TableStyleLight1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422C2A5-D7A0-45C0-8A31-62275D6D0DCC}" name="Ventas_10" displayName="Ventas_10" ref="B130:G139" totalsRowCount="1" headerRowDxfId="34">
  <autoFilter ref="B130:G138" xr:uid="{4422C2A5-D7A0-45C0-8A31-62275D6D0D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78EBED3-C85A-4172-9678-EF5F981A4452}" name="Tipo Documento" totalsRowLabel="Total"/>
    <tableColumn id="2" xr3:uid="{92C73207-89B1-426E-A3FF-909ED43510EF}" name="Total Documentos"/>
    <tableColumn id="3" xr3:uid="{3AFC3A08-3F7D-4EBA-A028-7B6D4A7F2EA4}" name="Monto Exento" totalsRowFunction="custom" totalsRowDxfId="33">
      <totalsRowFormula>SUM(Ventas_10[Monto Exento])-SUMIF($A$5:$A$12,"(61)",Ventas_10[Monto Exento])</totalsRowFormula>
    </tableColumn>
    <tableColumn id="4" xr3:uid="{F3A62F11-4F7A-4148-AC4F-ADE7013330EC}" name="Monto Neto" totalsRowFunction="custom" totalsRowDxfId="32">
      <totalsRowFormula>SUM(Ventas_10[Monto Neto])-SUMIF($A$5:$A$12,"(61)",Ventas_10[Monto Neto])</totalsRowFormula>
    </tableColumn>
    <tableColumn id="5" xr3:uid="{9C088BCC-64D9-4BBC-96A1-E4866DADB88E}" name="Monto IVA" totalsRowFunction="custom" totalsRowDxfId="31">
      <totalsRowFormula>SUM(Ventas_10[Monto IVA])-SUMIF($A$5:$A$12,"(61)",Ventas_10[Monto IVA])</totalsRowFormula>
    </tableColumn>
    <tableColumn id="6" xr3:uid="{5254C639-9132-430F-976D-E1C32B8149D0}" name="Monto Total" totalsRowFunction="custom" totalsRowDxfId="30">
      <totalsRowFormula>SUM(Ventas_10[Monto Total])-SUMIF($A$5:$A$12,"(61)",Ventas_10[Monto Total])</totalsRowFormula>
    </tableColumn>
  </tableColumns>
  <tableStyleInfo name="TableStyleLight1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ACEB689-E023-4FB5-926A-A330716536AB}" name="Ventas_11" displayName="Ventas_11" ref="B144:G153" totalsRowCount="1" headerRowDxfId="29">
  <autoFilter ref="B144:G152" xr:uid="{CACEB689-E023-4FB5-926A-A330716536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C8F71F3-E165-4E0C-A54B-B06E0839903F}" name="Tipo Documento" totalsRowLabel="Total"/>
    <tableColumn id="2" xr3:uid="{417A14C7-9F60-4051-B3DB-9790BE1EF7A6}" name="Total Documentos"/>
    <tableColumn id="3" xr3:uid="{B5383ACC-63A3-4F56-9E51-914AB6A780DC}" name="Monto Exento" totalsRowFunction="custom" totalsRowDxfId="28">
      <totalsRowFormula>SUM(Ventas_11[Monto Exento])-SUMIF($A$5:$A$12,"(61)",Ventas_11[Monto Exento])</totalsRowFormula>
    </tableColumn>
    <tableColumn id="4" xr3:uid="{C99DAAA6-462B-4106-AB4A-0E902AC98AFD}" name="Monto Neto" totalsRowFunction="custom" totalsRowDxfId="27">
      <totalsRowFormula>SUM(Ventas_11[Monto Neto])-SUMIF($A$5:$A$12,"(61)",Ventas_11[Monto Neto])</totalsRowFormula>
    </tableColumn>
    <tableColumn id="5" xr3:uid="{6A312D0B-B06F-43B2-8459-2B4CBAB310E5}" name="Monto IVA" totalsRowFunction="custom" totalsRowDxfId="26">
      <totalsRowFormula>SUM(Ventas_11[Monto IVA])-SUMIF($A$5:$A$12,"(61)",Ventas_11[Monto IVA])</totalsRowFormula>
    </tableColumn>
    <tableColumn id="6" xr3:uid="{55C0535F-21AF-4D4F-8614-FB3B2842E25A}" name="Monto Total" totalsRowFunction="custom" totalsRowDxfId="25">
      <totalsRowFormula>SUM(Ventas_11[Monto Total])-SUMIF($A$5:$A$12,"(61)",Ventas_11[Monto Total])</totalsRowFormula>
    </tableColumn>
  </tableColumns>
  <tableStyleInfo name="TableStyleLight1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C253F02-26DC-48D8-9095-D6F45BBAD5BB}" name="Ventas_12" displayName="Ventas_12" ref="B158:G167" totalsRowCount="1" headerRowDxfId="24">
  <autoFilter ref="B158:G166" xr:uid="{9C253F02-26DC-48D8-9095-D6F45BBAD5B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2DF187B-0CB2-4575-9AEF-C34B9A0F298D}" name="Tipo Documento" totalsRowLabel="Total"/>
    <tableColumn id="2" xr3:uid="{C2B282EB-E68E-4E39-AD46-E9B507B2B24B}" name="Total Documentos"/>
    <tableColumn id="3" xr3:uid="{04D4A2D2-0601-4E78-B65C-CA188B24F6DB}" name="Monto Exento" totalsRowFunction="custom" totalsRowDxfId="23">
      <totalsRowFormula>SUM(Ventas_12[Monto Exento])-SUMIF($A$5:$A$12,"(61)",Ventas_12[Monto Exento])</totalsRowFormula>
    </tableColumn>
    <tableColumn id="4" xr3:uid="{129F34D7-1ED4-4C26-AA8E-AF0D4AD85953}" name="Monto Neto" totalsRowFunction="custom" totalsRowDxfId="22">
      <totalsRowFormula>SUM(Ventas_12[Monto Neto])-SUMIF($A$5:$A$12,"(61)",Ventas_12[Monto Neto])</totalsRowFormula>
    </tableColumn>
    <tableColumn id="5" xr3:uid="{F35E6BD0-8283-467B-88E0-3A1A31491901}" name="Monto IVA" totalsRowFunction="custom" totalsRowDxfId="21">
      <totalsRowFormula>SUM(Ventas_12[Monto IVA])-SUMIF($A$5:$A$12,"(61)",Ventas_12[Monto IVA])</totalsRowFormula>
    </tableColumn>
    <tableColumn id="6" xr3:uid="{100D137F-B96F-461C-9B69-DDF13C2564A8}" name="Monto Total" totalsRowFunction="custom" totalsRowDxfId="20">
      <totalsRowFormula>SUM(Ventas_12[Monto Total])-SUMIF($A$5:$A$12,"(61)",Ventas_12[Monto Total])</totalsRow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13" Type="http://schemas.openxmlformats.org/officeDocument/2006/relationships/table" Target="../tables/table8.xml"/><Relationship Id="rId3" Type="http://schemas.openxmlformats.org/officeDocument/2006/relationships/hyperlink" Target="https://www4.sii.cl/consdcvinternetui/" TargetMode="External"/><Relationship Id="rId7" Type="http://schemas.openxmlformats.org/officeDocument/2006/relationships/table" Target="../tables/table2.xml"/><Relationship Id="rId12" Type="http://schemas.openxmlformats.org/officeDocument/2006/relationships/table" Target="../tables/table7.xml"/><Relationship Id="rId17" Type="http://schemas.openxmlformats.org/officeDocument/2006/relationships/table" Target="../tables/table12.xml"/><Relationship Id="rId2" Type="http://schemas.openxmlformats.org/officeDocument/2006/relationships/hyperlink" Target="https://www4.sii.cl/consdcvinternetui/" TargetMode="External"/><Relationship Id="rId16" Type="http://schemas.openxmlformats.org/officeDocument/2006/relationships/table" Target="../tables/table11.xml"/><Relationship Id="rId1" Type="http://schemas.openxmlformats.org/officeDocument/2006/relationships/hyperlink" Target="https://www4.sii.cl/consdcvinternetui/" TargetMode="External"/><Relationship Id="rId6" Type="http://schemas.openxmlformats.org/officeDocument/2006/relationships/table" Target="../tables/table1.xml"/><Relationship Id="rId11" Type="http://schemas.openxmlformats.org/officeDocument/2006/relationships/table" Target="../tables/table6.xml"/><Relationship Id="rId5" Type="http://schemas.openxmlformats.org/officeDocument/2006/relationships/printerSettings" Target="../printerSettings/printerSettings1.bin"/><Relationship Id="rId15" Type="http://schemas.openxmlformats.org/officeDocument/2006/relationships/table" Target="../tables/table10.xml"/><Relationship Id="rId10" Type="http://schemas.openxmlformats.org/officeDocument/2006/relationships/table" Target="../tables/table5.xml"/><Relationship Id="rId4" Type="http://schemas.openxmlformats.org/officeDocument/2006/relationships/hyperlink" Target="https://www4.sii.cl/consdcvinternetui/" TargetMode="External"/><Relationship Id="rId9" Type="http://schemas.openxmlformats.org/officeDocument/2006/relationships/table" Target="../tables/table4.xml"/><Relationship Id="rId14" Type="http://schemas.openxmlformats.org/officeDocument/2006/relationships/table" Target="../tables/table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.xml"/><Relationship Id="rId13" Type="http://schemas.openxmlformats.org/officeDocument/2006/relationships/table" Target="../tables/table22.xml"/><Relationship Id="rId3" Type="http://schemas.openxmlformats.org/officeDocument/2006/relationships/printerSettings" Target="../printerSettings/printerSettings2.bin"/><Relationship Id="rId7" Type="http://schemas.openxmlformats.org/officeDocument/2006/relationships/table" Target="../tables/table16.xml"/><Relationship Id="rId12" Type="http://schemas.openxmlformats.org/officeDocument/2006/relationships/table" Target="../tables/table21.xml"/><Relationship Id="rId2" Type="http://schemas.openxmlformats.org/officeDocument/2006/relationships/hyperlink" Target="https://www4.sii.cl/consdcvinternetui/" TargetMode="External"/><Relationship Id="rId1" Type="http://schemas.openxmlformats.org/officeDocument/2006/relationships/hyperlink" Target="https://www4.sii.cl/consdcvinternetui/" TargetMode="External"/><Relationship Id="rId6" Type="http://schemas.openxmlformats.org/officeDocument/2006/relationships/table" Target="../tables/table15.xml"/><Relationship Id="rId11" Type="http://schemas.openxmlformats.org/officeDocument/2006/relationships/table" Target="../tables/table20.xml"/><Relationship Id="rId5" Type="http://schemas.openxmlformats.org/officeDocument/2006/relationships/table" Target="../tables/table14.xml"/><Relationship Id="rId15" Type="http://schemas.openxmlformats.org/officeDocument/2006/relationships/table" Target="../tables/table24.xml"/><Relationship Id="rId10" Type="http://schemas.openxmlformats.org/officeDocument/2006/relationships/table" Target="../tables/table19.xml"/><Relationship Id="rId4" Type="http://schemas.openxmlformats.org/officeDocument/2006/relationships/table" Target="../tables/table13.xml"/><Relationship Id="rId9" Type="http://schemas.openxmlformats.org/officeDocument/2006/relationships/table" Target="../tables/table18.xml"/><Relationship Id="rId14" Type="http://schemas.openxmlformats.org/officeDocument/2006/relationships/table" Target="../tables/table2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BFDF-0022-453D-87F0-4827AFCD6937}">
  <dimension ref="A2:I179"/>
  <sheetViews>
    <sheetView showGridLines="0" tabSelected="1" workbookViewId="0">
      <selection activeCell="C6" sqref="C6"/>
    </sheetView>
  </sheetViews>
  <sheetFormatPr baseColWidth="10" defaultRowHeight="15" x14ac:dyDescent="0.25"/>
  <cols>
    <col min="1" max="1" width="7.7109375" style="2" customWidth="1"/>
    <col min="2" max="2" width="44" customWidth="1"/>
    <col min="3" max="3" width="19.5703125" customWidth="1"/>
    <col min="4" max="4" width="15.5703125" customWidth="1"/>
    <col min="5" max="5" width="13.7109375" customWidth="1"/>
    <col min="6" max="6" width="17.85546875" customWidth="1"/>
    <col min="7" max="7" width="16.85546875" customWidth="1"/>
    <col min="8" max="8" width="20.85546875" customWidth="1"/>
    <col min="9" max="9" width="13.7109375" customWidth="1"/>
  </cols>
  <sheetData>
    <row r="2" spans="1:9" ht="18.75" x14ac:dyDescent="0.3">
      <c r="B2" s="5" t="s">
        <v>31</v>
      </c>
    </row>
    <row r="4" spans="1:9" ht="15.75" thickBot="1" x14ac:dyDescent="0.3">
      <c r="B4" s="1" t="s">
        <v>4</v>
      </c>
      <c r="C4" s="1" t="s">
        <v>5</v>
      </c>
      <c r="D4" s="1" t="s">
        <v>0</v>
      </c>
      <c r="E4" s="1" t="s">
        <v>1</v>
      </c>
      <c r="F4" s="1" t="s">
        <v>7</v>
      </c>
      <c r="G4" s="1" t="s">
        <v>8</v>
      </c>
      <c r="H4" s="1" t="s">
        <v>9</v>
      </c>
      <c r="I4" s="1" t="s">
        <v>2</v>
      </c>
    </row>
    <row r="5" spans="1:9" ht="15.75" thickBot="1" x14ac:dyDescent="0.3">
      <c r="A5" s="2" t="str">
        <f t="shared" ref="A5:A13" si="0">RIGHT(B5,4)</f>
        <v>(33)</v>
      </c>
      <c r="B5" s="30" t="s">
        <v>97</v>
      </c>
      <c r="C5" s="31">
        <v>0</v>
      </c>
      <c r="D5" s="31">
        <v>0</v>
      </c>
      <c r="E5" s="32">
        <v>0</v>
      </c>
      <c r="F5" s="32">
        <v>0</v>
      </c>
      <c r="G5" s="31">
        <v>0</v>
      </c>
      <c r="H5" s="31">
        <v>0</v>
      </c>
      <c r="I5" s="32">
        <v>0</v>
      </c>
    </row>
    <row r="6" spans="1:9" ht="15.75" thickBot="1" x14ac:dyDescent="0.3">
      <c r="A6" s="2" t="str">
        <f t="shared" si="0"/>
        <v>(34)</v>
      </c>
      <c r="B6" s="33" t="s">
        <v>98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</row>
    <row r="7" spans="1:9" x14ac:dyDescent="0.25">
      <c r="A7" s="2" t="str">
        <f t="shared" si="0"/>
        <v/>
      </c>
    </row>
    <row r="8" spans="1:9" x14ac:dyDescent="0.25">
      <c r="A8" s="2" t="str">
        <f t="shared" si="0"/>
        <v/>
      </c>
    </row>
    <row r="10" spans="1:9" x14ac:dyDescent="0.25">
      <c r="A10" s="2" t="str">
        <f t="shared" si="0"/>
        <v/>
      </c>
    </row>
    <row r="11" spans="1:9" x14ac:dyDescent="0.25">
      <c r="A11" s="2" t="str">
        <f t="shared" si="0"/>
        <v/>
      </c>
    </row>
    <row r="12" spans="1:9" x14ac:dyDescent="0.25">
      <c r="A12" s="2" t="str">
        <f t="shared" si="0"/>
        <v/>
      </c>
    </row>
    <row r="13" spans="1:9" x14ac:dyDescent="0.25">
      <c r="A13" s="2" t="str">
        <f t="shared" si="0"/>
        <v/>
      </c>
    </row>
    <row r="14" spans="1:9" x14ac:dyDescent="0.25">
      <c r="B14" t="s">
        <v>3</v>
      </c>
      <c r="D14" s="3">
        <f>SUM(Compras_01[Monto Exento])- SUMIF($A$5:$A$13,"(61)",Compras_01[Monto Exento])*2</f>
        <v>0</v>
      </c>
      <c r="E14" s="3">
        <f>SUM(Compras_01[Monto Neto])- SUMIF($A$5:$A$13,"(61)",Compras_01[Monto Neto])*2</f>
        <v>0</v>
      </c>
      <c r="F14" s="3">
        <f>SUM(Compras_01[IVA Recuperable])- SUMIF($A$5:$A$13,"(61)",Compras_01[IVA Recuperable])*2</f>
        <v>0</v>
      </c>
      <c r="G14" s="3">
        <f>SUM(Compras_01[IVA Uso Comun])- SUMIF($A$5:$A$13,"(61)",Compras_01[IVA Uso Comun])*2</f>
        <v>0</v>
      </c>
      <c r="H14" s="3">
        <f>SUM(Compras_01[IVA No Recuperable])- SUMIF($A$5:$A$13,"(61)",Compras_01[IVA No Recuperable])*2</f>
        <v>0</v>
      </c>
      <c r="I14" s="3">
        <f>SUM(Compras_01[Monto Total])- SUMIF($A$5:$A$13,"(61)",Compras_01[Monto Total])*2</f>
        <v>0</v>
      </c>
    </row>
    <row r="17" spans="1:9" ht="18.75" x14ac:dyDescent="0.3">
      <c r="B17" s="5" t="s">
        <v>35</v>
      </c>
    </row>
    <row r="19" spans="1:9" ht="15.75" thickBot="1" x14ac:dyDescent="0.3">
      <c r="B19" s="1" t="s">
        <v>4</v>
      </c>
      <c r="C19" s="1" t="s">
        <v>5</v>
      </c>
      <c r="D19" s="1" t="s">
        <v>0</v>
      </c>
      <c r="E19" s="1" t="s">
        <v>1</v>
      </c>
      <c r="F19" s="1" t="s">
        <v>7</v>
      </c>
      <c r="G19" s="1" t="s">
        <v>8</v>
      </c>
      <c r="H19" s="1" t="s">
        <v>9</v>
      </c>
      <c r="I19" s="1" t="s">
        <v>2</v>
      </c>
    </row>
    <row r="20" spans="1:9" ht="15.75" thickBot="1" x14ac:dyDescent="0.3">
      <c r="A20" s="2" t="str">
        <f t="shared" ref="A20:A28" si="1">RIGHT(B20,4)</f>
        <v>(33)</v>
      </c>
      <c r="B20" s="30" t="s">
        <v>97</v>
      </c>
      <c r="C20" s="31">
        <v>0</v>
      </c>
      <c r="D20" s="31">
        <v>0</v>
      </c>
      <c r="E20" s="32">
        <v>0</v>
      </c>
      <c r="F20" s="32">
        <v>0</v>
      </c>
      <c r="G20" s="31">
        <v>0</v>
      </c>
      <c r="H20" s="31">
        <v>0</v>
      </c>
      <c r="I20" s="32">
        <v>0</v>
      </c>
    </row>
    <row r="21" spans="1:9" ht="15.75" thickBot="1" x14ac:dyDescent="0.3">
      <c r="A21" s="2" t="str">
        <f t="shared" si="1"/>
        <v>(61)</v>
      </c>
      <c r="B21" s="33" t="s">
        <v>99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</row>
    <row r="22" spans="1:9" x14ac:dyDescent="0.25">
      <c r="A22" s="2" t="str">
        <f t="shared" si="1"/>
        <v/>
      </c>
    </row>
    <row r="23" spans="1:9" x14ac:dyDescent="0.25">
      <c r="A23" s="2" t="str">
        <f t="shared" si="1"/>
        <v/>
      </c>
    </row>
    <row r="25" spans="1:9" x14ac:dyDescent="0.25">
      <c r="A25" s="2" t="str">
        <f t="shared" si="1"/>
        <v/>
      </c>
    </row>
    <row r="26" spans="1:9" x14ac:dyDescent="0.25">
      <c r="A26" s="2" t="str">
        <f t="shared" si="1"/>
        <v/>
      </c>
    </row>
    <row r="27" spans="1:9" x14ac:dyDescent="0.25">
      <c r="A27" s="2" t="str">
        <f t="shared" si="1"/>
        <v/>
      </c>
    </row>
    <row r="28" spans="1:9" x14ac:dyDescent="0.25">
      <c r="A28" s="2" t="str">
        <f t="shared" si="1"/>
        <v/>
      </c>
    </row>
    <row r="29" spans="1:9" x14ac:dyDescent="0.25">
      <c r="B29" t="s">
        <v>3</v>
      </c>
      <c r="D29" s="3">
        <f>SUM(Compras_02[Monto Exento])- SUMIF($A$5:$A$13,"(61)",Compras_02[Monto Exento])*2</f>
        <v>0</v>
      </c>
      <c r="E29" s="3">
        <f>SUM(Compras_02[Monto Neto])- SUMIF($A$5:$A$13,"(61)",Compras_02[Monto Neto])*2</f>
        <v>0</v>
      </c>
      <c r="F29" s="3">
        <f>SUM(Compras_02[IVA Recuperable])- SUMIF($A$5:$A$13,"(61)",Compras_02[IVA Recuperable])*2</f>
        <v>0</v>
      </c>
      <c r="G29" s="3">
        <f>SUM(Compras_02[IVA Uso Comun])- SUMIF($A$5:$A$13,"(61)",Compras_02[IVA Uso Comun])*2</f>
        <v>0</v>
      </c>
      <c r="H29" s="3">
        <f>SUM(Compras_02[IVA No Recuperable])- SUMIF($A$5:$A$13,"(61)",Compras_02[IVA No Recuperable])*2</f>
        <v>0</v>
      </c>
      <c r="I29" s="3">
        <f>SUM(Compras_02[Monto Total])- SUMIF($A$5:$A$13,"(61)",Compras_02[Monto Total])*2</f>
        <v>0</v>
      </c>
    </row>
    <row r="32" spans="1:9" ht="18.75" x14ac:dyDescent="0.3">
      <c r="B32" s="5" t="s">
        <v>36</v>
      </c>
    </row>
    <row r="34" spans="1:9" x14ac:dyDescent="0.25">
      <c r="B34" s="1" t="s">
        <v>4</v>
      </c>
      <c r="C34" s="1" t="s">
        <v>5</v>
      </c>
      <c r="D34" s="1" t="s">
        <v>0</v>
      </c>
      <c r="E34" s="1" t="s">
        <v>1</v>
      </c>
      <c r="F34" s="1" t="s">
        <v>7</v>
      </c>
      <c r="G34" s="1" t="s">
        <v>8</v>
      </c>
      <c r="H34" s="1" t="s">
        <v>9</v>
      </c>
      <c r="I34" s="1" t="s">
        <v>2</v>
      </c>
    </row>
    <row r="35" spans="1:9" x14ac:dyDescent="0.25">
      <c r="A35" s="2" t="str">
        <f t="shared" ref="A35:A43" si="2">RIGHT(B35,4)</f>
        <v/>
      </c>
    </row>
    <row r="36" spans="1:9" x14ac:dyDescent="0.25">
      <c r="A36" s="2" t="str">
        <f t="shared" si="2"/>
        <v/>
      </c>
    </row>
    <row r="37" spans="1:9" x14ac:dyDescent="0.25">
      <c r="A37" s="2" t="str">
        <f t="shared" si="2"/>
        <v/>
      </c>
    </row>
    <row r="38" spans="1:9" x14ac:dyDescent="0.25">
      <c r="A38" s="2" t="str">
        <f t="shared" si="2"/>
        <v/>
      </c>
    </row>
    <row r="40" spans="1:9" x14ac:dyDescent="0.25">
      <c r="A40" s="2" t="str">
        <f t="shared" si="2"/>
        <v/>
      </c>
    </row>
    <row r="41" spans="1:9" x14ac:dyDescent="0.25">
      <c r="A41" s="2" t="str">
        <f t="shared" si="2"/>
        <v/>
      </c>
    </row>
    <row r="42" spans="1:9" x14ac:dyDescent="0.25">
      <c r="A42" s="2" t="str">
        <f t="shared" si="2"/>
        <v/>
      </c>
    </row>
    <row r="43" spans="1:9" x14ac:dyDescent="0.25">
      <c r="A43" s="2" t="str">
        <f t="shared" si="2"/>
        <v/>
      </c>
    </row>
    <row r="44" spans="1:9" x14ac:dyDescent="0.25">
      <c r="B44" t="s">
        <v>3</v>
      </c>
      <c r="D44" s="3">
        <f>SUM(Compras_03[Monto Exento])- SUMIF($A$5:$A$13,"(61)",Compras_03[Monto Exento])*2</f>
        <v>0</v>
      </c>
      <c r="E44" s="3">
        <f>SUM(Compras_03[Monto Neto])- SUMIF($A$5:$A$13,"(61)",Compras_03[Monto Neto])*2</f>
        <v>0</v>
      </c>
      <c r="F44" s="3">
        <f>SUM(Compras_03[IVA Recuperable])- SUMIF($A$5:$A$13,"(61)",Compras_03[IVA Recuperable])*2</f>
        <v>0</v>
      </c>
      <c r="G44" s="3">
        <f>SUM(Compras_03[IVA Uso Comun])- SUMIF($A$5:$A$13,"(61)",Compras_03[IVA Uso Comun])*2</f>
        <v>0</v>
      </c>
      <c r="H44" s="3">
        <f>SUM(Compras_03[IVA No Recuperable])- SUMIF($A$5:$A$13,"(61)",Compras_03[IVA No Recuperable])*2</f>
        <v>0</v>
      </c>
      <c r="I44" s="3">
        <f>SUM(Compras_03[Monto Total])- SUMIF($A$5:$A$13,"(61)",Compras_03[Monto Total])*2</f>
        <v>0</v>
      </c>
    </row>
    <row r="47" spans="1:9" ht="18.75" x14ac:dyDescent="0.3">
      <c r="B47" s="5" t="s">
        <v>37</v>
      </c>
    </row>
    <row r="49" spans="1:9" x14ac:dyDescent="0.25">
      <c r="B49" s="1" t="s">
        <v>4</v>
      </c>
      <c r="C49" s="1" t="s">
        <v>5</v>
      </c>
      <c r="D49" s="1" t="s">
        <v>0</v>
      </c>
      <c r="E49" s="1" t="s">
        <v>1</v>
      </c>
      <c r="F49" s="1" t="s">
        <v>7</v>
      </c>
      <c r="G49" s="1" t="s">
        <v>8</v>
      </c>
      <c r="H49" s="1" t="s">
        <v>9</v>
      </c>
      <c r="I49" s="1" t="s">
        <v>2</v>
      </c>
    </row>
    <row r="50" spans="1:9" x14ac:dyDescent="0.25">
      <c r="A50" s="2" t="str">
        <f t="shared" ref="A50:A58" si="3">RIGHT(B50,4)</f>
        <v/>
      </c>
    </row>
    <row r="51" spans="1:9" x14ac:dyDescent="0.25">
      <c r="A51" s="2" t="str">
        <f t="shared" si="3"/>
        <v/>
      </c>
    </row>
    <row r="52" spans="1:9" x14ac:dyDescent="0.25">
      <c r="A52" s="2" t="str">
        <f t="shared" si="3"/>
        <v/>
      </c>
    </row>
    <row r="53" spans="1:9" x14ac:dyDescent="0.25">
      <c r="A53" s="2" t="str">
        <f t="shared" si="3"/>
        <v/>
      </c>
    </row>
    <row r="55" spans="1:9" x14ac:dyDescent="0.25">
      <c r="A55" s="2" t="str">
        <f t="shared" si="3"/>
        <v/>
      </c>
    </row>
    <row r="56" spans="1:9" x14ac:dyDescent="0.25">
      <c r="A56" s="2" t="str">
        <f t="shared" si="3"/>
        <v/>
      </c>
    </row>
    <row r="57" spans="1:9" x14ac:dyDescent="0.25">
      <c r="A57" s="2" t="str">
        <f t="shared" si="3"/>
        <v/>
      </c>
    </row>
    <row r="58" spans="1:9" x14ac:dyDescent="0.25">
      <c r="A58" s="2" t="str">
        <f t="shared" si="3"/>
        <v/>
      </c>
    </row>
    <row r="59" spans="1:9" x14ac:dyDescent="0.25">
      <c r="B59" t="s">
        <v>3</v>
      </c>
      <c r="D59" s="3">
        <f>SUM(Compras_04[Monto Exento])- SUMIF($A$5:$A$13,"(61)",Compras_04[Monto Exento])*2</f>
        <v>0</v>
      </c>
      <c r="E59" s="3">
        <f>SUM(Compras_04[Monto Neto])- SUMIF($A$5:$A$13,"(61)",Compras_04[Monto Neto])*2</f>
        <v>0</v>
      </c>
      <c r="F59" s="3">
        <f>SUM(Compras_04[IVA Recuperable])- SUMIF($A$5:$A$13,"(61)",Compras_04[IVA Recuperable])*2</f>
        <v>0</v>
      </c>
      <c r="G59" s="3">
        <f>SUM(Compras_04[IVA Uso Comun])- SUMIF($A$5:$A$13,"(61)",Compras_04[IVA Uso Comun])*2</f>
        <v>0</v>
      </c>
      <c r="H59" s="3">
        <f>SUM(Compras_04[IVA No Recuperable])- SUMIF($A$5:$A$13,"(61)",Compras_04[IVA No Recuperable])*2</f>
        <v>0</v>
      </c>
      <c r="I59" s="3">
        <f>SUM(Compras_04[Monto Total])- SUMIF($A$5:$A$13,"(61)",Compras_04[Monto Total])*2</f>
        <v>0</v>
      </c>
    </row>
    <row r="62" spans="1:9" ht="18.75" x14ac:dyDescent="0.3">
      <c r="B62" s="5" t="s">
        <v>38</v>
      </c>
    </row>
    <row r="64" spans="1:9" x14ac:dyDescent="0.25">
      <c r="B64" s="1" t="s">
        <v>4</v>
      </c>
      <c r="C64" s="1" t="s">
        <v>5</v>
      </c>
      <c r="D64" s="1" t="s">
        <v>0</v>
      </c>
      <c r="E64" s="1" t="s">
        <v>1</v>
      </c>
      <c r="F64" s="1" t="s">
        <v>7</v>
      </c>
      <c r="G64" s="1" t="s">
        <v>8</v>
      </c>
      <c r="H64" s="1" t="s">
        <v>9</v>
      </c>
      <c r="I64" s="1" t="s">
        <v>2</v>
      </c>
    </row>
    <row r="65" spans="1:9" x14ac:dyDescent="0.25">
      <c r="A65" s="2" t="str">
        <f t="shared" ref="A65:A73" si="4">RIGHT(B65,4)</f>
        <v/>
      </c>
    </row>
    <row r="66" spans="1:9" x14ac:dyDescent="0.25">
      <c r="A66" s="2" t="str">
        <f t="shared" si="4"/>
        <v/>
      </c>
    </row>
    <row r="67" spans="1:9" x14ac:dyDescent="0.25">
      <c r="A67" s="2" t="str">
        <f t="shared" si="4"/>
        <v/>
      </c>
    </row>
    <row r="68" spans="1:9" x14ac:dyDescent="0.25">
      <c r="A68" s="2" t="str">
        <f t="shared" si="4"/>
        <v/>
      </c>
    </row>
    <row r="70" spans="1:9" x14ac:dyDescent="0.25">
      <c r="A70" s="2" t="str">
        <f t="shared" si="4"/>
        <v/>
      </c>
    </row>
    <row r="71" spans="1:9" x14ac:dyDescent="0.25">
      <c r="A71" s="2" t="str">
        <f t="shared" si="4"/>
        <v/>
      </c>
    </row>
    <row r="72" spans="1:9" x14ac:dyDescent="0.25">
      <c r="A72" s="2" t="str">
        <f t="shared" si="4"/>
        <v/>
      </c>
    </row>
    <row r="73" spans="1:9" x14ac:dyDescent="0.25">
      <c r="A73" s="2" t="str">
        <f t="shared" si="4"/>
        <v/>
      </c>
    </row>
    <row r="74" spans="1:9" x14ac:dyDescent="0.25">
      <c r="B74" t="s">
        <v>3</v>
      </c>
      <c r="D74" s="3">
        <f>SUM(Compras_05[Monto Exento])- SUMIF($A$5:$A$13,"(61)",Compras_05[Monto Exento])*2</f>
        <v>0</v>
      </c>
      <c r="E74" s="3">
        <f>SUM(Compras_05[Monto Neto])- SUMIF($A$5:$A$13,"(61)",Compras_05[Monto Neto])*2</f>
        <v>0</v>
      </c>
      <c r="F74" s="3">
        <f>SUM(Compras_05[IVA Recuperable])- SUMIF($A$5:$A$13,"(61)",Compras_05[IVA Recuperable])*2</f>
        <v>0</v>
      </c>
      <c r="G74" s="3">
        <f>SUM(Compras_05[IVA Uso Comun])- SUMIF($A$5:$A$13,"(61)",Compras_05[IVA Uso Comun])*2</f>
        <v>0</v>
      </c>
      <c r="H74" s="3">
        <f>SUM(Compras_05[IVA No Recuperable])- SUMIF($A$5:$A$13,"(61)",Compras_05[IVA No Recuperable])*2</f>
        <v>0</v>
      </c>
      <c r="I74" s="3">
        <f>SUM(Compras_05[Monto Total])- SUMIF($A$5:$A$13,"(61)",Compras_05[Monto Total])*2</f>
        <v>0</v>
      </c>
    </row>
    <row r="77" spans="1:9" ht="18.75" x14ac:dyDescent="0.3">
      <c r="B77" s="5" t="s">
        <v>39</v>
      </c>
    </row>
    <row r="79" spans="1:9" x14ac:dyDescent="0.25">
      <c r="B79" s="1" t="s">
        <v>4</v>
      </c>
      <c r="C79" s="1" t="s">
        <v>5</v>
      </c>
      <c r="D79" s="1" t="s">
        <v>0</v>
      </c>
      <c r="E79" s="1" t="s">
        <v>1</v>
      </c>
      <c r="F79" s="1" t="s">
        <v>7</v>
      </c>
      <c r="G79" s="1" t="s">
        <v>8</v>
      </c>
      <c r="H79" s="1" t="s">
        <v>9</v>
      </c>
      <c r="I79" s="1" t="s">
        <v>2</v>
      </c>
    </row>
    <row r="80" spans="1:9" x14ac:dyDescent="0.25">
      <c r="A80" s="2" t="str">
        <f t="shared" ref="A80:A88" si="5">RIGHT(B80,4)</f>
        <v/>
      </c>
    </row>
    <row r="81" spans="1:9" x14ac:dyDescent="0.25">
      <c r="A81" s="2" t="str">
        <f t="shared" si="5"/>
        <v/>
      </c>
    </row>
    <row r="82" spans="1:9" x14ac:dyDescent="0.25">
      <c r="A82" s="2" t="str">
        <f t="shared" si="5"/>
        <v/>
      </c>
    </row>
    <row r="83" spans="1:9" x14ac:dyDescent="0.25">
      <c r="A83" s="2" t="str">
        <f t="shared" si="5"/>
        <v/>
      </c>
    </row>
    <row r="85" spans="1:9" x14ac:dyDescent="0.25">
      <c r="A85" s="2" t="str">
        <f t="shared" si="5"/>
        <v/>
      </c>
    </row>
    <row r="86" spans="1:9" x14ac:dyDescent="0.25">
      <c r="A86" s="2" t="str">
        <f t="shared" si="5"/>
        <v/>
      </c>
    </row>
    <row r="87" spans="1:9" x14ac:dyDescent="0.25">
      <c r="A87" s="2" t="str">
        <f t="shared" si="5"/>
        <v/>
      </c>
    </row>
    <row r="88" spans="1:9" x14ac:dyDescent="0.25">
      <c r="A88" s="2" t="str">
        <f t="shared" si="5"/>
        <v/>
      </c>
    </row>
    <row r="89" spans="1:9" x14ac:dyDescent="0.25">
      <c r="B89" t="s">
        <v>3</v>
      </c>
      <c r="D89" s="3">
        <f>SUM(Compras_06[Monto Exento])- SUMIF($A$5:$A$13,"(61)",Compras_06[Monto Exento])*2</f>
        <v>0</v>
      </c>
      <c r="E89" s="3">
        <f>SUM(Compras_06[Monto Neto])- SUMIF($A$5:$A$13,"(61)",Compras_06[Monto Neto])*2</f>
        <v>0</v>
      </c>
      <c r="F89" s="3">
        <f>SUM(Compras_06[IVA Recuperable])- SUMIF($A$5:$A$13,"(61)",Compras_06[IVA Recuperable])*2</f>
        <v>0</v>
      </c>
      <c r="G89" s="3">
        <f>SUM(Compras_06[IVA Uso Comun])- SUMIF($A$5:$A$13,"(61)",Compras_06[IVA Uso Comun])*2</f>
        <v>0</v>
      </c>
      <c r="H89" s="3">
        <f>SUM(Compras_06[IVA No Recuperable])- SUMIF($A$5:$A$13,"(61)",Compras_06[IVA No Recuperable])*2</f>
        <v>0</v>
      </c>
      <c r="I89" s="3">
        <f>SUM(Compras_06[Monto Total])- SUMIF($A$5:$A$13,"(61)",Compras_06[Monto Total])*2</f>
        <v>0</v>
      </c>
    </row>
    <row r="92" spans="1:9" ht="18.75" x14ac:dyDescent="0.3">
      <c r="B92" s="5" t="s">
        <v>40</v>
      </c>
    </row>
    <row r="94" spans="1:9" x14ac:dyDescent="0.25">
      <c r="B94" s="1" t="s">
        <v>4</v>
      </c>
      <c r="C94" s="1" t="s">
        <v>5</v>
      </c>
      <c r="D94" s="1" t="s">
        <v>0</v>
      </c>
      <c r="E94" s="1" t="s">
        <v>1</v>
      </c>
      <c r="F94" s="1" t="s">
        <v>7</v>
      </c>
      <c r="G94" s="1" t="s">
        <v>8</v>
      </c>
      <c r="H94" s="1" t="s">
        <v>9</v>
      </c>
      <c r="I94" s="1" t="s">
        <v>2</v>
      </c>
    </row>
    <row r="95" spans="1:9" x14ac:dyDescent="0.25">
      <c r="A95" s="2" t="str">
        <f t="shared" ref="A95:A103" si="6">RIGHT(B95,4)</f>
        <v/>
      </c>
    </row>
    <row r="96" spans="1:9" x14ac:dyDescent="0.25">
      <c r="A96" s="2" t="str">
        <f t="shared" si="6"/>
        <v/>
      </c>
    </row>
    <row r="97" spans="1:9" x14ac:dyDescent="0.25">
      <c r="A97" s="2" t="str">
        <f t="shared" si="6"/>
        <v/>
      </c>
    </row>
    <row r="98" spans="1:9" x14ac:dyDescent="0.25">
      <c r="A98" s="2" t="str">
        <f t="shared" si="6"/>
        <v/>
      </c>
    </row>
    <row r="100" spans="1:9" x14ac:dyDescent="0.25">
      <c r="A100" s="2" t="str">
        <f t="shared" si="6"/>
        <v/>
      </c>
    </row>
    <row r="101" spans="1:9" x14ac:dyDescent="0.25">
      <c r="A101" s="2" t="str">
        <f t="shared" si="6"/>
        <v/>
      </c>
    </row>
    <row r="102" spans="1:9" x14ac:dyDescent="0.25">
      <c r="A102" s="2" t="str">
        <f t="shared" si="6"/>
        <v/>
      </c>
    </row>
    <row r="103" spans="1:9" x14ac:dyDescent="0.25">
      <c r="A103" s="2" t="str">
        <f t="shared" si="6"/>
        <v/>
      </c>
    </row>
    <row r="104" spans="1:9" x14ac:dyDescent="0.25">
      <c r="B104" t="s">
        <v>3</v>
      </c>
      <c r="D104" s="3">
        <f>SUM(Compras_07[Monto Exento])- SUMIF($A$5:$A$13,"(61)",Compras_07[Monto Exento])*2</f>
        <v>0</v>
      </c>
      <c r="E104" s="3">
        <f>SUM(Compras_07[Monto Neto])- SUMIF($A$5:$A$13,"(61)",Compras_07[Monto Neto])*2</f>
        <v>0</v>
      </c>
      <c r="F104" s="3">
        <f>SUM(Compras_07[IVA Recuperable])- SUMIF($A$5:$A$13,"(61)",Compras_07[IVA Recuperable])*2</f>
        <v>0</v>
      </c>
      <c r="G104" s="3">
        <f>SUM(Compras_07[IVA Uso Comun])- SUMIF($A$5:$A$13,"(61)",Compras_07[IVA Uso Comun])*2</f>
        <v>0</v>
      </c>
      <c r="H104" s="3">
        <f>SUM(Compras_07[IVA No Recuperable])- SUMIF($A$5:$A$13,"(61)",Compras_07[IVA No Recuperable])*2</f>
        <v>0</v>
      </c>
      <c r="I104" s="3">
        <f>SUM(Compras_07[Monto Total])- SUMIF($A$5:$A$13,"(61)",Compras_07[Monto Total])*2</f>
        <v>0</v>
      </c>
    </row>
    <row r="107" spans="1:9" ht="18.75" x14ac:dyDescent="0.3">
      <c r="B107" s="5" t="s">
        <v>41</v>
      </c>
    </row>
    <row r="109" spans="1:9" x14ac:dyDescent="0.25">
      <c r="B109" s="1" t="s">
        <v>4</v>
      </c>
      <c r="C109" s="1" t="s">
        <v>5</v>
      </c>
      <c r="D109" s="1" t="s">
        <v>0</v>
      </c>
      <c r="E109" s="1" t="s">
        <v>1</v>
      </c>
      <c r="F109" s="1" t="s">
        <v>7</v>
      </c>
      <c r="G109" s="1" t="s">
        <v>8</v>
      </c>
      <c r="H109" s="1" t="s">
        <v>9</v>
      </c>
      <c r="I109" s="1" t="s">
        <v>2</v>
      </c>
    </row>
    <row r="110" spans="1:9" x14ac:dyDescent="0.25">
      <c r="A110" s="2" t="str">
        <f t="shared" ref="A110:A118" si="7">RIGHT(B110,4)</f>
        <v/>
      </c>
    </row>
    <row r="111" spans="1:9" x14ac:dyDescent="0.25">
      <c r="A111" s="2" t="str">
        <f t="shared" si="7"/>
        <v/>
      </c>
    </row>
    <row r="112" spans="1:9" x14ac:dyDescent="0.25">
      <c r="A112" s="2" t="str">
        <f t="shared" si="7"/>
        <v/>
      </c>
    </row>
    <row r="113" spans="1:9" x14ac:dyDescent="0.25">
      <c r="A113" s="2" t="str">
        <f t="shared" si="7"/>
        <v/>
      </c>
    </row>
    <row r="115" spans="1:9" x14ac:dyDescent="0.25">
      <c r="A115" s="2" t="str">
        <f t="shared" si="7"/>
        <v/>
      </c>
    </row>
    <row r="116" spans="1:9" x14ac:dyDescent="0.25">
      <c r="A116" s="2" t="str">
        <f t="shared" si="7"/>
        <v/>
      </c>
    </row>
    <row r="117" spans="1:9" x14ac:dyDescent="0.25">
      <c r="A117" s="2" t="str">
        <f t="shared" si="7"/>
        <v/>
      </c>
    </row>
    <row r="118" spans="1:9" x14ac:dyDescent="0.25">
      <c r="A118" s="2" t="str">
        <f t="shared" si="7"/>
        <v/>
      </c>
    </row>
    <row r="119" spans="1:9" x14ac:dyDescent="0.25">
      <c r="B119" t="s">
        <v>3</v>
      </c>
      <c r="D119" s="3">
        <f>SUM(Compras_08[Monto Exento])- SUMIF($A$5:$A$13,"(61)",Compras_08[Monto Exento])*2</f>
        <v>0</v>
      </c>
      <c r="E119" s="3">
        <f>SUM(Compras_08[Monto Neto])- SUMIF($A$5:$A$13,"(61)",Compras_08[Monto Neto])*2</f>
        <v>0</v>
      </c>
      <c r="F119" s="3">
        <f>SUM(Compras_08[IVA Recuperable])- SUMIF($A$5:$A$13,"(61)",Compras_08[IVA Recuperable])*2</f>
        <v>0</v>
      </c>
      <c r="G119" s="3">
        <f>SUM(Compras_08[IVA Uso Comun])- SUMIF($A$5:$A$13,"(61)",Compras_08[IVA Uso Comun])*2</f>
        <v>0</v>
      </c>
      <c r="H119" s="3">
        <f>SUM(Compras_08[IVA No Recuperable])- SUMIF($A$5:$A$13,"(61)",Compras_08[IVA No Recuperable])*2</f>
        <v>0</v>
      </c>
      <c r="I119" s="3">
        <f>SUM(Compras_08[Monto Total])- SUMIF($A$5:$A$13,"(61)",Compras_08[Monto Total])*2</f>
        <v>0</v>
      </c>
    </row>
    <row r="122" spans="1:9" ht="18.75" x14ac:dyDescent="0.3">
      <c r="B122" s="5" t="s">
        <v>42</v>
      </c>
    </row>
    <row r="124" spans="1:9" x14ac:dyDescent="0.25">
      <c r="B124" s="1" t="s">
        <v>4</v>
      </c>
      <c r="C124" s="1" t="s">
        <v>5</v>
      </c>
      <c r="D124" s="1" t="s">
        <v>0</v>
      </c>
      <c r="E124" s="1" t="s">
        <v>1</v>
      </c>
      <c r="F124" s="1" t="s">
        <v>7</v>
      </c>
      <c r="G124" s="1" t="s">
        <v>8</v>
      </c>
      <c r="H124" s="1" t="s">
        <v>9</v>
      </c>
      <c r="I124" s="1" t="s">
        <v>2</v>
      </c>
    </row>
    <row r="125" spans="1:9" x14ac:dyDescent="0.25">
      <c r="A125" s="2" t="str">
        <f t="shared" ref="A125:A133" si="8">RIGHT(B125,4)</f>
        <v/>
      </c>
    </row>
    <row r="126" spans="1:9" x14ac:dyDescent="0.25">
      <c r="A126" s="2" t="str">
        <f t="shared" si="8"/>
        <v/>
      </c>
    </row>
    <row r="127" spans="1:9" x14ac:dyDescent="0.25">
      <c r="A127" s="2" t="str">
        <f t="shared" si="8"/>
        <v/>
      </c>
    </row>
    <row r="128" spans="1:9" x14ac:dyDescent="0.25">
      <c r="A128" s="2" t="str">
        <f t="shared" si="8"/>
        <v/>
      </c>
    </row>
    <row r="130" spans="1:9" x14ac:dyDescent="0.25">
      <c r="A130" s="2" t="str">
        <f t="shared" si="8"/>
        <v/>
      </c>
    </row>
    <row r="131" spans="1:9" x14ac:dyDescent="0.25">
      <c r="A131" s="2" t="str">
        <f t="shared" si="8"/>
        <v/>
      </c>
    </row>
    <row r="132" spans="1:9" x14ac:dyDescent="0.25">
      <c r="A132" s="2" t="str">
        <f t="shared" si="8"/>
        <v/>
      </c>
    </row>
    <row r="133" spans="1:9" x14ac:dyDescent="0.25">
      <c r="A133" s="2" t="str">
        <f t="shared" si="8"/>
        <v/>
      </c>
    </row>
    <row r="134" spans="1:9" x14ac:dyDescent="0.25">
      <c r="B134" t="s">
        <v>3</v>
      </c>
      <c r="D134" s="3">
        <f>SUM(Compras_09[Monto Exento])- SUMIF($A$5:$A$13,"(61)",Compras_09[Monto Exento])*2</f>
        <v>0</v>
      </c>
      <c r="E134" s="3">
        <f>SUM(Compras_09[Monto Neto])- SUMIF($A$5:$A$13,"(61)",Compras_09[Monto Neto])*2</f>
        <v>0</v>
      </c>
      <c r="F134" s="3">
        <f>SUM(Compras_09[IVA Recuperable])- SUMIF($A$5:$A$13,"(61)",Compras_09[IVA Recuperable])*2</f>
        <v>0</v>
      </c>
      <c r="G134" s="3">
        <f>SUM(Compras_09[IVA Uso Comun])- SUMIF($A$5:$A$13,"(61)",Compras_09[IVA Uso Comun])*2</f>
        <v>0</v>
      </c>
      <c r="H134" s="3">
        <f>SUM(Compras_09[IVA No Recuperable])- SUMIF($A$5:$A$13,"(61)",Compras_09[IVA No Recuperable])*2</f>
        <v>0</v>
      </c>
      <c r="I134" s="3">
        <f>SUM(Compras_09[Monto Total])- SUMIF($A$5:$A$13,"(61)",Compras_09[Monto Total])*2</f>
        <v>0</v>
      </c>
    </row>
    <row r="137" spans="1:9" ht="18.75" x14ac:dyDescent="0.3">
      <c r="B137" s="5" t="s">
        <v>43</v>
      </c>
    </row>
    <row r="139" spans="1:9" x14ac:dyDescent="0.25">
      <c r="B139" s="1" t="s">
        <v>4</v>
      </c>
      <c r="C139" s="1" t="s">
        <v>5</v>
      </c>
      <c r="D139" s="1" t="s">
        <v>0</v>
      </c>
      <c r="E139" s="1" t="s">
        <v>1</v>
      </c>
      <c r="F139" s="1" t="s">
        <v>7</v>
      </c>
      <c r="G139" s="1" t="s">
        <v>8</v>
      </c>
      <c r="H139" s="1" t="s">
        <v>9</v>
      </c>
      <c r="I139" s="1" t="s">
        <v>2</v>
      </c>
    </row>
    <row r="140" spans="1:9" x14ac:dyDescent="0.25">
      <c r="A140" s="2" t="str">
        <f t="shared" ref="A140:A148" si="9">RIGHT(B140,4)</f>
        <v/>
      </c>
    </row>
    <row r="141" spans="1:9" x14ac:dyDescent="0.25">
      <c r="A141" s="2" t="str">
        <f t="shared" si="9"/>
        <v/>
      </c>
    </row>
    <row r="142" spans="1:9" x14ac:dyDescent="0.25">
      <c r="A142" s="2" t="str">
        <f t="shared" si="9"/>
        <v/>
      </c>
    </row>
    <row r="143" spans="1:9" x14ac:dyDescent="0.25">
      <c r="A143" s="2" t="str">
        <f t="shared" si="9"/>
        <v/>
      </c>
    </row>
    <row r="145" spans="1:9" x14ac:dyDescent="0.25">
      <c r="A145" s="2" t="str">
        <f t="shared" si="9"/>
        <v/>
      </c>
    </row>
    <row r="146" spans="1:9" x14ac:dyDescent="0.25">
      <c r="A146" s="2" t="str">
        <f t="shared" si="9"/>
        <v/>
      </c>
    </row>
    <row r="147" spans="1:9" x14ac:dyDescent="0.25">
      <c r="A147" s="2" t="str">
        <f t="shared" si="9"/>
        <v/>
      </c>
    </row>
    <row r="148" spans="1:9" x14ac:dyDescent="0.25">
      <c r="A148" s="2" t="str">
        <f t="shared" si="9"/>
        <v/>
      </c>
    </row>
    <row r="149" spans="1:9" x14ac:dyDescent="0.25">
      <c r="B149" t="s">
        <v>3</v>
      </c>
      <c r="D149" s="3">
        <f>SUM(Compras_10[Monto Exento])- SUMIF($A$5:$A$13,"(61)",Compras_10[Monto Exento])*2</f>
        <v>0</v>
      </c>
      <c r="E149" s="3">
        <f>SUM(Compras_10[Monto Neto])- SUMIF($A$5:$A$13,"(61)",Compras_10[Monto Neto])*2</f>
        <v>0</v>
      </c>
      <c r="F149" s="3">
        <f>SUM(Compras_10[IVA Recuperable])- SUMIF($A$5:$A$13,"(61)",Compras_10[IVA Recuperable])*2</f>
        <v>0</v>
      </c>
      <c r="G149" s="3">
        <f>SUM(Compras_10[IVA Uso Comun])- SUMIF($A$5:$A$13,"(61)",Compras_10[IVA Uso Comun])*2</f>
        <v>0</v>
      </c>
      <c r="H149" s="3">
        <f>SUM(Compras_10[IVA No Recuperable])- SUMIF($A$5:$A$13,"(61)",Compras_10[IVA No Recuperable])*2</f>
        <v>0</v>
      </c>
      <c r="I149" s="3">
        <f>SUM(Compras_10[Monto Total])- SUMIF($A$5:$A$13,"(61)",Compras_10[Monto Total])*2</f>
        <v>0</v>
      </c>
    </row>
    <row r="152" spans="1:9" ht="18.75" x14ac:dyDescent="0.3">
      <c r="B152" s="5" t="s">
        <v>44</v>
      </c>
    </row>
    <row r="154" spans="1:9" x14ac:dyDescent="0.25">
      <c r="B154" s="1" t="s">
        <v>4</v>
      </c>
      <c r="C154" s="1" t="s">
        <v>5</v>
      </c>
      <c r="D154" s="1" t="s">
        <v>0</v>
      </c>
      <c r="E154" s="1" t="s">
        <v>1</v>
      </c>
      <c r="F154" s="1" t="s">
        <v>7</v>
      </c>
      <c r="G154" s="1" t="s">
        <v>8</v>
      </c>
      <c r="H154" s="1" t="s">
        <v>9</v>
      </c>
      <c r="I154" s="1" t="s">
        <v>2</v>
      </c>
    </row>
    <row r="155" spans="1:9" x14ac:dyDescent="0.25">
      <c r="A155" s="2" t="str">
        <f>RIGHT(B155,4)</f>
        <v/>
      </c>
    </row>
    <row r="156" spans="1:9" x14ac:dyDescent="0.25">
      <c r="A156" s="2" t="str">
        <f>RIGHT(B156,4)</f>
        <v/>
      </c>
    </row>
    <row r="157" spans="1:9" x14ac:dyDescent="0.25">
      <c r="A157" s="2" t="str">
        <f>RIGHT(B157,4)</f>
        <v/>
      </c>
    </row>
    <row r="158" spans="1:9" x14ac:dyDescent="0.25">
      <c r="A158" s="2" t="str">
        <f>RIGHT(B158,4)</f>
        <v/>
      </c>
    </row>
    <row r="160" spans="1:9" x14ac:dyDescent="0.25">
      <c r="A160" s="2" t="str">
        <f>RIGHT(B160,4)</f>
        <v/>
      </c>
    </row>
    <row r="161" spans="1:9" x14ac:dyDescent="0.25">
      <c r="A161" s="2" t="str">
        <f>RIGHT(B161,4)</f>
        <v/>
      </c>
    </row>
    <row r="162" spans="1:9" x14ac:dyDescent="0.25">
      <c r="A162" s="2" t="str">
        <f>RIGHT(B162,4)</f>
        <v/>
      </c>
    </row>
    <row r="163" spans="1:9" x14ac:dyDescent="0.25">
      <c r="A163" s="2" t="str">
        <f>RIGHT(B163,4)</f>
        <v/>
      </c>
    </row>
    <row r="164" spans="1:9" x14ac:dyDescent="0.25">
      <c r="B164" t="s">
        <v>3</v>
      </c>
      <c r="D164" s="3">
        <f>SUM(Compras_11[Monto Exento])- SUMIF($A$5:$A$13,"(61)",Compras_11[Monto Exento])*2</f>
        <v>0</v>
      </c>
      <c r="E164" s="3">
        <f>SUM(Compras_11[Monto Neto])- SUMIF($A$5:$A$13,"(61)",Compras_11[Monto Neto])*2</f>
        <v>0</v>
      </c>
      <c r="F164" s="3">
        <f>SUM(Compras_11[IVA Recuperable])- SUMIF($A$5:$A$13,"(61)",Compras_11[IVA Recuperable])*2</f>
        <v>0</v>
      </c>
      <c r="G164" s="3">
        <f>SUM(Compras_11[IVA Uso Comun])- SUMIF($A$5:$A$13,"(61)",Compras_11[IVA Uso Comun])*2</f>
        <v>0</v>
      </c>
      <c r="H164" s="3">
        <f>SUM(Compras_11[IVA No Recuperable])- SUMIF($A$5:$A$13,"(61)",Compras_11[IVA No Recuperable])*2</f>
        <v>0</v>
      </c>
      <c r="I164" s="3">
        <f>SUM(Compras_11[Monto Total])- SUMIF($A$5:$A$13,"(61)",Compras_11[Monto Total])*2</f>
        <v>0</v>
      </c>
    </row>
    <row r="167" spans="1:9" ht="18.75" x14ac:dyDescent="0.3">
      <c r="B167" s="5" t="s">
        <v>34</v>
      </c>
    </row>
    <row r="169" spans="1:9" x14ac:dyDescent="0.25">
      <c r="B169" s="1" t="s">
        <v>4</v>
      </c>
      <c r="C169" s="1" t="s">
        <v>5</v>
      </c>
      <c r="D169" s="1" t="s">
        <v>0</v>
      </c>
      <c r="E169" s="1" t="s">
        <v>1</v>
      </c>
      <c r="F169" s="1" t="s">
        <v>7</v>
      </c>
      <c r="G169" s="1" t="s">
        <v>8</v>
      </c>
      <c r="H169" s="1" t="s">
        <v>9</v>
      </c>
      <c r="I169" s="1" t="s">
        <v>2</v>
      </c>
    </row>
    <row r="170" spans="1:9" x14ac:dyDescent="0.25">
      <c r="A170" s="2" t="str">
        <f t="shared" ref="A170:A178" si="10">RIGHT(B170,4)</f>
        <v/>
      </c>
    </row>
    <row r="171" spans="1:9" x14ac:dyDescent="0.25">
      <c r="A171" s="2" t="str">
        <f t="shared" si="10"/>
        <v/>
      </c>
    </row>
    <row r="172" spans="1:9" x14ac:dyDescent="0.25">
      <c r="A172" s="2" t="str">
        <f t="shared" si="10"/>
        <v/>
      </c>
    </row>
    <row r="173" spans="1:9" x14ac:dyDescent="0.25">
      <c r="A173" s="2" t="str">
        <f t="shared" si="10"/>
        <v/>
      </c>
    </row>
    <row r="175" spans="1:9" x14ac:dyDescent="0.25">
      <c r="A175" s="2" t="str">
        <f t="shared" si="10"/>
        <v/>
      </c>
    </row>
    <row r="176" spans="1:9" x14ac:dyDescent="0.25">
      <c r="A176" s="2" t="str">
        <f t="shared" si="10"/>
        <v/>
      </c>
    </row>
    <row r="177" spans="1:9" x14ac:dyDescent="0.25">
      <c r="A177" s="2" t="str">
        <f t="shared" si="10"/>
        <v/>
      </c>
    </row>
    <row r="178" spans="1:9" x14ac:dyDescent="0.25">
      <c r="A178" s="2" t="str">
        <f t="shared" si="10"/>
        <v/>
      </c>
    </row>
    <row r="179" spans="1:9" x14ac:dyDescent="0.25">
      <c r="B179" t="s">
        <v>3</v>
      </c>
      <c r="D179" s="3">
        <f>SUM(Compras_12[Monto Exento])- SUMIF($A$5:$A$13,"(61)",Compras_12[Monto Exento])*2</f>
        <v>0</v>
      </c>
      <c r="E179" s="3">
        <f>SUM(Compras_12[Monto Neto])- SUMIF($A$5:$A$13,"(61)",Compras_12[Monto Neto])*2</f>
        <v>0</v>
      </c>
      <c r="F179" s="3">
        <f>SUM(Compras_12[IVA Recuperable])- SUMIF($A$5:$A$13,"(61)",Compras_12[IVA Recuperable])*2</f>
        <v>0</v>
      </c>
      <c r="G179" s="3">
        <f>SUM(Compras_12[IVA Uso Comun])- SUMIF($A$5:$A$13,"(61)",Compras_12[IVA Uso Comun])*2</f>
        <v>0</v>
      </c>
      <c r="H179" s="3">
        <f>SUM(Compras_12[IVA No Recuperable])- SUMIF($A$5:$A$13,"(61)",Compras_12[IVA No Recuperable])*2</f>
        <v>0</v>
      </c>
      <c r="I179" s="3">
        <f>SUM(Compras_12[Monto Total])- SUMIF($A$5:$A$13,"(61)",Compras_12[Monto Total])*2</f>
        <v>0</v>
      </c>
    </row>
  </sheetData>
  <hyperlinks>
    <hyperlink ref="B5" r:id="rId1" location="detalle/33" display="https://www4.sii.cl/consdcvinternetui/ - detalle/33" xr:uid="{D6A21F1E-1A54-4B22-A131-37617827EF81}"/>
    <hyperlink ref="B6" r:id="rId2" location="detalle/34" display="https://www4.sii.cl/consdcvinternetui/ - detalle/34" xr:uid="{16AAD280-65F8-413F-BC38-7FBF3717A199}"/>
    <hyperlink ref="B20" r:id="rId3" location="detalle/33" display="https://www4.sii.cl/consdcvinternetui/ - detalle/33" xr:uid="{2513E877-6FAB-4422-A4C6-F72F5E944F32}"/>
    <hyperlink ref="B21" r:id="rId4" location="detalle/61" display="https://www4.sii.cl/consdcvinternetui/ - detalle/61" xr:uid="{5C368605-9044-4DE9-AC17-0963A877D4B5}"/>
  </hyperlinks>
  <pageMargins left="0.7" right="0.7" top="0.75" bottom="0.75" header="0.3" footer="0.3"/>
  <pageSetup orientation="portrait" horizontalDpi="0" verticalDpi="0" r:id="rId5"/>
  <tableParts count="12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B054-6867-4BC6-B227-59F3A90CB978}">
  <dimension ref="A2:G167"/>
  <sheetViews>
    <sheetView showGridLines="0" workbookViewId="0">
      <selection activeCell="H19" sqref="H19"/>
    </sheetView>
  </sheetViews>
  <sheetFormatPr baseColWidth="10" defaultRowHeight="15" x14ac:dyDescent="0.25"/>
  <cols>
    <col min="1" max="1" width="7.7109375" style="2" customWidth="1"/>
    <col min="2" max="2" width="44" customWidth="1"/>
    <col min="3" max="3" width="19.5703125" customWidth="1"/>
    <col min="4" max="4" width="15.5703125" customWidth="1"/>
    <col min="5" max="5" width="13.7109375" customWidth="1"/>
    <col min="6" max="6" width="17.85546875" customWidth="1"/>
    <col min="7" max="7" width="16.85546875" customWidth="1"/>
    <col min="8" max="8" width="20.85546875" customWidth="1"/>
    <col min="9" max="9" width="13.7109375" customWidth="1"/>
  </cols>
  <sheetData>
    <row r="2" spans="1:7" ht="21" x14ac:dyDescent="0.35">
      <c r="B2" s="8" t="s">
        <v>45</v>
      </c>
      <c r="D2" s="11"/>
      <c r="E2" s="10"/>
    </row>
    <row r="4" spans="1:7" ht="15.75" thickBot="1" x14ac:dyDescent="0.3">
      <c r="B4" s="1" t="s">
        <v>4</v>
      </c>
      <c r="C4" s="1" t="s">
        <v>5</v>
      </c>
      <c r="D4" s="1" t="s">
        <v>0</v>
      </c>
      <c r="E4" s="1" t="s">
        <v>1</v>
      </c>
      <c r="F4" s="1" t="s">
        <v>6</v>
      </c>
      <c r="G4" s="1" t="s">
        <v>2</v>
      </c>
    </row>
    <row r="5" spans="1:7" ht="15.75" thickBot="1" x14ac:dyDescent="0.3">
      <c r="A5" s="2" t="str">
        <f>RIGHT(B5,4)</f>
        <v>(33)</v>
      </c>
      <c r="B5" s="33" t="s">
        <v>97</v>
      </c>
      <c r="C5" s="35">
        <v>0</v>
      </c>
      <c r="D5" s="35">
        <v>0</v>
      </c>
      <c r="E5" s="36">
        <v>0</v>
      </c>
      <c r="F5" s="36">
        <v>0</v>
      </c>
      <c r="G5" s="36">
        <v>0</v>
      </c>
    </row>
    <row r="6" spans="1:7" x14ac:dyDescent="0.25">
      <c r="A6" s="2" t="str">
        <f t="shared" ref="A6:A12" si="0">RIGHT(B6,4)</f>
        <v/>
      </c>
    </row>
    <row r="7" spans="1:7" x14ac:dyDescent="0.25">
      <c r="A7" s="2" t="str">
        <f t="shared" si="0"/>
        <v/>
      </c>
    </row>
    <row r="8" spans="1:7" x14ac:dyDescent="0.25">
      <c r="A8" s="2" t="str">
        <f t="shared" si="0"/>
        <v/>
      </c>
    </row>
    <row r="9" spans="1:7" x14ac:dyDescent="0.25">
      <c r="A9" s="2" t="str">
        <f t="shared" si="0"/>
        <v/>
      </c>
    </row>
    <row r="10" spans="1:7" x14ac:dyDescent="0.25">
      <c r="A10" s="2" t="str">
        <f t="shared" si="0"/>
        <v/>
      </c>
    </row>
    <row r="11" spans="1:7" x14ac:dyDescent="0.25">
      <c r="A11" s="2" t="str">
        <f t="shared" si="0"/>
        <v/>
      </c>
    </row>
    <row r="12" spans="1:7" x14ac:dyDescent="0.25">
      <c r="A12" s="2" t="str">
        <f t="shared" si="0"/>
        <v/>
      </c>
    </row>
    <row r="13" spans="1:7" x14ac:dyDescent="0.25">
      <c r="B13" t="s">
        <v>3</v>
      </c>
      <c r="D13" s="3">
        <f>SUM(Ventas_01[Monto Exento])-SUMIF($A$5:$A$12,"(61)",Ventas_01[Monto Exento])</f>
        <v>0</v>
      </c>
      <c r="E13" s="3">
        <f>SUM(Ventas_01[Monto Neto])-SUMIF($A$5:$A$12,"(61)",Ventas_01[Monto Neto])</f>
        <v>0</v>
      </c>
      <c r="F13" s="3">
        <f>SUM(Ventas_01[Monto IVA])-SUMIF($A$5:$A$12,"(61)",Ventas_01[Monto IVA])</f>
        <v>0</v>
      </c>
      <c r="G13" s="3">
        <f>SUM(Ventas_01[Monto Total])-SUMIF($A$5:$A$12,"(61)",Ventas_01[Monto Total])</f>
        <v>0</v>
      </c>
    </row>
    <row r="16" spans="1:7" ht="21" x14ac:dyDescent="0.35">
      <c r="B16" s="8" t="s">
        <v>46</v>
      </c>
      <c r="D16" s="11"/>
      <c r="E16" s="10"/>
    </row>
    <row r="18" spans="1:7" ht="15.75" thickBot="1" x14ac:dyDescent="0.3">
      <c r="B18" s="1" t="s">
        <v>4</v>
      </c>
      <c r="C18" s="1" t="s">
        <v>5</v>
      </c>
      <c r="D18" s="1" t="s">
        <v>0</v>
      </c>
      <c r="E18" s="1" t="s">
        <v>1</v>
      </c>
      <c r="F18" s="1" t="s">
        <v>6</v>
      </c>
      <c r="G18" s="1" t="s">
        <v>2</v>
      </c>
    </row>
    <row r="19" spans="1:7" ht="15.75" thickBot="1" x14ac:dyDescent="0.3">
      <c r="A19" s="2" t="str">
        <f>RIGHT(B19,4)</f>
        <v>(33)</v>
      </c>
      <c r="B19" s="33" t="s">
        <v>97</v>
      </c>
      <c r="C19" s="35">
        <v>0</v>
      </c>
      <c r="D19" s="35">
        <v>0</v>
      </c>
      <c r="E19" s="36">
        <v>0</v>
      </c>
      <c r="F19" s="36">
        <v>0</v>
      </c>
      <c r="G19" s="36">
        <v>0</v>
      </c>
    </row>
    <row r="20" spans="1:7" x14ac:dyDescent="0.25">
      <c r="A20" s="2" t="str">
        <f t="shared" ref="A20:A26" si="1">RIGHT(B20,4)</f>
        <v/>
      </c>
    </row>
    <row r="21" spans="1:7" x14ac:dyDescent="0.25">
      <c r="A21" s="2" t="str">
        <f t="shared" si="1"/>
        <v/>
      </c>
    </row>
    <row r="22" spans="1:7" x14ac:dyDescent="0.25">
      <c r="A22" s="2" t="str">
        <f t="shared" si="1"/>
        <v/>
      </c>
    </row>
    <row r="23" spans="1:7" x14ac:dyDescent="0.25">
      <c r="A23" s="2" t="str">
        <f t="shared" si="1"/>
        <v/>
      </c>
    </row>
    <row r="24" spans="1:7" x14ac:dyDescent="0.25">
      <c r="A24" s="2" t="str">
        <f t="shared" si="1"/>
        <v/>
      </c>
    </row>
    <row r="25" spans="1:7" x14ac:dyDescent="0.25">
      <c r="A25" s="2" t="str">
        <f t="shared" si="1"/>
        <v/>
      </c>
    </row>
    <row r="26" spans="1:7" x14ac:dyDescent="0.25">
      <c r="A26" s="2" t="str">
        <f t="shared" si="1"/>
        <v/>
      </c>
    </row>
    <row r="27" spans="1:7" x14ac:dyDescent="0.25">
      <c r="B27" t="s">
        <v>3</v>
      </c>
      <c r="D27" s="3">
        <f>SUM(Ventas_02[Monto Exento])-SUMIF($A$5:$A$12,"(61)",Ventas_02[Monto Exento])</f>
        <v>0</v>
      </c>
      <c r="E27" s="3">
        <f>SUM(Ventas_02[Monto Neto])-SUMIF($A$5:$A$12,"(61)",Ventas_02[Monto Neto])</f>
        <v>0</v>
      </c>
      <c r="F27" s="3">
        <f>SUM(Ventas_02[Monto IVA])-SUMIF($A$5:$A$12,"(61)",Ventas_02[Monto IVA])</f>
        <v>0</v>
      </c>
      <c r="G27" s="3">
        <f>SUM(Ventas_02[Monto Total])-SUMIF($A$5:$A$12,"(61)",Ventas_02[Monto Total])</f>
        <v>0</v>
      </c>
    </row>
    <row r="30" spans="1:7" ht="21" x14ac:dyDescent="0.35">
      <c r="B30" s="8" t="s">
        <v>56</v>
      </c>
      <c r="D30" s="11"/>
      <c r="E30" s="10"/>
    </row>
    <row r="32" spans="1:7" x14ac:dyDescent="0.25">
      <c r="B32" s="1" t="s">
        <v>4</v>
      </c>
      <c r="C32" s="1" t="s">
        <v>5</v>
      </c>
      <c r="D32" s="1" t="s">
        <v>0</v>
      </c>
      <c r="E32" s="1" t="s">
        <v>1</v>
      </c>
      <c r="F32" s="1" t="s">
        <v>6</v>
      </c>
      <c r="G32" s="1" t="s">
        <v>2</v>
      </c>
    </row>
    <row r="33" spans="1:7" x14ac:dyDescent="0.25">
      <c r="A33" s="2" t="str">
        <f>RIGHT(B33,4)</f>
        <v/>
      </c>
    </row>
    <row r="34" spans="1:7" x14ac:dyDescent="0.25">
      <c r="A34" s="2" t="str">
        <f t="shared" ref="A34:A40" si="2">RIGHT(B34,4)</f>
        <v/>
      </c>
    </row>
    <row r="35" spans="1:7" x14ac:dyDescent="0.25">
      <c r="A35" s="2" t="str">
        <f t="shared" si="2"/>
        <v/>
      </c>
    </row>
    <row r="36" spans="1:7" x14ac:dyDescent="0.25">
      <c r="A36" s="2" t="str">
        <f t="shared" si="2"/>
        <v/>
      </c>
    </row>
    <row r="37" spans="1:7" x14ac:dyDescent="0.25">
      <c r="A37" s="2" t="str">
        <f t="shared" si="2"/>
        <v/>
      </c>
    </row>
    <row r="38" spans="1:7" x14ac:dyDescent="0.25">
      <c r="A38" s="2" t="str">
        <f t="shared" si="2"/>
        <v/>
      </c>
    </row>
    <row r="39" spans="1:7" x14ac:dyDescent="0.25">
      <c r="A39" s="2" t="str">
        <f t="shared" si="2"/>
        <v/>
      </c>
    </row>
    <row r="40" spans="1:7" x14ac:dyDescent="0.25">
      <c r="A40" s="2" t="str">
        <f t="shared" si="2"/>
        <v/>
      </c>
    </row>
    <row r="41" spans="1:7" x14ac:dyDescent="0.25">
      <c r="B41" t="s">
        <v>3</v>
      </c>
      <c r="D41" s="3">
        <f>SUM(Ventas_03[Monto Exento])-SUMIF($A$5:$A$12,"(61)",Ventas_03[Monto Exento])</f>
        <v>0</v>
      </c>
      <c r="E41" s="3">
        <f>SUM(Ventas_03[Monto Neto])-SUMIF($A$5:$A$12,"(61)",Ventas_03[Monto Neto])</f>
        <v>0</v>
      </c>
      <c r="F41" s="3">
        <f>SUM(Ventas_03[Monto IVA])-SUMIF($A$5:$A$12,"(61)",Ventas_03[Monto IVA])</f>
        <v>0</v>
      </c>
      <c r="G41" s="3">
        <f>SUM(Ventas_03[Monto Total])-SUMIF($A$5:$A$12,"(61)",Ventas_03[Monto Total])</f>
        <v>0</v>
      </c>
    </row>
    <row r="44" spans="1:7" ht="21" x14ac:dyDescent="0.35">
      <c r="B44" s="8" t="s">
        <v>55</v>
      </c>
      <c r="D44" s="11"/>
      <c r="E44" s="10"/>
    </row>
    <row r="46" spans="1:7" x14ac:dyDescent="0.25">
      <c r="B46" s="1" t="s">
        <v>4</v>
      </c>
      <c r="C46" s="1" t="s">
        <v>5</v>
      </c>
      <c r="D46" s="1" t="s">
        <v>0</v>
      </c>
      <c r="E46" s="1" t="s">
        <v>1</v>
      </c>
      <c r="F46" s="1" t="s">
        <v>6</v>
      </c>
      <c r="G46" s="1" t="s">
        <v>2</v>
      </c>
    </row>
    <row r="47" spans="1:7" x14ac:dyDescent="0.25">
      <c r="A47" s="2" t="str">
        <f>RIGHT(B47,4)</f>
        <v/>
      </c>
    </row>
    <row r="48" spans="1:7" x14ac:dyDescent="0.25">
      <c r="A48" s="2" t="str">
        <f t="shared" ref="A48:A54" si="3">RIGHT(B48,4)</f>
        <v/>
      </c>
    </row>
    <row r="49" spans="1:7" x14ac:dyDescent="0.25">
      <c r="A49" s="2" t="str">
        <f t="shared" si="3"/>
        <v/>
      </c>
    </row>
    <row r="50" spans="1:7" x14ac:dyDescent="0.25">
      <c r="A50" s="2" t="str">
        <f t="shared" si="3"/>
        <v/>
      </c>
    </row>
    <row r="51" spans="1:7" x14ac:dyDescent="0.25">
      <c r="A51" s="2" t="str">
        <f t="shared" si="3"/>
        <v/>
      </c>
    </row>
    <row r="52" spans="1:7" x14ac:dyDescent="0.25">
      <c r="A52" s="2" t="str">
        <f t="shared" si="3"/>
        <v/>
      </c>
    </row>
    <row r="53" spans="1:7" x14ac:dyDescent="0.25">
      <c r="A53" s="2" t="str">
        <f t="shared" si="3"/>
        <v/>
      </c>
    </row>
    <row r="54" spans="1:7" x14ac:dyDescent="0.25">
      <c r="A54" s="2" t="str">
        <f t="shared" si="3"/>
        <v/>
      </c>
    </row>
    <row r="55" spans="1:7" x14ac:dyDescent="0.25">
      <c r="B55" t="s">
        <v>3</v>
      </c>
      <c r="D55" s="3">
        <f>SUM(Ventas_04[Monto Exento])-SUMIF($A$5:$A$12,"(61)",Ventas_04[Monto Exento])</f>
        <v>0</v>
      </c>
      <c r="E55" s="3">
        <f>SUM(Ventas_04[Monto Neto])-SUMIF($A$5:$A$12,"(61)",Ventas_04[Monto Neto])</f>
        <v>0</v>
      </c>
      <c r="F55" s="3">
        <f>SUM(Ventas_04[Monto IVA])-SUMIF($A$5:$A$12,"(61)",Ventas_04[Monto IVA])</f>
        <v>0</v>
      </c>
      <c r="G55" s="3">
        <f>SUM(Ventas_04[Monto Total])-SUMIF($A$5:$A$12,"(61)",Ventas_04[Monto Total])</f>
        <v>0</v>
      </c>
    </row>
    <row r="58" spans="1:7" ht="21" x14ac:dyDescent="0.35">
      <c r="B58" s="8" t="s">
        <v>54</v>
      </c>
      <c r="D58" s="11"/>
      <c r="E58" s="10"/>
    </row>
    <row r="60" spans="1:7" x14ac:dyDescent="0.25">
      <c r="B60" s="1" t="s">
        <v>4</v>
      </c>
      <c r="C60" s="1" t="s">
        <v>5</v>
      </c>
      <c r="D60" s="1" t="s">
        <v>0</v>
      </c>
      <c r="E60" s="1" t="s">
        <v>1</v>
      </c>
      <c r="F60" s="1" t="s">
        <v>6</v>
      </c>
      <c r="G60" s="1" t="s">
        <v>2</v>
      </c>
    </row>
    <row r="61" spans="1:7" x14ac:dyDescent="0.25">
      <c r="A61" s="2" t="str">
        <f>RIGHT(B61,4)</f>
        <v/>
      </c>
    </row>
    <row r="62" spans="1:7" x14ac:dyDescent="0.25">
      <c r="A62" s="2" t="str">
        <f t="shared" ref="A62:A68" si="4">RIGHT(B62,4)</f>
        <v/>
      </c>
    </row>
    <row r="63" spans="1:7" x14ac:dyDescent="0.25">
      <c r="A63" s="2" t="str">
        <f t="shared" si="4"/>
        <v/>
      </c>
    </row>
    <row r="64" spans="1:7" x14ac:dyDescent="0.25">
      <c r="A64" s="2" t="str">
        <f t="shared" si="4"/>
        <v/>
      </c>
    </row>
    <row r="65" spans="1:7" x14ac:dyDescent="0.25">
      <c r="A65" s="2" t="str">
        <f t="shared" si="4"/>
        <v/>
      </c>
    </row>
    <row r="66" spans="1:7" x14ac:dyDescent="0.25">
      <c r="A66" s="2" t="str">
        <f t="shared" si="4"/>
        <v/>
      </c>
    </row>
    <row r="67" spans="1:7" x14ac:dyDescent="0.25">
      <c r="A67" s="2" t="str">
        <f t="shared" si="4"/>
        <v/>
      </c>
    </row>
    <row r="68" spans="1:7" x14ac:dyDescent="0.25">
      <c r="A68" s="2" t="str">
        <f t="shared" si="4"/>
        <v/>
      </c>
    </row>
    <row r="69" spans="1:7" x14ac:dyDescent="0.25">
      <c r="B69" t="s">
        <v>3</v>
      </c>
      <c r="D69" s="3">
        <f>SUM(Ventas_05[Monto Exento])-SUMIF($A$5:$A$12,"(61)",Ventas_05[Monto Exento])</f>
        <v>0</v>
      </c>
      <c r="E69" s="3">
        <f>SUM(Ventas_05[Monto Neto])-SUMIF($A$5:$A$12,"(61)",Ventas_05[Monto Neto])</f>
        <v>0</v>
      </c>
      <c r="F69" s="3">
        <f>SUM(Ventas_05[Monto IVA])-SUMIF($A$5:$A$12,"(61)",Ventas_05[Monto IVA])</f>
        <v>0</v>
      </c>
      <c r="G69" s="3">
        <f>SUM(Ventas_05[Monto Total])-SUMIF($A$5:$A$12,"(61)",Ventas_05[Monto Total])</f>
        <v>0</v>
      </c>
    </row>
    <row r="72" spans="1:7" ht="21" x14ac:dyDescent="0.35">
      <c r="B72" s="8" t="s">
        <v>53</v>
      </c>
      <c r="D72" s="11"/>
      <c r="E72" s="10"/>
    </row>
    <row r="74" spans="1:7" x14ac:dyDescent="0.25">
      <c r="B74" s="1" t="s">
        <v>4</v>
      </c>
      <c r="C74" s="1" t="s">
        <v>5</v>
      </c>
      <c r="D74" s="1" t="s">
        <v>0</v>
      </c>
      <c r="E74" s="1" t="s">
        <v>1</v>
      </c>
      <c r="F74" s="1" t="s">
        <v>6</v>
      </c>
      <c r="G74" s="1" t="s">
        <v>2</v>
      </c>
    </row>
    <row r="75" spans="1:7" x14ac:dyDescent="0.25">
      <c r="A75" s="2" t="str">
        <f>RIGHT(B75,4)</f>
        <v/>
      </c>
    </row>
    <row r="76" spans="1:7" x14ac:dyDescent="0.25">
      <c r="A76" s="2" t="str">
        <f t="shared" ref="A76:A82" si="5">RIGHT(B76,4)</f>
        <v/>
      </c>
    </row>
    <row r="77" spans="1:7" x14ac:dyDescent="0.25">
      <c r="A77" s="2" t="str">
        <f t="shared" si="5"/>
        <v/>
      </c>
    </row>
    <row r="78" spans="1:7" x14ac:dyDescent="0.25">
      <c r="A78" s="2" t="str">
        <f t="shared" si="5"/>
        <v/>
      </c>
    </row>
    <row r="79" spans="1:7" x14ac:dyDescent="0.25">
      <c r="A79" s="2" t="str">
        <f t="shared" si="5"/>
        <v/>
      </c>
    </row>
    <row r="80" spans="1:7" x14ac:dyDescent="0.25">
      <c r="A80" s="2" t="str">
        <f t="shared" si="5"/>
        <v/>
      </c>
    </row>
    <row r="81" spans="1:7" x14ac:dyDescent="0.25">
      <c r="A81" s="2" t="str">
        <f t="shared" si="5"/>
        <v/>
      </c>
    </row>
    <row r="82" spans="1:7" x14ac:dyDescent="0.25">
      <c r="A82" s="2" t="str">
        <f t="shared" si="5"/>
        <v/>
      </c>
    </row>
    <row r="83" spans="1:7" x14ac:dyDescent="0.25">
      <c r="B83" t="s">
        <v>3</v>
      </c>
      <c r="D83" s="3">
        <f>SUM(Ventas_06[Monto Exento])-SUMIF($A$5:$A$12,"(61)",Ventas_06[Monto Exento])</f>
        <v>0</v>
      </c>
      <c r="E83" s="3">
        <f>SUM(Ventas_06[Monto Neto])-SUMIF($A$5:$A$12,"(61)",Ventas_06[Monto Neto])</f>
        <v>0</v>
      </c>
      <c r="F83" s="3">
        <f>SUM(Ventas_06[Monto IVA])-SUMIF($A$5:$A$12,"(61)",Ventas_06[Monto IVA])</f>
        <v>0</v>
      </c>
      <c r="G83" s="3">
        <f>SUM(Ventas_06[Monto Total])-SUMIF($A$5:$A$12,"(61)",Ventas_06[Monto Total])</f>
        <v>0</v>
      </c>
    </row>
    <row r="86" spans="1:7" ht="21" x14ac:dyDescent="0.35">
      <c r="B86" s="8" t="s">
        <v>52</v>
      </c>
      <c r="D86" s="11"/>
      <c r="E86" s="10"/>
    </row>
    <row r="88" spans="1:7" x14ac:dyDescent="0.25">
      <c r="B88" s="1" t="s">
        <v>4</v>
      </c>
      <c r="C88" s="1" t="s">
        <v>5</v>
      </c>
      <c r="D88" s="1" t="s">
        <v>0</v>
      </c>
      <c r="E88" s="1" t="s">
        <v>1</v>
      </c>
      <c r="F88" s="1" t="s">
        <v>6</v>
      </c>
      <c r="G88" s="1" t="s">
        <v>2</v>
      </c>
    </row>
    <row r="89" spans="1:7" x14ac:dyDescent="0.25">
      <c r="A89" s="2" t="str">
        <f>RIGHT(B89,4)</f>
        <v/>
      </c>
    </row>
    <row r="90" spans="1:7" x14ac:dyDescent="0.25">
      <c r="A90" s="2" t="str">
        <f t="shared" ref="A90:A96" si="6">RIGHT(B90,4)</f>
        <v/>
      </c>
    </row>
    <row r="91" spans="1:7" x14ac:dyDescent="0.25">
      <c r="A91" s="2" t="str">
        <f t="shared" si="6"/>
        <v/>
      </c>
    </row>
    <row r="92" spans="1:7" x14ac:dyDescent="0.25">
      <c r="A92" s="2" t="str">
        <f t="shared" si="6"/>
        <v/>
      </c>
    </row>
    <row r="93" spans="1:7" x14ac:dyDescent="0.25">
      <c r="A93" s="2" t="str">
        <f t="shared" si="6"/>
        <v/>
      </c>
    </row>
    <row r="94" spans="1:7" x14ac:dyDescent="0.25">
      <c r="A94" s="2" t="str">
        <f t="shared" si="6"/>
        <v/>
      </c>
    </row>
    <row r="95" spans="1:7" x14ac:dyDescent="0.25">
      <c r="A95" s="2" t="str">
        <f t="shared" si="6"/>
        <v/>
      </c>
    </row>
    <row r="96" spans="1:7" x14ac:dyDescent="0.25">
      <c r="A96" s="2" t="str">
        <f t="shared" si="6"/>
        <v/>
      </c>
    </row>
    <row r="97" spans="1:7" x14ac:dyDescent="0.25">
      <c r="B97" t="s">
        <v>3</v>
      </c>
      <c r="D97" s="3">
        <f>SUM(Ventas_07[Monto Exento])-SUMIF($A$5:$A$12,"(61)",Ventas_07[Monto Exento])</f>
        <v>0</v>
      </c>
      <c r="E97" s="3">
        <f>SUM(Ventas_07[Monto Neto])-SUMIF($A$5:$A$12,"(61)",Ventas_07[Monto Neto])</f>
        <v>0</v>
      </c>
      <c r="F97" s="3">
        <f>SUM(Ventas_07[Monto IVA])-SUMIF($A$5:$A$12,"(61)",Ventas_07[Monto IVA])</f>
        <v>0</v>
      </c>
      <c r="G97" s="3">
        <f>SUM(Ventas_07[Monto Total])-SUMIF($A$5:$A$12,"(61)",Ventas_07[Monto Total])</f>
        <v>0</v>
      </c>
    </row>
    <row r="100" spans="1:7" ht="21" x14ac:dyDescent="0.35">
      <c r="B100" s="8" t="s">
        <v>51</v>
      </c>
      <c r="D100" s="11"/>
      <c r="E100" s="10"/>
    </row>
    <row r="102" spans="1:7" x14ac:dyDescent="0.25">
      <c r="B102" s="1" t="s">
        <v>4</v>
      </c>
      <c r="C102" s="1" t="s">
        <v>5</v>
      </c>
      <c r="D102" s="1" t="s">
        <v>0</v>
      </c>
      <c r="E102" s="1" t="s">
        <v>1</v>
      </c>
      <c r="F102" s="1" t="s">
        <v>6</v>
      </c>
      <c r="G102" s="1" t="s">
        <v>2</v>
      </c>
    </row>
    <row r="103" spans="1:7" x14ac:dyDescent="0.25">
      <c r="A103" s="2" t="str">
        <f>RIGHT(B103,4)</f>
        <v/>
      </c>
    </row>
    <row r="104" spans="1:7" x14ac:dyDescent="0.25">
      <c r="A104" s="2" t="str">
        <f t="shared" ref="A104:A110" si="7">RIGHT(B104,4)</f>
        <v/>
      </c>
    </row>
    <row r="105" spans="1:7" x14ac:dyDescent="0.25">
      <c r="A105" s="2" t="str">
        <f t="shared" si="7"/>
        <v/>
      </c>
    </row>
    <row r="106" spans="1:7" x14ac:dyDescent="0.25">
      <c r="A106" s="2" t="str">
        <f t="shared" si="7"/>
        <v/>
      </c>
    </row>
    <row r="107" spans="1:7" x14ac:dyDescent="0.25">
      <c r="A107" s="2" t="str">
        <f t="shared" si="7"/>
        <v/>
      </c>
    </row>
    <row r="108" spans="1:7" x14ac:dyDescent="0.25">
      <c r="A108" s="2" t="str">
        <f t="shared" si="7"/>
        <v/>
      </c>
    </row>
    <row r="109" spans="1:7" x14ac:dyDescent="0.25">
      <c r="A109" s="2" t="str">
        <f t="shared" si="7"/>
        <v/>
      </c>
    </row>
    <row r="110" spans="1:7" x14ac:dyDescent="0.25">
      <c r="A110" s="2" t="str">
        <f t="shared" si="7"/>
        <v/>
      </c>
    </row>
    <row r="111" spans="1:7" x14ac:dyDescent="0.25">
      <c r="B111" t="s">
        <v>3</v>
      </c>
      <c r="D111" s="3">
        <f>SUM(Ventas_08[Monto Exento])-SUMIF($A$5:$A$12,"(61)",Ventas_08[Monto Exento])</f>
        <v>0</v>
      </c>
      <c r="E111" s="3">
        <f>SUM(Ventas_08[Monto Neto])-SUMIF($A$5:$A$12,"(61)",Ventas_08[Monto Neto])</f>
        <v>0</v>
      </c>
      <c r="F111" s="3">
        <f>SUM(Ventas_08[Monto IVA])-SUMIF($A$5:$A$12,"(61)",Ventas_08[Monto IVA])</f>
        <v>0</v>
      </c>
      <c r="G111" s="3">
        <f>SUM(Ventas_08[Monto Total])-SUMIF($A$5:$A$12,"(61)",Ventas_08[Monto Total])</f>
        <v>0</v>
      </c>
    </row>
    <row r="114" spans="1:7" ht="21" x14ac:dyDescent="0.35">
      <c r="B114" s="8" t="s">
        <v>50</v>
      </c>
      <c r="D114" s="11"/>
      <c r="E114" s="10"/>
    </row>
    <row r="116" spans="1:7" x14ac:dyDescent="0.25">
      <c r="B116" s="1" t="s">
        <v>4</v>
      </c>
      <c r="C116" s="1" t="s">
        <v>5</v>
      </c>
      <c r="D116" s="1" t="s">
        <v>0</v>
      </c>
      <c r="E116" s="1" t="s">
        <v>1</v>
      </c>
      <c r="F116" s="1" t="s">
        <v>6</v>
      </c>
      <c r="G116" s="1" t="s">
        <v>2</v>
      </c>
    </row>
    <row r="117" spans="1:7" x14ac:dyDescent="0.25">
      <c r="A117" s="2" t="str">
        <f>RIGHT(B117,4)</f>
        <v/>
      </c>
    </row>
    <row r="118" spans="1:7" x14ac:dyDescent="0.25">
      <c r="A118" s="2" t="str">
        <f t="shared" ref="A118:A124" si="8">RIGHT(B118,4)</f>
        <v/>
      </c>
    </row>
    <row r="119" spans="1:7" x14ac:dyDescent="0.25">
      <c r="A119" s="2" t="str">
        <f t="shared" si="8"/>
        <v/>
      </c>
    </row>
    <row r="120" spans="1:7" x14ac:dyDescent="0.25">
      <c r="A120" s="2" t="str">
        <f t="shared" si="8"/>
        <v/>
      </c>
    </row>
    <row r="121" spans="1:7" x14ac:dyDescent="0.25">
      <c r="A121" s="2" t="str">
        <f t="shared" si="8"/>
        <v/>
      </c>
    </row>
    <row r="122" spans="1:7" x14ac:dyDescent="0.25">
      <c r="A122" s="2" t="str">
        <f t="shared" si="8"/>
        <v/>
      </c>
    </row>
    <row r="123" spans="1:7" x14ac:dyDescent="0.25">
      <c r="A123" s="2" t="str">
        <f t="shared" si="8"/>
        <v/>
      </c>
    </row>
    <row r="124" spans="1:7" x14ac:dyDescent="0.25">
      <c r="A124" s="2" t="str">
        <f t="shared" si="8"/>
        <v/>
      </c>
    </row>
    <row r="125" spans="1:7" x14ac:dyDescent="0.25">
      <c r="B125" t="s">
        <v>3</v>
      </c>
      <c r="D125" s="3">
        <f>SUM(Ventas_09[Monto Exento])-SUMIF($A$5:$A$12,"(61)",Ventas_09[Monto Exento])</f>
        <v>0</v>
      </c>
      <c r="E125" s="3">
        <f>SUM(Ventas_09[Monto Neto])-SUMIF($A$5:$A$12,"(61)",Ventas_09[Monto Neto])</f>
        <v>0</v>
      </c>
      <c r="F125" s="3">
        <f>SUM(Ventas_09[Monto IVA])-SUMIF($A$5:$A$12,"(61)",Ventas_09[Monto IVA])</f>
        <v>0</v>
      </c>
      <c r="G125" s="3">
        <f>SUM(Ventas_09[Monto Total])-SUMIF($A$5:$A$12,"(61)",Ventas_09[Monto Total])</f>
        <v>0</v>
      </c>
    </row>
    <row r="128" spans="1:7" ht="21" x14ac:dyDescent="0.35">
      <c r="B128" s="8" t="s">
        <v>49</v>
      </c>
      <c r="D128" s="11"/>
      <c r="E128" s="10"/>
    </row>
    <row r="130" spans="1:7" x14ac:dyDescent="0.25">
      <c r="B130" s="1" t="s">
        <v>4</v>
      </c>
      <c r="C130" s="1" t="s">
        <v>5</v>
      </c>
      <c r="D130" s="1" t="s">
        <v>0</v>
      </c>
      <c r="E130" s="1" t="s">
        <v>1</v>
      </c>
      <c r="F130" s="1" t="s">
        <v>6</v>
      </c>
      <c r="G130" s="1" t="s">
        <v>2</v>
      </c>
    </row>
    <row r="131" spans="1:7" x14ac:dyDescent="0.25">
      <c r="A131" s="2" t="str">
        <f>RIGHT(B131,4)</f>
        <v/>
      </c>
    </row>
    <row r="132" spans="1:7" x14ac:dyDescent="0.25">
      <c r="A132" s="2" t="str">
        <f t="shared" ref="A132:A138" si="9">RIGHT(B132,4)</f>
        <v/>
      </c>
    </row>
    <row r="133" spans="1:7" x14ac:dyDescent="0.25">
      <c r="A133" s="2" t="str">
        <f t="shared" si="9"/>
        <v/>
      </c>
    </row>
    <row r="134" spans="1:7" x14ac:dyDescent="0.25">
      <c r="A134" s="2" t="str">
        <f t="shared" si="9"/>
        <v/>
      </c>
    </row>
    <row r="135" spans="1:7" x14ac:dyDescent="0.25">
      <c r="A135" s="2" t="str">
        <f t="shared" si="9"/>
        <v/>
      </c>
    </row>
    <row r="136" spans="1:7" x14ac:dyDescent="0.25">
      <c r="A136" s="2" t="str">
        <f t="shared" si="9"/>
        <v/>
      </c>
    </row>
    <row r="137" spans="1:7" x14ac:dyDescent="0.25">
      <c r="A137" s="2" t="str">
        <f t="shared" si="9"/>
        <v/>
      </c>
    </row>
    <row r="138" spans="1:7" x14ac:dyDescent="0.25">
      <c r="A138" s="2" t="str">
        <f t="shared" si="9"/>
        <v/>
      </c>
    </row>
    <row r="139" spans="1:7" x14ac:dyDescent="0.25">
      <c r="B139" t="s">
        <v>3</v>
      </c>
      <c r="D139" s="3">
        <f>SUM(Ventas_10[Monto Exento])-SUMIF($A$5:$A$12,"(61)",Ventas_10[Monto Exento])</f>
        <v>0</v>
      </c>
      <c r="E139" s="3">
        <f>SUM(Ventas_10[Monto Neto])-SUMIF($A$5:$A$12,"(61)",Ventas_10[Monto Neto])</f>
        <v>0</v>
      </c>
      <c r="F139" s="3">
        <f>SUM(Ventas_10[Monto IVA])-SUMIF($A$5:$A$12,"(61)",Ventas_10[Monto IVA])</f>
        <v>0</v>
      </c>
      <c r="G139" s="3">
        <f>SUM(Ventas_10[Monto Total])-SUMIF($A$5:$A$12,"(61)",Ventas_10[Monto Total])</f>
        <v>0</v>
      </c>
    </row>
    <row r="142" spans="1:7" ht="21" x14ac:dyDescent="0.35">
      <c r="B142" s="8" t="s">
        <v>48</v>
      </c>
      <c r="D142" s="11"/>
      <c r="E142" s="10"/>
    </row>
    <row r="144" spans="1:7" x14ac:dyDescent="0.25">
      <c r="B144" s="1" t="s">
        <v>4</v>
      </c>
      <c r="C144" s="1" t="s">
        <v>5</v>
      </c>
      <c r="D144" s="1" t="s">
        <v>0</v>
      </c>
      <c r="E144" s="1" t="s">
        <v>1</v>
      </c>
      <c r="F144" s="1" t="s">
        <v>6</v>
      </c>
      <c r="G144" s="1" t="s">
        <v>2</v>
      </c>
    </row>
    <row r="145" spans="1:7" x14ac:dyDescent="0.25">
      <c r="A145" s="2" t="str">
        <f>RIGHT(B145,4)</f>
        <v/>
      </c>
    </row>
    <row r="146" spans="1:7" x14ac:dyDescent="0.25">
      <c r="A146" s="2" t="str">
        <f t="shared" ref="A146:A152" si="10">RIGHT(B146,4)</f>
        <v/>
      </c>
    </row>
    <row r="147" spans="1:7" x14ac:dyDescent="0.25">
      <c r="A147" s="2" t="str">
        <f t="shared" si="10"/>
        <v/>
      </c>
    </row>
    <row r="148" spans="1:7" x14ac:dyDescent="0.25">
      <c r="A148" s="2" t="str">
        <f t="shared" si="10"/>
        <v/>
      </c>
    </row>
    <row r="149" spans="1:7" x14ac:dyDescent="0.25">
      <c r="A149" s="2" t="str">
        <f t="shared" si="10"/>
        <v/>
      </c>
    </row>
    <row r="150" spans="1:7" x14ac:dyDescent="0.25">
      <c r="A150" s="2" t="str">
        <f t="shared" si="10"/>
        <v/>
      </c>
    </row>
    <row r="151" spans="1:7" x14ac:dyDescent="0.25">
      <c r="A151" s="2" t="str">
        <f t="shared" si="10"/>
        <v/>
      </c>
    </row>
    <row r="152" spans="1:7" x14ac:dyDescent="0.25">
      <c r="A152" s="2" t="str">
        <f t="shared" si="10"/>
        <v/>
      </c>
    </row>
    <row r="153" spans="1:7" x14ac:dyDescent="0.25">
      <c r="B153" t="s">
        <v>3</v>
      </c>
      <c r="D153" s="3">
        <f>SUM(Ventas_11[Monto Exento])-SUMIF($A$5:$A$12,"(61)",Ventas_11[Monto Exento])</f>
        <v>0</v>
      </c>
      <c r="E153" s="3">
        <f>SUM(Ventas_11[Monto Neto])-SUMIF($A$5:$A$12,"(61)",Ventas_11[Monto Neto])</f>
        <v>0</v>
      </c>
      <c r="F153" s="3">
        <f>SUM(Ventas_11[Monto IVA])-SUMIF($A$5:$A$12,"(61)",Ventas_11[Monto IVA])</f>
        <v>0</v>
      </c>
      <c r="G153" s="3">
        <f>SUM(Ventas_11[Monto Total])-SUMIF($A$5:$A$12,"(61)",Ventas_11[Monto Total])</f>
        <v>0</v>
      </c>
    </row>
    <row r="156" spans="1:7" ht="21" x14ac:dyDescent="0.35">
      <c r="B156" s="8" t="s">
        <v>47</v>
      </c>
      <c r="D156" s="11"/>
      <c r="E156" s="10"/>
    </row>
    <row r="158" spans="1:7" x14ac:dyDescent="0.25">
      <c r="B158" s="1" t="s">
        <v>4</v>
      </c>
      <c r="C158" s="1" t="s">
        <v>5</v>
      </c>
      <c r="D158" s="1" t="s">
        <v>0</v>
      </c>
      <c r="E158" s="1" t="s">
        <v>1</v>
      </c>
      <c r="F158" s="1" t="s">
        <v>6</v>
      </c>
      <c r="G158" s="1" t="s">
        <v>2</v>
      </c>
    </row>
    <row r="159" spans="1:7" x14ac:dyDescent="0.25">
      <c r="A159" s="2" t="str">
        <f>RIGHT(B159,4)</f>
        <v/>
      </c>
    </row>
    <row r="160" spans="1:7" x14ac:dyDescent="0.25">
      <c r="A160" s="2" t="str">
        <f t="shared" ref="A160:A166" si="11">RIGHT(B160,4)</f>
        <v/>
      </c>
    </row>
    <row r="161" spans="1:7" x14ac:dyDescent="0.25">
      <c r="A161" s="2" t="str">
        <f t="shared" si="11"/>
        <v/>
      </c>
    </row>
    <row r="162" spans="1:7" x14ac:dyDescent="0.25">
      <c r="A162" s="2" t="str">
        <f t="shared" si="11"/>
        <v/>
      </c>
    </row>
    <row r="163" spans="1:7" x14ac:dyDescent="0.25">
      <c r="A163" s="2" t="str">
        <f t="shared" si="11"/>
        <v/>
      </c>
    </row>
    <row r="164" spans="1:7" x14ac:dyDescent="0.25">
      <c r="A164" s="2" t="str">
        <f t="shared" si="11"/>
        <v/>
      </c>
    </row>
    <row r="165" spans="1:7" x14ac:dyDescent="0.25">
      <c r="A165" s="2" t="str">
        <f t="shared" si="11"/>
        <v/>
      </c>
    </row>
    <row r="166" spans="1:7" x14ac:dyDescent="0.25">
      <c r="A166" s="2" t="str">
        <f t="shared" si="11"/>
        <v/>
      </c>
    </row>
    <row r="167" spans="1:7" x14ac:dyDescent="0.25">
      <c r="B167" t="s">
        <v>3</v>
      </c>
      <c r="D167" s="3">
        <f>SUM(Ventas_12[Monto Exento])-SUMIF($A$5:$A$12,"(61)",Ventas_12[Monto Exento])</f>
        <v>0</v>
      </c>
      <c r="E167" s="3">
        <f>SUM(Ventas_12[Monto Neto])-SUMIF($A$5:$A$12,"(61)",Ventas_12[Monto Neto])</f>
        <v>0</v>
      </c>
      <c r="F167" s="3">
        <f>SUM(Ventas_12[Monto IVA])-SUMIF($A$5:$A$12,"(61)",Ventas_12[Monto IVA])</f>
        <v>0</v>
      </c>
      <c r="G167" s="3">
        <f>SUM(Ventas_12[Monto Total])-SUMIF($A$5:$A$12,"(61)",Ventas_12[Monto Total])</f>
        <v>0</v>
      </c>
    </row>
  </sheetData>
  <hyperlinks>
    <hyperlink ref="B5" r:id="rId1" location="detalle/33" display="https://www4.sii.cl/consdcvinternetui/ - detalle/33" xr:uid="{411DC743-EBE9-474F-9BE7-B890368B1B3F}"/>
    <hyperlink ref="B19" r:id="rId2" location="detalle/33" display="https://www4.sii.cl/consdcvinternetui/ - detalle/33" xr:uid="{DE1B760D-ED2F-49DA-9F41-51853881FE37}"/>
  </hyperlinks>
  <pageMargins left="0.7" right="0.7" top="0.75" bottom="0.75" header="0.3" footer="0.3"/>
  <pageSetup orientation="portrait" horizontalDpi="0" verticalDpi="0" r:id="rId3"/>
  <tableParts count="12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F348C-8E5D-4CF5-A7D8-D173B0671A64}">
  <dimension ref="B2:I37"/>
  <sheetViews>
    <sheetView showGridLines="0" workbookViewId="0">
      <selection activeCell="G30" sqref="G30"/>
    </sheetView>
  </sheetViews>
  <sheetFormatPr baseColWidth="10" defaultRowHeight="15" x14ac:dyDescent="0.25"/>
  <cols>
    <col min="1" max="1" width="7.140625" customWidth="1"/>
    <col min="2" max="2" width="14.140625" customWidth="1"/>
    <col min="5" max="5" width="16.85546875" customWidth="1"/>
    <col min="6" max="6" width="16.5703125" customWidth="1"/>
    <col min="7" max="7" width="19.140625" customWidth="1"/>
    <col min="8" max="8" width="16.7109375" customWidth="1"/>
    <col min="9" max="9" width="18.28515625" customWidth="1"/>
  </cols>
  <sheetData>
    <row r="2" spans="2:8" ht="18.75" x14ac:dyDescent="0.3">
      <c r="B2" s="39" t="s">
        <v>32</v>
      </c>
      <c r="C2" s="39"/>
      <c r="D2" s="39"/>
      <c r="E2" s="39"/>
      <c r="F2" s="39"/>
    </row>
    <row r="4" spans="2:8" x14ac:dyDescent="0.25">
      <c r="B4" s="42" t="s">
        <v>11</v>
      </c>
      <c r="C4" s="44" t="s">
        <v>12</v>
      </c>
      <c r="D4" s="45"/>
      <c r="E4" s="42" t="s">
        <v>13</v>
      </c>
      <c r="F4" s="42" t="s">
        <v>14</v>
      </c>
      <c r="G4" s="42" t="s">
        <v>15</v>
      </c>
      <c r="H4" s="42" t="s">
        <v>16</v>
      </c>
    </row>
    <row r="5" spans="2:8" x14ac:dyDescent="0.25">
      <c r="B5" s="43"/>
      <c r="C5" s="12" t="s">
        <v>17</v>
      </c>
      <c r="D5" s="12" t="s">
        <v>18</v>
      </c>
      <c r="E5" s="43"/>
      <c r="F5" s="43"/>
      <c r="G5" s="43"/>
      <c r="H5" s="43"/>
    </row>
    <row r="6" spans="2:8" x14ac:dyDescent="0.25">
      <c r="B6" s="13" t="s">
        <v>10</v>
      </c>
      <c r="C6" s="14"/>
      <c r="D6" s="14"/>
      <c r="E6" s="14"/>
      <c r="F6" s="14"/>
      <c r="G6" s="14"/>
      <c r="H6" s="14"/>
    </row>
    <row r="7" spans="2:8" x14ac:dyDescent="0.25">
      <c r="B7" s="13" t="s">
        <v>19</v>
      </c>
      <c r="C7" s="14"/>
      <c r="D7" s="14"/>
      <c r="E7" s="14"/>
      <c r="F7" s="14"/>
      <c r="G7" s="14"/>
      <c r="H7" s="14"/>
    </row>
    <row r="8" spans="2:8" x14ac:dyDescent="0.25">
      <c r="B8" s="13" t="s">
        <v>20</v>
      </c>
      <c r="C8" s="14"/>
      <c r="D8" s="14"/>
      <c r="E8" s="14"/>
      <c r="F8" s="14"/>
      <c r="G8" s="14"/>
      <c r="H8" s="14"/>
    </row>
    <row r="9" spans="2:8" x14ac:dyDescent="0.25">
      <c r="B9" s="13" t="s">
        <v>21</v>
      </c>
      <c r="C9" s="14"/>
      <c r="D9" s="14"/>
      <c r="E9" s="14"/>
      <c r="F9" s="14"/>
      <c r="G9" s="14"/>
      <c r="H9" s="14"/>
    </row>
    <row r="10" spans="2:8" x14ac:dyDescent="0.25">
      <c r="B10" s="13" t="s">
        <v>22</v>
      </c>
      <c r="C10" s="14"/>
      <c r="D10" s="14"/>
      <c r="E10" s="14"/>
      <c r="F10" s="14"/>
      <c r="G10" s="14"/>
      <c r="H10" s="14"/>
    </row>
    <row r="11" spans="2:8" x14ac:dyDescent="0.25">
      <c r="B11" s="13" t="s">
        <v>23</v>
      </c>
      <c r="C11" s="14"/>
      <c r="D11" s="14"/>
      <c r="E11" s="14"/>
      <c r="F11" s="14"/>
      <c r="G11" s="14"/>
      <c r="H11" s="14"/>
    </row>
    <row r="12" spans="2:8" x14ac:dyDescent="0.25">
      <c r="B12" s="13" t="s">
        <v>24</v>
      </c>
      <c r="C12" s="14"/>
      <c r="D12" s="14"/>
      <c r="E12" s="14"/>
      <c r="F12" s="14"/>
      <c r="G12" s="14"/>
      <c r="H12" s="14"/>
    </row>
    <row r="13" spans="2:8" x14ac:dyDescent="0.25">
      <c r="B13" s="13" t="s">
        <v>25</v>
      </c>
      <c r="C13" s="14"/>
      <c r="D13" s="14"/>
      <c r="E13" s="14"/>
      <c r="F13" s="14"/>
      <c r="G13" s="14"/>
      <c r="H13" s="14"/>
    </row>
    <row r="14" spans="2:8" x14ac:dyDescent="0.25">
      <c r="B14" s="13" t="s">
        <v>26</v>
      </c>
      <c r="C14" s="14"/>
      <c r="D14" s="14"/>
      <c r="E14" s="14"/>
      <c r="F14" s="14"/>
      <c r="G14" s="14"/>
      <c r="H14" s="14"/>
    </row>
    <row r="15" spans="2:8" x14ac:dyDescent="0.25">
      <c r="B15" s="13" t="s">
        <v>27</v>
      </c>
      <c r="C15" s="14"/>
      <c r="D15" s="14"/>
      <c r="E15" s="14"/>
      <c r="F15" s="14"/>
      <c r="G15" s="14"/>
      <c r="H15" s="14"/>
    </row>
    <row r="16" spans="2:8" x14ac:dyDescent="0.25">
      <c r="B16" s="13" t="s">
        <v>28</v>
      </c>
      <c r="C16" s="14"/>
      <c r="D16" s="14"/>
      <c r="E16" s="14"/>
      <c r="F16" s="14"/>
      <c r="G16" s="14"/>
      <c r="H16" s="14"/>
    </row>
    <row r="17" spans="2:9" x14ac:dyDescent="0.25">
      <c r="B17" s="13" t="s">
        <v>29</v>
      </c>
      <c r="C17" s="14"/>
      <c r="D17" s="14"/>
      <c r="E17" s="14"/>
      <c r="F17" s="14"/>
      <c r="G17" s="14"/>
      <c r="H17" s="14"/>
    </row>
    <row r="18" spans="2:9" ht="18.75" x14ac:dyDescent="0.3">
      <c r="B18" s="9" t="s">
        <v>30</v>
      </c>
      <c r="C18" s="9"/>
      <c r="D18" s="9"/>
      <c r="E18" s="6">
        <f>SUM(E6:E17)</f>
        <v>0</v>
      </c>
      <c r="F18" s="6">
        <f t="shared" ref="F18:H18" si="0">SUM(F6:F17)</f>
        <v>0</v>
      </c>
      <c r="G18" s="6">
        <f t="shared" si="0"/>
        <v>0</v>
      </c>
      <c r="H18" s="6">
        <f t="shared" si="0"/>
        <v>0</v>
      </c>
    </row>
    <row r="21" spans="2:9" ht="18.75" x14ac:dyDescent="0.3">
      <c r="B21" s="39" t="s">
        <v>33</v>
      </c>
      <c r="C21" s="39"/>
      <c r="D21" s="39"/>
      <c r="E21" s="39"/>
      <c r="F21" s="39"/>
    </row>
    <row r="23" spans="2:9" x14ac:dyDescent="0.25">
      <c r="B23" s="37" t="s">
        <v>11</v>
      </c>
      <c r="C23" s="40" t="s">
        <v>57</v>
      </c>
      <c r="D23" s="41"/>
      <c r="E23" s="40" t="s">
        <v>58</v>
      </c>
      <c r="F23" s="41"/>
      <c r="G23" s="37" t="s">
        <v>59</v>
      </c>
      <c r="H23" s="37" t="s">
        <v>60</v>
      </c>
      <c r="I23" s="37" t="s">
        <v>61</v>
      </c>
    </row>
    <row r="24" spans="2:9" x14ac:dyDescent="0.25">
      <c r="B24" s="38"/>
      <c r="C24" s="7" t="s">
        <v>62</v>
      </c>
      <c r="D24" s="7" t="s">
        <v>63</v>
      </c>
      <c r="E24" s="7" t="s">
        <v>64</v>
      </c>
      <c r="F24" s="7" t="s">
        <v>65</v>
      </c>
      <c r="G24" s="38"/>
      <c r="H24" s="38"/>
      <c r="I24" s="38"/>
    </row>
    <row r="25" spans="2:9" x14ac:dyDescent="0.25">
      <c r="B25" s="4" t="s">
        <v>66</v>
      </c>
      <c r="C25" s="15"/>
      <c r="D25" s="15"/>
      <c r="E25" s="15"/>
      <c r="F25" s="15"/>
      <c r="G25" s="16"/>
      <c r="H25" s="16"/>
      <c r="I25" s="16"/>
    </row>
    <row r="26" spans="2:9" x14ac:dyDescent="0.25">
      <c r="B26" s="4" t="s">
        <v>67</v>
      </c>
      <c r="C26" s="15"/>
      <c r="D26" s="15"/>
      <c r="E26" s="15"/>
      <c r="F26" s="15"/>
      <c r="G26" s="16"/>
      <c r="H26" s="16"/>
      <c r="I26" s="16"/>
    </row>
    <row r="27" spans="2:9" x14ac:dyDescent="0.25">
      <c r="B27" s="4" t="s">
        <v>68</v>
      </c>
      <c r="C27" s="15"/>
      <c r="D27" s="15"/>
      <c r="E27" s="15"/>
      <c r="F27" s="15"/>
      <c r="G27" s="16"/>
      <c r="H27" s="16"/>
      <c r="I27" s="16"/>
    </row>
    <row r="28" spans="2:9" x14ac:dyDescent="0.25">
      <c r="B28" s="4" t="s">
        <v>69</v>
      </c>
      <c r="C28" s="15"/>
      <c r="D28" s="15"/>
      <c r="E28" s="15"/>
      <c r="F28" s="15"/>
      <c r="G28" s="16"/>
      <c r="H28" s="16"/>
      <c r="I28" s="16"/>
    </row>
    <row r="29" spans="2:9" x14ac:dyDescent="0.25">
      <c r="B29" s="4" t="s">
        <v>70</v>
      </c>
      <c r="C29" s="15"/>
      <c r="D29" s="15"/>
      <c r="E29" s="15"/>
      <c r="F29" s="15"/>
      <c r="G29" s="16"/>
      <c r="H29" s="16"/>
      <c r="I29" s="16"/>
    </row>
    <row r="30" spans="2:9" x14ac:dyDescent="0.25">
      <c r="B30" s="4" t="s">
        <v>71</v>
      </c>
      <c r="C30" s="15"/>
      <c r="D30" s="15"/>
      <c r="E30" s="15"/>
      <c r="F30" s="15"/>
      <c r="G30" s="15"/>
      <c r="H30" s="15"/>
      <c r="I30" s="15"/>
    </row>
    <row r="31" spans="2:9" x14ac:dyDescent="0.25">
      <c r="B31" s="4" t="s">
        <v>72</v>
      </c>
      <c r="C31" s="15"/>
      <c r="D31" s="15"/>
      <c r="E31" s="15"/>
      <c r="F31" s="15"/>
      <c r="G31" s="15"/>
      <c r="H31" s="15"/>
      <c r="I31" s="15"/>
    </row>
    <row r="32" spans="2:9" x14ac:dyDescent="0.25">
      <c r="B32" s="4" t="s">
        <v>73</v>
      </c>
      <c r="C32" s="15"/>
      <c r="D32" s="15"/>
      <c r="E32" s="15"/>
      <c r="F32" s="15"/>
      <c r="G32" s="15"/>
      <c r="H32" s="15"/>
      <c r="I32" s="15"/>
    </row>
    <row r="33" spans="2:9" x14ac:dyDescent="0.25">
      <c r="B33" s="4" t="s">
        <v>74</v>
      </c>
      <c r="C33" s="15"/>
      <c r="D33" s="15"/>
      <c r="E33" s="15"/>
      <c r="F33" s="15"/>
      <c r="G33" s="15"/>
      <c r="H33" s="15"/>
      <c r="I33" s="15"/>
    </row>
    <row r="34" spans="2:9" x14ac:dyDescent="0.25">
      <c r="B34" s="4" t="s">
        <v>75</v>
      </c>
      <c r="C34" s="15"/>
      <c r="D34" s="15"/>
      <c r="E34" s="15"/>
      <c r="F34" s="15"/>
      <c r="G34" s="15"/>
      <c r="H34" s="15"/>
      <c r="I34" s="15"/>
    </row>
    <row r="35" spans="2:9" x14ac:dyDescent="0.25">
      <c r="B35" s="4" t="s">
        <v>76</v>
      </c>
      <c r="C35" s="15"/>
      <c r="D35" s="15"/>
      <c r="E35" s="15"/>
      <c r="F35" s="15"/>
      <c r="G35" s="15"/>
      <c r="H35" s="15"/>
      <c r="I35" s="15"/>
    </row>
    <row r="36" spans="2:9" x14ac:dyDescent="0.25">
      <c r="B36" s="4" t="s">
        <v>77</v>
      </c>
      <c r="C36" s="15"/>
      <c r="D36" s="15"/>
      <c r="E36" s="15"/>
      <c r="F36" s="15"/>
      <c r="G36" s="15"/>
      <c r="H36" s="15"/>
      <c r="I36" s="15"/>
    </row>
    <row r="37" spans="2:9" ht="18.75" x14ac:dyDescent="0.3">
      <c r="B37" s="17" t="s">
        <v>30</v>
      </c>
      <c r="C37" s="17"/>
      <c r="D37" s="17"/>
      <c r="E37" s="17"/>
      <c r="F37" s="17"/>
      <c r="G37" s="17">
        <f t="shared" ref="G37:I37" si="1">SUM(G25:G36)</f>
        <v>0</v>
      </c>
      <c r="H37" s="17">
        <f t="shared" si="1"/>
        <v>0</v>
      </c>
      <c r="I37" s="17">
        <f t="shared" si="1"/>
        <v>0</v>
      </c>
    </row>
  </sheetData>
  <mergeCells count="14">
    <mergeCell ref="G23:G24"/>
    <mergeCell ref="H23:H24"/>
    <mergeCell ref="I23:I24"/>
    <mergeCell ref="B2:F2"/>
    <mergeCell ref="B21:F21"/>
    <mergeCell ref="B23:B24"/>
    <mergeCell ref="C23:D23"/>
    <mergeCell ref="E23:F23"/>
    <mergeCell ref="F4:F5"/>
    <mergeCell ref="G4:G5"/>
    <mergeCell ref="H4:H5"/>
    <mergeCell ref="B4:B5"/>
    <mergeCell ref="C4:D4"/>
    <mergeCell ref="E4:E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18637-EB02-47A4-8B2F-7E299A98FA6D}">
  <dimension ref="B2:F18"/>
  <sheetViews>
    <sheetView showGridLines="0" workbookViewId="0">
      <selection activeCell="F4" sqref="F4:F8"/>
    </sheetView>
  </sheetViews>
  <sheetFormatPr baseColWidth="10" defaultRowHeight="15" x14ac:dyDescent="0.25"/>
  <cols>
    <col min="2" max="2" width="15.85546875" customWidth="1"/>
    <col min="3" max="3" width="19.7109375" customWidth="1"/>
    <col min="4" max="4" width="23.28515625" customWidth="1"/>
    <col min="5" max="6" width="19.7109375" customWidth="1"/>
  </cols>
  <sheetData>
    <row r="2" spans="2:6" ht="18.75" x14ac:dyDescent="0.3">
      <c r="B2" s="39" t="s">
        <v>78</v>
      </c>
      <c r="C2" s="39"/>
      <c r="D2" s="39"/>
    </row>
    <row r="4" spans="2:6" x14ac:dyDescent="0.25">
      <c r="B4" s="46" t="s">
        <v>11</v>
      </c>
      <c r="C4" s="46" t="s">
        <v>79</v>
      </c>
      <c r="D4" s="46" t="s">
        <v>80</v>
      </c>
      <c r="E4" s="46" t="s">
        <v>81</v>
      </c>
      <c r="F4" s="46" t="s">
        <v>82</v>
      </c>
    </row>
    <row r="5" spans="2:6" x14ac:dyDescent="0.25">
      <c r="B5" s="47"/>
      <c r="C5" s="47"/>
      <c r="D5" s="47"/>
      <c r="E5" s="47"/>
      <c r="F5" s="47"/>
    </row>
    <row r="6" spans="2:6" ht="15.75" x14ac:dyDescent="0.25">
      <c r="B6" s="13" t="s">
        <v>10</v>
      </c>
      <c r="C6" s="18"/>
      <c r="D6" s="18"/>
      <c r="E6" s="18"/>
      <c r="F6" s="18"/>
    </row>
    <row r="7" spans="2:6" ht="15.75" x14ac:dyDescent="0.25">
      <c r="B7" s="13" t="s">
        <v>19</v>
      </c>
      <c r="C7" s="18"/>
      <c r="D7" s="18"/>
      <c r="E7" s="18"/>
      <c r="F7" s="18"/>
    </row>
    <row r="8" spans="2:6" ht="15.75" x14ac:dyDescent="0.25">
      <c r="B8" s="13" t="s">
        <v>20</v>
      </c>
      <c r="C8" s="18"/>
      <c r="D8" s="18"/>
      <c r="E8" s="18"/>
      <c r="F8" s="18"/>
    </row>
    <row r="9" spans="2:6" ht="15.75" x14ac:dyDescent="0.25">
      <c r="B9" s="13" t="s">
        <v>21</v>
      </c>
      <c r="C9" s="18"/>
      <c r="D9" s="18"/>
      <c r="E9" s="18"/>
      <c r="F9" s="18"/>
    </row>
    <row r="10" spans="2:6" ht="15.75" x14ac:dyDescent="0.25">
      <c r="B10" s="13" t="s">
        <v>22</v>
      </c>
      <c r="C10" s="18"/>
      <c r="D10" s="18"/>
      <c r="E10" s="18"/>
      <c r="F10" s="18"/>
    </row>
    <row r="11" spans="2:6" ht="15.75" x14ac:dyDescent="0.25">
      <c r="B11" s="13" t="s">
        <v>23</v>
      </c>
      <c r="C11" s="18"/>
      <c r="D11" s="18"/>
      <c r="E11" s="18"/>
      <c r="F11" s="18"/>
    </row>
    <row r="12" spans="2:6" ht="15.75" x14ac:dyDescent="0.25">
      <c r="B12" s="13" t="s">
        <v>24</v>
      </c>
      <c r="C12" s="18"/>
      <c r="D12" s="18"/>
      <c r="E12" s="18"/>
      <c r="F12" s="18"/>
    </row>
    <row r="13" spans="2:6" ht="15.75" x14ac:dyDescent="0.25">
      <c r="B13" s="13" t="s">
        <v>25</v>
      </c>
      <c r="C13" s="18"/>
      <c r="D13" s="18"/>
      <c r="E13" s="18"/>
      <c r="F13" s="18"/>
    </row>
    <row r="14" spans="2:6" ht="15.75" x14ac:dyDescent="0.25">
      <c r="B14" s="13" t="s">
        <v>26</v>
      </c>
      <c r="C14" s="18"/>
      <c r="D14" s="18"/>
      <c r="E14" s="18"/>
      <c r="F14" s="18"/>
    </row>
    <row r="15" spans="2:6" ht="15.75" x14ac:dyDescent="0.25">
      <c r="B15" s="13" t="s">
        <v>27</v>
      </c>
      <c r="C15" s="18"/>
      <c r="D15" s="18"/>
      <c r="E15" s="18"/>
      <c r="F15" s="18"/>
    </row>
    <row r="16" spans="2:6" ht="15.75" x14ac:dyDescent="0.25">
      <c r="B16" s="13" t="s">
        <v>28</v>
      </c>
      <c r="C16" s="18"/>
      <c r="D16" s="18"/>
      <c r="E16" s="18"/>
      <c r="F16" s="18"/>
    </row>
    <row r="17" spans="2:6" ht="15.75" x14ac:dyDescent="0.25">
      <c r="B17" s="13" t="s">
        <v>29</v>
      </c>
      <c r="C17" s="18"/>
      <c r="D17" s="18"/>
      <c r="E17" s="18"/>
      <c r="F17" s="18"/>
    </row>
    <row r="18" spans="2:6" ht="18.75" x14ac:dyDescent="0.3">
      <c r="B18" s="9" t="s">
        <v>30</v>
      </c>
      <c r="C18" s="6">
        <f>SUM(C6:C17)</f>
        <v>0</v>
      </c>
      <c r="D18" s="6">
        <f t="shared" ref="D18:F18" si="0">SUM(D6:D17)</f>
        <v>0</v>
      </c>
      <c r="E18" s="6">
        <f t="shared" si="0"/>
        <v>0</v>
      </c>
      <c r="F18" s="6">
        <f t="shared" si="0"/>
        <v>0</v>
      </c>
    </row>
  </sheetData>
  <mergeCells count="6">
    <mergeCell ref="F4:F5"/>
    <mergeCell ref="B2:D2"/>
    <mergeCell ref="B4:B5"/>
    <mergeCell ref="C4:C5"/>
    <mergeCell ref="D4:D5"/>
    <mergeCell ref="E4:E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6884-0163-4617-8D9C-B7CE60B8E698}">
  <dimension ref="B1:F30"/>
  <sheetViews>
    <sheetView showGridLines="0" workbookViewId="0">
      <selection activeCell="F3" sqref="F3"/>
    </sheetView>
  </sheetViews>
  <sheetFormatPr baseColWidth="10" defaultRowHeight="15" x14ac:dyDescent="0.25"/>
  <cols>
    <col min="2" max="2" width="56.7109375" customWidth="1"/>
    <col min="3" max="3" width="25.85546875" customWidth="1"/>
    <col min="4" max="4" width="42.28515625" customWidth="1"/>
    <col min="6" max="6" width="36.140625" customWidth="1"/>
  </cols>
  <sheetData>
    <row r="1" spans="2:6" ht="15.75" thickBot="1" x14ac:dyDescent="0.3"/>
    <row r="2" spans="2:6" ht="21.75" thickBot="1" x14ac:dyDescent="0.4">
      <c r="B2" s="48" t="s">
        <v>89</v>
      </c>
      <c r="C2" s="48"/>
      <c r="D2" s="48"/>
      <c r="F2" s="27" t="s">
        <v>96</v>
      </c>
    </row>
    <row r="3" spans="2:6" ht="32.25" customHeight="1" thickBot="1" x14ac:dyDescent="0.3">
      <c r="F3" s="29">
        <f>C13-C30</f>
        <v>0</v>
      </c>
    </row>
    <row r="4" spans="2:6" ht="18.75" x14ac:dyDescent="0.3">
      <c r="B4" s="26" t="s">
        <v>83</v>
      </c>
      <c r="C4" s="26" t="s">
        <v>86</v>
      </c>
      <c r="D4" t="s">
        <v>87</v>
      </c>
      <c r="F4" s="28" t="str">
        <f>IF(F3&gt;0,"Utilidad del ejercicio","Pérdida del ejercicio")</f>
        <v>Pérdida del ejercicio</v>
      </c>
    </row>
    <row r="5" spans="2:6" ht="18.75" x14ac:dyDescent="0.3">
      <c r="B5" s="19" t="s">
        <v>84</v>
      </c>
      <c r="C5" s="24">
        <f>Ventas_01[[#Totals],[Monto Exento]]+Ventas_01[[#Totals],[Monto Neto]]+Ventas_02[[#Totals],[Monto Exento]]+Ventas_02[[#Totals],[Monto Neto]]+Ventas_03[[#Totals],[Monto Exento]]+Ventas_03[[#Totals],[Monto Neto]]+Ventas_04[[#Totals],[Monto Exento]]+Ventas_04[[#Totals],[Monto Neto]]+Ventas_05[[#Totals],[Monto Exento]]+Ventas_05[[#Totals],[Monto Neto]]+Ventas_06[[#Totals],[Monto Exento]]+Ventas_06[[#Totals],[Monto Neto]]+Ventas_07[[#Totals],[Monto Exento]]+Ventas_07[[#Totals],[Monto Neto]]+Ventas_08[[#Totals],[Monto Exento]]+Ventas_08[[#Totals],[Monto Neto]]+Ventas_09[[#Totals],[Monto Exento]]+Ventas_09[[#Totals],[Monto Neto]]+Ventas_10[[#Totals],[Monto Exento]]+Ventas_10[[#Totals],[Monto Neto]]+Ventas_11[[#Totals],[Monto Exento]]+Ventas_11[[#Totals],[Monto Neto]]+Ventas_12[[#Totals],[Monto Exento]]+Ventas_12[[#Totals],[Monto Neto]]</f>
        <v>0</v>
      </c>
      <c r="D5" s="20"/>
    </row>
    <row r="6" spans="2:6" ht="18.75" x14ac:dyDescent="0.3">
      <c r="B6" s="22" t="s">
        <v>85</v>
      </c>
      <c r="C6" s="24"/>
      <c r="D6" s="21"/>
    </row>
    <row r="7" spans="2:6" ht="18.75" x14ac:dyDescent="0.3">
      <c r="B7" s="19"/>
      <c r="C7" s="24"/>
      <c r="D7" s="21"/>
    </row>
    <row r="8" spans="2:6" ht="18.75" x14ac:dyDescent="0.3">
      <c r="B8" s="19"/>
      <c r="C8" s="24"/>
      <c r="D8" s="21"/>
    </row>
    <row r="9" spans="2:6" ht="18.75" x14ac:dyDescent="0.3">
      <c r="B9" s="19"/>
      <c r="C9" s="24"/>
      <c r="D9" s="21"/>
    </row>
    <row r="10" spans="2:6" ht="18.75" x14ac:dyDescent="0.3">
      <c r="B10" s="19"/>
      <c r="C10" s="24"/>
      <c r="D10" s="21"/>
    </row>
    <row r="11" spans="2:6" ht="18.75" x14ac:dyDescent="0.3">
      <c r="B11" s="19"/>
      <c r="C11" s="24"/>
      <c r="D11" s="21"/>
    </row>
    <row r="12" spans="2:6" ht="18.75" x14ac:dyDescent="0.3">
      <c r="B12" s="19"/>
      <c r="C12" s="24"/>
      <c r="D12" s="21"/>
    </row>
    <row r="13" spans="2:6" ht="21" x14ac:dyDescent="0.35">
      <c r="B13" s="23" t="s">
        <v>88</v>
      </c>
      <c r="C13" s="25">
        <f>SUM(C5:C12)</f>
        <v>0</v>
      </c>
    </row>
    <row r="16" spans="2:6" ht="18.75" x14ac:dyDescent="0.3">
      <c r="B16" s="26" t="s">
        <v>90</v>
      </c>
      <c r="C16" s="26" t="s">
        <v>86</v>
      </c>
      <c r="D16" t="s">
        <v>87</v>
      </c>
    </row>
    <row r="17" spans="2:4" ht="18.75" x14ac:dyDescent="0.3">
      <c r="B17" s="19" t="s">
        <v>91</v>
      </c>
      <c r="C17" s="24">
        <f>Compras_01[[#Totals],[Monto Total]]-Compras_01[[#Totals],[IVA Recuperable]]+Compras_02[[#Totals],[Monto Total]]-Compras_02[[#Totals],[IVA Recuperable]]+Compras_03[[#Totals],[Monto Total]]-Compras_03[[#Totals],[IVA Recuperable]]+Compras_04[[#Totals],[Monto Total]]-Compras_04[[#Totals],[IVA Recuperable]]+Compras_05[[#Totals],[Monto Total]]-Compras_05[[#Totals],[IVA Recuperable]]+Compras_06[[#Totals],[Monto Total]]-Compras_06[[#Totals],[IVA Recuperable]]+Compras_07[[#Totals],[Monto Total]]-Compras_07[[#Totals],[IVA Recuperable]]+Compras_08[[#Totals],[Monto Total]]-Compras_08[[#Totals],[IVA Recuperable]]+Compras_09[[#Totals],[Monto Total]]-Compras_09[[#Totals],[IVA Recuperable]]+Compras_10[[#Totals],[Monto Total]]-Compras_10[[#Totals],[IVA Recuperable]]+Compras_11[[#Totals],[Monto Total]]-Compras_11[[#Totals],[IVA Recuperable]]+Compras_12[[#Totals],[Monto Total]]-Compras_12[[#Totals],[IVA Recuperable]]</f>
        <v>0</v>
      </c>
      <c r="D17" s="20"/>
    </row>
    <row r="18" spans="2:4" ht="18.75" x14ac:dyDescent="0.3">
      <c r="B18" s="19" t="s">
        <v>92</v>
      </c>
      <c r="C18" s="24">
        <f>Honorarios!E18+Honorarios!G37</f>
        <v>0</v>
      </c>
      <c r="D18" s="20"/>
    </row>
    <row r="19" spans="2:4" ht="18.75" x14ac:dyDescent="0.3">
      <c r="B19" s="19" t="s">
        <v>93</v>
      </c>
      <c r="C19" s="24">
        <f>Remuneraciones!C18+Remuneraciones!D18+Remuneraciones!E18+Remuneraciones!F18</f>
        <v>0</v>
      </c>
      <c r="D19" s="20"/>
    </row>
    <row r="20" spans="2:4" ht="18.75" x14ac:dyDescent="0.3">
      <c r="B20" s="22" t="s">
        <v>94</v>
      </c>
      <c r="C20" s="24"/>
      <c r="D20" s="21"/>
    </row>
    <row r="21" spans="2:4" ht="18.75" x14ac:dyDescent="0.3">
      <c r="B21" s="22"/>
      <c r="C21" s="24"/>
      <c r="D21" s="21"/>
    </row>
    <row r="22" spans="2:4" ht="18.75" x14ac:dyDescent="0.3">
      <c r="B22" s="22"/>
      <c r="C22" s="24"/>
      <c r="D22" s="21"/>
    </row>
    <row r="23" spans="2:4" ht="18.75" x14ac:dyDescent="0.3">
      <c r="B23" s="22"/>
      <c r="C23" s="24"/>
      <c r="D23" s="21"/>
    </row>
    <row r="24" spans="2:4" ht="18.75" x14ac:dyDescent="0.3">
      <c r="B24" s="19"/>
      <c r="C24" s="24"/>
      <c r="D24" s="21"/>
    </row>
    <row r="25" spans="2:4" ht="18.75" x14ac:dyDescent="0.3">
      <c r="B25" s="19"/>
      <c r="C25" s="24"/>
      <c r="D25" s="21"/>
    </row>
    <row r="26" spans="2:4" ht="18.75" x14ac:dyDescent="0.3">
      <c r="B26" s="19"/>
      <c r="C26" s="24"/>
      <c r="D26" s="21"/>
    </row>
    <row r="27" spans="2:4" ht="18.75" x14ac:dyDescent="0.3">
      <c r="B27" s="19"/>
      <c r="C27" s="24"/>
      <c r="D27" s="21"/>
    </row>
    <row r="28" spans="2:4" ht="18.75" x14ac:dyDescent="0.3">
      <c r="B28" s="19"/>
      <c r="C28" s="24"/>
      <c r="D28" s="21"/>
    </row>
    <row r="29" spans="2:4" ht="18.75" x14ac:dyDescent="0.3">
      <c r="B29" s="19"/>
      <c r="C29" s="24"/>
      <c r="D29" s="21"/>
    </row>
    <row r="30" spans="2:4" ht="21" x14ac:dyDescent="0.35">
      <c r="B30" s="23" t="s">
        <v>95</v>
      </c>
      <c r="C30" s="25">
        <f>SUM(C17:C29)</f>
        <v>0</v>
      </c>
    </row>
  </sheetData>
  <mergeCells count="1">
    <mergeCell ref="B2:D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Compras</vt:lpstr>
      <vt:lpstr>Ventas</vt:lpstr>
      <vt:lpstr>Honorarios</vt:lpstr>
      <vt:lpstr>Remuneraciones</vt:lpstr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 Moreno</dc:creator>
  <cp:lastModifiedBy>Facturacion P&amp;P</cp:lastModifiedBy>
  <dcterms:created xsi:type="dcterms:W3CDTF">2024-02-05T21:17:16Z</dcterms:created>
  <dcterms:modified xsi:type="dcterms:W3CDTF">2024-11-05T13:58:07Z</dcterms:modified>
</cp:coreProperties>
</file>