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FD530D88-7784-4241-929B-EE7103EC0118}" xr6:coauthVersionLast="47" xr6:coauthVersionMax="47" xr10:uidLastSave="{00000000-0000-0000-0000-000000000000}"/>
  <bookViews>
    <workbookView xWindow="1875" yWindow="990" windowWidth="25575" windowHeight="13500" xr2:uid="{090523FA-EF00-4606-B0A6-41ACAC7A632F}"/>
  </bookViews>
  <sheets>
    <sheet name="Presentacion" sheetId="6" r:id="rId1"/>
    <sheet name="Leyes" sheetId="9" r:id="rId2"/>
    <sheet name="Requisitos" sheetId="1" r:id="rId3"/>
    <sheet name="Ingresos" sheetId="10" r:id="rId4"/>
    <sheet name="Cálculo" sheetId="2" r:id="rId5"/>
    <sheet name="Recuperación-Reintegro" sheetId="8" r:id="rId6"/>
    <sheet name="F29" sheetId="11" r:id="rId7"/>
    <sheet name="DJ" sheetId="7" r:id="rId8"/>
    <sheet name="Planilla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1" l="1"/>
  <c r="P23" i="11"/>
  <c r="C15" i="2"/>
  <c r="C70" i="8" l="1"/>
  <c r="C61" i="8"/>
  <c r="C52" i="8"/>
  <c r="E42" i="10"/>
  <c r="E43" i="10"/>
  <c r="E44" i="10"/>
  <c r="E45" i="10"/>
  <c r="E46" i="10"/>
  <c r="E47" i="10"/>
  <c r="E48" i="10"/>
  <c r="E49" i="10"/>
  <c r="E33" i="10"/>
  <c r="F9" i="10"/>
  <c r="F8" i="10"/>
  <c r="F7" i="10"/>
  <c r="C46" i="10"/>
  <c r="C47" i="10" s="1"/>
  <c r="C48" i="10" s="1"/>
  <c r="C49" i="10" s="1"/>
  <c r="C44" i="10"/>
  <c r="C40" i="10"/>
  <c r="C41" i="10" s="1"/>
  <c r="E39" i="10"/>
  <c r="E38" i="10"/>
  <c r="C17" i="10"/>
  <c r="C18" i="10" s="1"/>
  <c r="E16" i="10"/>
  <c r="F40" i="2"/>
  <c r="C37" i="2"/>
  <c r="D37" i="2" s="1"/>
  <c r="H36" i="2"/>
  <c r="C36" i="2"/>
  <c r="D36" i="2" s="1"/>
  <c r="D38" i="2" s="1"/>
  <c r="C41" i="8"/>
  <c r="F27" i="2"/>
  <c r="H15" i="2"/>
  <c r="C26" i="2"/>
  <c r="D26" i="2" s="1"/>
  <c r="D27" i="2" s="1"/>
  <c r="C25" i="2"/>
  <c r="D25" i="2" s="1"/>
  <c r="C32" i="8"/>
  <c r="C23" i="8"/>
  <c r="C16" i="2"/>
  <c r="D16" i="2" s="1"/>
  <c r="D15" i="2"/>
  <c r="D17" i="2" s="1"/>
  <c r="E40" i="10" l="1"/>
  <c r="C42" i="10"/>
  <c r="E41" i="10"/>
  <c r="E50" i="10" s="1"/>
  <c r="C19" i="10"/>
  <c r="E18" i="10"/>
  <c r="E17" i="10"/>
  <c r="C20" i="10" l="1"/>
  <c r="E19" i="10"/>
  <c r="C21" i="10" l="1"/>
  <c r="E20" i="10"/>
  <c r="C22" i="10" l="1"/>
  <c r="E21" i="10"/>
  <c r="E22" i="10" l="1"/>
  <c r="C23" i="10"/>
  <c r="C24" i="10" l="1"/>
  <c r="E23" i="10"/>
  <c r="C25" i="10" l="1"/>
  <c r="E24" i="10"/>
  <c r="C26" i="10" l="1"/>
  <c r="E25" i="10"/>
  <c r="C27" i="10" l="1"/>
  <c r="E27" i="10" s="1"/>
  <c r="E26" i="10"/>
  <c r="E28" i="10" l="1"/>
</calcChain>
</file>

<file path=xl/sharedStrings.xml><?xml version="1.0" encoding="utf-8"?>
<sst xmlns="http://schemas.openxmlformats.org/spreadsheetml/2006/main" count="350" uniqueCount="202">
  <si>
    <t>PORCENTAJE INICIAL 20%</t>
  </si>
  <si>
    <t>PORCENTAJE DESDE  JULIO 2006 = 25%</t>
  </si>
  <si>
    <t>REBAJA</t>
  </si>
  <si>
    <t>VIGENTE</t>
  </si>
  <si>
    <t>INGRESOS</t>
  </si>
  <si>
    <t>IGUAL O INFERIOR A 2.400 UF</t>
  </si>
  <si>
    <t>ENTRE 2.400 Y 6.000 UF</t>
  </si>
  <si>
    <t>ENTRE 6.000 Y 20.000 UF</t>
  </si>
  <si>
    <t>SUPERIOR A 20.000 UF</t>
  </si>
  <si>
    <t>https://www.sii.cl/preguntas_frecuentes/iva/001_030_1542.htm</t>
  </si>
  <si>
    <t>https://www.bcn.cl/leychile/navegar?idNorma=190784</t>
  </si>
  <si>
    <t>Requisitos:</t>
  </si>
  <si>
    <t>DJ 1866</t>
  </si>
  <si>
    <t>DJ 1867</t>
  </si>
  <si>
    <t>Detalle de compras de petroleo diesel</t>
  </si>
  <si>
    <t>Rut vendedor</t>
  </si>
  <si>
    <t>Impuesto especifico diesel del documento</t>
  </si>
  <si>
    <t>Litros de petroleo comprados</t>
  </si>
  <si>
    <t>Tipo de documento</t>
  </si>
  <si>
    <t>Numero del documento</t>
  </si>
  <si>
    <t>Mes de registro contable</t>
  </si>
  <si>
    <t>Fecha del documento</t>
  </si>
  <si>
    <t>NOTA: DJ no se encuentran en mis DJ</t>
  </si>
  <si>
    <t>Plazo</t>
  </si>
  <si>
    <t>Rendimiento de los vehiculos que utilizan Petroleo Diesel</t>
  </si>
  <si>
    <t>Patente</t>
  </si>
  <si>
    <t>Tipo de Vehiculo</t>
  </si>
  <si>
    <t>Condicion de explotación</t>
  </si>
  <si>
    <t>Consumo</t>
  </si>
  <si>
    <t>Rendimiento</t>
  </si>
  <si>
    <t>Peso bruto</t>
  </si>
  <si>
    <t>Se ingresan los siguientes detalles de los vehiculos:</t>
  </si>
  <si>
    <t>CALCULO GENERAL</t>
  </si>
  <si>
    <t>1,5 UTM/m3</t>
  </si>
  <si>
    <t>COMPONENTE BASE:</t>
  </si>
  <si>
    <t>COMPONENTE VARIABLE:</t>
  </si>
  <si>
    <t>se calcula semanalmente</t>
  </si>
  <si>
    <t>NETO</t>
  </si>
  <si>
    <t>VARIABLE</t>
  </si>
  <si>
    <t>IVA</t>
  </si>
  <si>
    <t>TOTAL</t>
  </si>
  <si>
    <t>RECUPERACION 80%</t>
  </si>
  <si>
    <t>crédito 25.000 x 80% = 20.000</t>
  </si>
  <si>
    <t>Fecha:</t>
  </si>
  <si>
    <t>TEMARIO</t>
  </si>
  <si>
    <t>*</t>
  </si>
  <si>
    <t>1.- Ser propietarios o arrendatarios con opción de compra de camiones</t>
  </si>
  <si>
    <t>2.- Peso bruto del vehiculo sea igual o superior a 3.860 kilos</t>
  </si>
  <si>
    <t>VEHICULOS PESADOS</t>
  </si>
  <si>
    <t>LEY 19.764 AÑO 2003 Artículo 2</t>
  </si>
  <si>
    <t>Porcentajes de recuperación</t>
  </si>
  <si>
    <t>Link:</t>
  </si>
  <si>
    <t>LEY 20.658 AÑO 2013</t>
  </si>
  <si>
    <t>https://www.bcn.cl/leychile/navegar?idNorma=1048492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</si>
  <si>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</si>
  <si>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</si>
  <si>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</si>
  <si>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</si>
  <si>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</si>
  <si>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</si>
  <si>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</si>
  <si>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</si>
  <si>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</si>
  <si>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</si>
  <si>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</si>
  <si>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</si>
  <si>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U.F</t>
  </si>
  <si>
    <t>Cálculo de ingresos</t>
  </si>
  <si>
    <t>https://www.sii.cl/servicios_online/1049-2612.html</t>
  </si>
  <si>
    <t>https://www.sii.cl/valores_y_fechas/otros_valores/otros_valores.html</t>
  </si>
  <si>
    <t>Base</t>
  </si>
  <si>
    <t>Variable</t>
  </si>
  <si>
    <t>Valor UTM:</t>
  </si>
  <si>
    <t>CALCULO IMPTO ESPECIFICO DIESEL EN FACTURA</t>
  </si>
  <si>
    <t>Litros comprados:</t>
  </si>
  <si>
    <t>Impto por litro = 1,5utm X 63.263(valor utm) / 1.000</t>
  </si>
  <si>
    <t>Impto x litro</t>
  </si>
  <si>
    <t>Impto</t>
  </si>
  <si>
    <t>UTM/m3</t>
  </si>
  <si>
    <t>Componente Base:</t>
  </si>
  <si>
    <t>Componente Variable:</t>
  </si>
  <si>
    <t>Total Impuesto Diesel</t>
  </si>
  <si>
    <t>EJERCICIO 1</t>
  </si>
  <si>
    <t>Impto por litro = 1,5utm X valor utm / 1.000</t>
  </si>
  <si>
    <t>https://www.sii.cl/valores_y_fechas/tabla_limite_ingreso.html</t>
  </si>
  <si>
    <t>Cálculo Impto Diesel Base y Variable</t>
  </si>
  <si>
    <t>APROXIMADO</t>
  </si>
  <si>
    <t>% DE RECUPERACION DEL 2023 (ENERO A DICIEMBRE)</t>
  </si>
  <si>
    <t>TOMAR LA VENTA NETA DEL AÑO 2022</t>
  </si>
  <si>
    <t>VOLVER A EVALUAR Y VER VENTAS REALES</t>
  </si>
  <si>
    <t>1 MT3 = 1.000 LITROS</t>
  </si>
  <si>
    <t>https://www.bcn.cl/leychile/navegar?idNorma=1022962&amp;idVersion=2014-08-07&amp;idParte=</t>
  </si>
  <si>
    <t>DESDE JUNIO 2013</t>
  </si>
  <si>
    <t>VENTAS INFERIORES A 15.000 UTM SOLO CONSIDERAN COMPONENTA BASE</t>
  </si>
  <si>
    <t>EJERCICIO 2</t>
  </si>
  <si>
    <t>EJERCICIO 3</t>
  </si>
  <si>
    <t>1573 NEGATIVO SEGÚN FACTURA</t>
  </si>
  <si>
    <t>MT3=</t>
  </si>
  <si>
    <t>Leyes relacionadas y su historia</t>
  </si>
  <si>
    <t>Requisitos para acceder al beneficio</t>
  </si>
  <si>
    <t>Cálculo de Recuperación</t>
  </si>
  <si>
    <t>Cálculo de Reintegro</t>
  </si>
  <si>
    <t>Llenado de Formulario 29</t>
  </si>
  <si>
    <t>Declaraciones Juradas.</t>
  </si>
  <si>
    <t>LEY 18.502 de 1986</t>
  </si>
  <si>
    <t>Creación del Impuestos  a los combustibles</t>
  </si>
  <si>
    <t>Propósito reconstruir carreteras despues del teremoto de 1985</t>
  </si>
  <si>
    <t>https://www.bcn.cl/leychile/navegar?idNorma=29903</t>
  </si>
  <si>
    <t>Solicitud del gremio del transporte tras conseción de carreteras</t>
  </si>
  <si>
    <t xml:space="preserve">LEY 20.278 AÑO 2008 Art 2° transitorio </t>
  </si>
  <si>
    <t>Porcentaje de recuperación: 80%</t>
  </si>
  <si>
    <t>Desde el 01-07-2008 al 30-06-2009</t>
  </si>
  <si>
    <t xml:space="preserve">LEY 20.360 AÑO 2009 Art 2° transitorio </t>
  </si>
  <si>
    <t>Desde el 01-07-2009 al 30-06-2010</t>
  </si>
  <si>
    <t>Porcentaje de recuperación:</t>
  </si>
  <si>
    <t>80% para los contribuyentes cuyos ingresos anuales hayan sido iguales o inferiores a 18.600 UTM.</t>
  </si>
  <si>
    <t>50% para los contribuyentes cuyos ingresos anuales hayan sido superiores a 18.600 y no excedan de 42.500 UTM.</t>
  </si>
  <si>
    <t>38% para los contribuyentes cuyos ingresos anuales sean superiores a 42.500 UTM.</t>
  </si>
  <si>
    <t>LEY 20.456 AÑO 2010</t>
  </si>
  <si>
    <t>Desde el 01-07-2010 al 30-11-2011</t>
  </si>
  <si>
    <t>63% para los contribuyentes cuyos ingresos anuales hayan sido iguales o inferiores a 18.600 UTM.</t>
  </si>
  <si>
    <t>39% para los contribuyentes cuyos ingresos anuales hayan sido superiores a 18.600 y no excedan de 42.500 UTM.</t>
  </si>
  <si>
    <t>29,65% para los contribuyentes cuyos ingresos anuales sean superiores a 42.500 UTM.</t>
  </si>
  <si>
    <t>LEY 20.561 AÑO 2012</t>
  </si>
  <si>
    <t>Desde el 01-12-2011 al 31-12-2012</t>
  </si>
  <si>
    <t>80% para los contribuyentes cuyos ingresos anuales hayan sido iguales o inferiores a 2.400 unidades de fomento.</t>
  </si>
  <si>
    <t>70% para los contribuyentes cuyos ingresos anuales hayan sido superiores a 2.400 y no excedan de 6.000 unidades de fomento.</t>
  </si>
  <si>
    <t>52,5% para los contribuyentes cuyos ingresos anuales hayan sido superiores a 6.000 y no excedan de 15.000 unidades de fomento.</t>
  </si>
  <si>
    <t>31% para los contribuyentes cuyos ingresos anuales hayan sido superiores a 15.000 unidades de fomento.</t>
  </si>
  <si>
    <t>Desde el 01-01-2013 al 31-12-2014</t>
  </si>
  <si>
    <t>Porcentaje de recuperación vigentes:</t>
  </si>
  <si>
    <t>52,5% para los contribuyentes cuyos ingresos anuales hayan sido superiores a 6.000 y no excedan de 20.000 unidades de fomento.</t>
  </si>
  <si>
    <t>31% para los contribuyentes cuyos ingresos anuales hayan sido superiores a 20.000 unidades de fomento.</t>
  </si>
  <si>
    <t>Amplía plazo:</t>
  </si>
  <si>
    <t>LEY 20.809 AÑO 2015</t>
  </si>
  <si>
    <t>Desde el 01-01-2015 al 31-12-2018</t>
  </si>
  <si>
    <t>LEY 21.139 AÑO 2019</t>
  </si>
  <si>
    <t>Desde el 01-01-2019 al 31-12-2022</t>
  </si>
  <si>
    <t>LEY 21.537 del 24-01-2023</t>
  </si>
  <si>
    <t>Desde el 01-01-2023 al 31-12-2023</t>
  </si>
  <si>
    <t>Link tasaciones:</t>
  </si>
  <si>
    <t>SER EMPRESA DE TRANSPORTE DE CARGA</t>
  </si>
  <si>
    <t>VIGENTE HASTA DICIEMBRE DE 2023</t>
  </si>
  <si>
    <t>Ventas Netas 2022</t>
  </si>
  <si>
    <t>CALCULO DE INGRESOS MENSUALES AÑO ANTERIOR</t>
  </si>
  <si>
    <t>INICIO EN OCTUBRE 2023</t>
  </si>
  <si>
    <t>UF 31-10-2023</t>
  </si>
  <si>
    <t>CASO 1:</t>
  </si>
  <si>
    <t>CASO 2:</t>
  </si>
  <si>
    <t>CONTRIBUYENTE CON MAS DE 1 AÑO DE INGRESOS</t>
  </si>
  <si>
    <t>NUEVOS CONTRIBUYENTES</t>
  </si>
  <si>
    <t>EJEMPLO PRIMER PERIODO</t>
  </si>
  <si>
    <t>MES 1 FACTURA 8.000.000</t>
  </si>
  <si>
    <t>PROYECTAMOS A 12 MESES =2.638,2 UF</t>
  </si>
  <si>
    <t>AL CUMPLIR 12 MESES (SEPTIEMBRE 2024)</t>
  </si>
  <si>
    <t>(SI SE MANTUVIERAN LOS MISMOS %)</t>
  </si>
  <si>
    <t>EMPRESAS RELACIONADAS</t>
  </si>
  <si>
    <t>Se suman los ingresos propios y de relacionados aunque sean de distintas actividades comerciales</t>
  </si>
  <si>
    <t>Determinación de relacionados según parrafo 3° al 6° del N° 3 del Art 34 Ley Impto a la Renta</t>
  </si>
  <si>
    <t>Normas de relación N°17 del Art 8 del Código Tributario</t>
  </si>
  <si>
    <t>https://www.sii.cl/documentos/circulares/2012/circu51.pdf</t>
  </si>
  <si>
    <t>LEY 20.493 ART 1 / CIRCULAR N° 51 DEL 2012</t>
  </si>
  <si>
    <t>Valor Utm $64.216</t>
  </si>
  <si>
    <t>15.000 UTM = $963.240.000 APROX</t>
  </si>
  <si>
    <t>MENSUAL $ 80.270.000.-</t>
  </si>
  <si>
    <t>CASO 1: INGRESOS INFERIORES A 15.000 UTM</t>
  </si>
  <si>
    <t>COMPONENTE BASE</t>
  </si>
  <si>
    <t>CASO 2: INGRESOS SUPERIORES A 15.000 UTM</t>
  </si>
  <si>
    <t>CONSIDERAR TOTALES DEL MES</t>
  </si>
  <si>
    <t>RECUPERACION 31%</t>
  </si>
  <si>
    <t>REINTEGRO 31%</t>
  </si>
  <si>
    <t>EJEMPLO A</t>
  </si>
  <si>
    <t>EJEMPLO B</t>
  </si>
  <si>
    <t>EJEMPLO C</t>
  </si>
  <si>
    <t>crédito 30.000 x 31% = 9.300</t>
  </si>
  <si>
    <t>crédito 20.000 x 31% = 6.200</t>
  </si>
  <si>
    <t>débito 7.000 x 31% = 2.170</t>
  </si>
  <si>
    <t>FORMULARIO 29</t>
  </si>
  <si>
    <t>DECLARACIONES JURADAS</t>
  </si>
  <si>
    <t>Se ingresan todas las facturas del año detallando:</t>
  </si>
  <si>
    <t>Ingresos directos y de relacionados según Art 20 N° 1:</t>
  </si>
  <si>
    <t>Cónyuge, conviviente civil, o parientes ascendientes o descendientes hasta el segundo grado de
consanguinidad;</t>
  </si>
  <si>
    <t>Relacionados conforme con el artículo 8 número 17 del Código Tributario</t>
  </si>
  <si>
    <t>Al cónyuge, conviviente civil, o parientes ascendientes o descendientes hasta el segundo grado de consanguinidad de las personas</t>
  </si>
  <si>
    <t>señaladas en las letras c) y e) del artículo 8 número 17 del Código Tributario.</t>
  </si>
  <si>
    <t>RECUPERACION LINEA 45</t>
  </si>
  <si>
    <t>CONTRIBUYENTES CON INGRESOS SUPERIORES A 15.000 UTM</t>
  </si>
  <si>
    <t>REINTEGRO LINEA 21</t>
  </si>
  <si>
    <t>https://excel-para-contadores.jumpseller.com/preventa-recuperacion-diesel-transporte-de-carga</t>
  </si>
  <si>
    <t>CUPON DE 20% DESCUENTO</t>
  </si>
  <si>
    <t>CONVENIO20</t>
  </si>
  <si>
    <t>Compras hasta el Viernes 17 de Noviembre</t>
  </si>
  <si>
    <t>LINK:</t>
  </si>
  <si>
    <t>https://www.youtube.com/watch?v=LzN5DSydNyU</t>
  </si>
  <si>
    <t>VIDEO TUTORIAL</t>
  </si>
  <si>
    <t>80% OCTUBRE A DICIEMBRE 2024:</t>
  </si>
  <si>
    <t>Ejemplo 80% de recuperación</t>
  </si>
  <si>
    <t>BASE</t>
  </si>
  <si>
    <t>FORMULARIO 29 -LINEA 21</t>
  </si>
  <si>
    <t>ATENCION</t>
  </si>
  <si>
    <t>https://www.sii.cl/declaraciones_juradas/suplemento/2023/instruccionesDJ1866.pdf</t>
  </si>
  <si>
    <t>Ruta DJ - menu Declaraciones Juradas - Declaraciones Juradas de renta - otras 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</si>
</sst>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 &quot;$&quot;* #,##0.00_ ;_ &quot;$&quot;* \-#,##0.00_ ;_ &quot;$&quot;* &quot;-&quot;_ ;_ @_ "/>
    <numFmt numFmtId="167" formatCode="_ &quot;$&quot;* #,##0_ ;_ &quot;$&quot;* \-#,##0_ ;_ &quot;$&quot;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theme="0" tint="-4.9989318521683403E-2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0" tint="-4.9989318521683403E-2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0" tint="-4.9989318521683403E-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5" fillId="0" borderId="0" xfId="0" applyFont="1"/>
    <xf numFmtId="0" fontId="6" fillId="0" borderId="0" xfId="0" applyFont="1"/>
    <xf numFmtId="16" fontId="0" fillId="0" borderId="0" xfId="0" applyNumberFormat="1"/>
    <xf numFmtId="16" fontId="0" fillId="0" borderId="0" xfId="0" applyNumberFormat="1" applyAlignment="1">
      <alignment horizontal="left"/>
    </xf>
    <xf numFmtId="165" fontId="2" fillId="0" borderId="0" xfId="1" applyNumberFormat="1" applyFont="1"/>
    <xf numFmtId="14" fontId="0" fillId="0" borderId="0" xfId="0" applyNumberFormat="1"/>
    <xf numFmtId="0" fontId="0" fillId="2" borderId="0" xfId="0" applyFill="1"/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2"/>
    <xf numFmtId="0" fontId="11" fillId="3" borderId="0" xfId="0" applyFont="1" applyFill="1"/>
    <xf numFmtId="0" fontId="3" fillId="0" borderId="0" xfId="0" applyFont="1"/>
    <xf numFmtId="0" fontId="12" fillId="0" borderId="0" xfId="0" applyFont="1"/>
    <xf numFmtId="42" fontId="0" fillId="0" borderId="0" xfId="3" applyFont="1"/>
    <xf numFmtId="42" fontId="0" fillId="0" borderId="0" xfId="0" applyNumberFormat="1"/>
    <xf numFmtId="2" fontId="0" fillId="0" borderId="0" xfId="0" applyNumberFormat="1"/>
    <xf numFmtId="42" fontId="9" fillId="0" borderId="0" xfId="0" applyNumberFormat="1" applyFont="1"/>
    <xf numFmtId="0" fontId="0" fillId="0" borderId="0" xfId="0" applyAlignment="1">
      <alignment horizontal="right"/>
    </xf>
    <xf numFmtId="167" fontId="0" fillId="0" borderId="0" xfId="0" applyNumberFormat="1"/>
    <xf numFmtId="0" fontId="14" fillId="0" borderId="0" xfId="0" applyFont="1"/>
    <xf numFmtId="0" fontId="15" fillId="0" borderId="0" xfId="2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9" fontId="14" fillId="0" borderId="0" xfId="0" applyNumberFormat="1" applyFont="1" applyAlignment="1">
      <alignment horizontal="center"/>
    </xf>
    <xf numFmtId="165" fontId="14" fillId="0" borderId="0" xfId="1" applyNumberFormat="1" applyFont="1"/>
    <xf numFmtId="10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2" fontId="14" fillId="0" borderId="0" xfId="3" applyFont="1"/>
    <xf numFmtId="166" fontId="14" fillId="0" borderId="0" xfId="3" applyNumberFormat="1" applyFont="1"/>
    <xf numFmtId="2" fontId="14" fillId="0" borderId="0" xfId="0" applyNumberFormat="1" applyFont="1"/>
    <xf numFmtId="42" fontId="14" fillId="0" borderId="0" xfId="0" applyNumberFormat="1" applyFont="1"/>
    <xf numFmtId="0" fontId="19" fillId="0" borderId="0" xfId="0" applyFont="1"/>
    <xf numFmtId="14" fontId="14" fillId="0" borderId="0" xfId="3" applyNumberFormat="1" applyFont="1"/>
    <xf numFmtId="0" fontId="14" fillId="4" borderId="0" xfId="0" applyFont="1" applyFill="1" applyAlignment="1">
      <alignment horizontal="center"/>
    </xf>
    <xf numFmtId="0" fontId="20" fillId="0" borderId="0" xfId="0" applyFont="1"/>
    <xf numFmtId="165" fontId="0" fillId="4" borderId="0" xfId="1" applyNumberFormat="1" applyFont="1" applyFill="1"/>
    <xf numFmtId="0" fontId="0" fillId="4" borderId="0" xfId="0" applyFill="1"/>
    <xf numFmtId="0" fontId="23" fillId="0" borderId="0" xfId="0" applyFont="1"/>
    <xf numFmtId="0" fontId="25" fillId="0" borderId="0" xfId="0" applyFont="1"/>
    <xf numFmtId="0" fontId="11" fillId="0" borderId="0" xfId="0" applyFont="1"/>
    <xf numFmtId="0" fontId="27" fillId="0" borderId="0" xfId="0" applyFont="1"/>
    <xf numFmtId="9" fontId="14" fillId="0" borderId="0" xfId="0" applyNumberFormat="1" applyFont="1"/>
    <xf numFmtId="0" fontId="0" fillId="5" borderId="0" xfId="0" applyFill="1"/>
    <xf numFmtId="165" fontId="0" fillId="5" borderId="0" xfId="1" applyNumberFormat="1" applyFont="1" applyFill="1"/>
    <xf numFmtId="165" fontId="2" fillId="5" borderId="0" xfId="1" applyNumberFormat="1" applyFont="1" applyFill="1"/>
    <xf numFmtId="0" fontId="24" fillId="2" borderId="0" xfId="0" applyFont="1" applyFill="1"/>
    <xf numFmtId="0" fontId="5" fillId="0" borderId="0" xfId="0" applyFont="1" applyAlignment="1">
      <alignment horizontal="left"/>
    </xf>
    <xf numFmtId="0" fontId="32" fillId="0" borderId="0" xfId="0" applyFont="1"/>
    <xf numFmtId="0" fontId="14" fillId="0" borderId="0" xfId="0" applyFont="1" applyAlignment="1">
      <alignment horizontal="right"/>
    </xf>
    <xf numFmtId="0" fontId="33" fillId="0" borderId="0" xfId="0" applyFont="1"/>
    <xf numFmtId="3" fontId="0" fillId="0" borderId="0" xfId="0" applyNumberFormat="1"/>
    <xf numFmtId="0" fontId="22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1" fillId="6" borderId="0" xfId="0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4">
    <cellStyle name="Hipervínculo" xfId="2" builtinId="8"/>
    <cellStyle name="Moneda" xfId="1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8</xdr:col>
      <xdr:colOff>500063</xdr:colOff>
      <xdr:row>22</xdr:row>
      <xdr:rowOff>38100</xdr:rowOff>
    </xdr:to>
    <xdr:pic>
      <xdr:nvPicPr>
        <xdr:cNvPr id="4" name="Imagen 3" descr="Imagen que contiene puesta de sol, sol, tren, hidrante&#10;&#10;Descripción generada automáticamente">
          <a:extLst>
            <a:ext uri="{FF2B5EF4-FFF2-40B4-BE49-F238E27FC236}">
              <a16:creationId xmlns:a16="http://schemas.microsoft.com/office/drawing/2014/main" id="{655BE8A0-D2C3-8E83-0EA1-68F200855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6572250" cy="6538913"/>
        </a:xfrm>
        <a:prstGeom prst="rect">
          <a:avLst/>
        </a:prstGeom>
      </xdr:spPr>
    </xdr:pic>
    <xdr:clientData/>
  </xdr:twoCellAnchor>
  <xdr:twoCellAnchor editAs="oneCell">
    <xdr:from>
      <xdr:col>11</xdr:col>
      <xdr:colOff>198437</xdr:colOff>
      <xdr:row>12</xdr:row>
      <xdr:rowOff>134937</xdr:rowOff>
    </xdr:from>
    <xdr:to>
      <xdr:col>11</xdr:col>
      <xdr:colOff>2484437</xdr:colOff>
      <xdr:row>20</xdr:row>
      <xdr:rowOff>33336</xdr:rowOff>
    </xdr:to>
    <xdr:pic>
      <xdr:nvPicPr>
        <xdr:cNvPr id="5" name="Imagen 4" descr="No hay ninguna descripción de la foto disponible.">
          <a:extLst>
            <a:ext uri="{FF2B5EF4-FFF2-40B4-BE49-F238E27FC236}">
              <a16:creationId xmlns:a16="http://schemas.microsoft.com/office/drawing/2014/main" id="{D100070B-D1EA-B3F7-6615-9DB9B213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3698875"/>
          <a:ext cx="2286000" cy="2247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309564</xdr:colOff>
      <xdr:row>13</xdr:row>
      <xdr:rowOff>214313</xdr:rowOff>
    </xdr:from>
    <xdr:to>
      <xdr:col>14</xdr:col>
      <xdr:colOff>381001</xdr:colOff>
      <xdr:row>19</xdr:row>
      <xdr:rowOff>47625</xdr:rowOff>
    </xdr:to>
    <xdr:pic>
      <xdr:nvPicPr>
        <xdr:cNvPr id="7" name="Imagen 6" descr="Un letrero de color blanco&#10;&#10;Descripción generada automáticamente con confianza baja">
          <a:extLst>
            <a:ext uri="{FF2B5EF4-FFF2-40B4-BE49-F238E27FC236}">
              <a16:creationId xmlns:a16="http://schemas.microsoft.com/office/drawing/2014/main" id="{F26CE3A6-788B-C3FF-2429-9BEA510BE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9127" y="4071938"/>
          <a:ext cx="1595437" cy="1595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5</xdr:row>
      <xdr:rowOff>150812</xdr:rowOff>
    </xdr:from>
    <xdr:to>
      <xdr:col>18</xdr:col>
      <xdr:colOff>33764</xdr:colOff>
      <xdr:row>11</xdr:row>
      <xdr:rowOff>74761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24D366-6654-184C-99D5-C406B294B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1182687"/>
          <a:ext cx="14432389" cy="1066949"/>
        </a:xfrm>
        <a:prstGeom prst="rect">
          <a:avLst/>
        </a:prstGeom>
      </xdr:spPr>
    </xdr:pic>
    <xdr:clientData/>
  </xdr:twoCellAnchor>
  <xdr:twoCellAnchor editAs="oneCell">
    <xdr:from>
      <xdr:col>0</xdr:col>
      <xdr:colOff>230188</xdr:colOff>
      <xdr:row>17</xdr:row>
      <xdr:rowOff>0</xdr:rowOff>
    </xdr:from>
    <xdr:to>
      <xdr:col>17</xdr:col>
      <xdr:colOff>714787</xdr:colOff>
      <xdr:row>19</xdr:row>
      <xdr:rowOff>171527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98C089-EFE8-BCC4-938C-25AD24A4A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188" y="3317875"/>
          <a:ext cx="14327599" cy="552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2</xdr:row>
      <xdr:rowOff>57150</xdr:rowOff>
    </xdr:from>
    <xdr:to>
      <xdr:col>5</xdr:col>
      <xdr:colOff>457200</xdr:colOff>
      <xdr:row>20</xdr:row>
      <xdr:rowOff>38100</xdr:rowOff>
    </xdr:to>
    <xdr:pic>
      <xdr:nvPicPr>
        <xdr:cNvPr id="2" name="Imagen 1" descr="Archivo Recuperación Diesel Transporte de Carga">
          <a:extLst>
            <a:ext uri="{FF2B5EF4-FFF2-40B4-BE49-F238E27FC236}">
              <a16:creationId xmlns:a16="http://schemas.microsoft.com/office/drawing/2014/main" id="{39129D30-58A2-C7DC-9F4E-A4F5F2AB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38150"/>
          <a:ext cx="3686175" cy="368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cn.cl/leychile/navegar?idNorma=1048492" TargetMode="External"/><Relationship Id="rId2" Type="http://schemas.openxmlformats.org/officeDocument/2006/relationships/hyperlink" Target="https://www.bcn.cl/leychile/navegar?idNorma=190784" TargetMode="External"/><Relationship Id="rId1" Type="http://schemas.openxmlformats.org/officeDocument/2006/relationships/hyperlink" Target="https://www.bcn.cl/leychile/navegar?idNorma=29903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i.cl/servicios_online/1049-2612.html" TargetMode="External"/><Relationship Id="rId2" Type="http://schemas.openxmlformats.org/officeDocument/2006/relationships/hyperlink" Target="https://www.sii.cl/preguntas_frecuentes/iva/001_030_1542.htm" TargetMode="External"/><Relationship Id="rId1" Type="http://schemas.openxmlformats.org/officeDocument/2006/relationships/hyperlink" Target="https://www.bcn.cl/leychile/navegar?idNorma=190784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cn.cl/leychile/navegar?idNorma=104849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i.cl/valores_y_fechas/otros_valores/otros_valores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i.cl/documentos/circulares/2012/circu51.pdf" TargetMode="External"/><Relationship Id="rId2" Type="http://schemas.openxmlformats.org/officeDocument/2006/relationships/hyperlink" Target="https://www.bcn.cl/leychile/navegar?idNorma=1022962&amp;idVersion=2014-08-07&amp;idParte=" TargetMode="External"/><Relationship Id="rId1" Type="http://schemas.openxmlformats.org/officeDocument/2006/relationships/hyperlink" Target="https://www.sii.cl/valores_y_fechas/tabla_limite_ingreso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youtube.com/watch?v=LzN5DSydNyU" TargetMode="External"/><Relationship Id="rId1" Type="http://schemas.openxmlformats.org/officeDocument/2006/relationships/hyperlink" Target="https://excel-para-contadores.jumpseller.com/preventa-recuperacion-diesel-transporte-de-car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AF4CE-0000-4C9D-8EC3-7D6208095411}">
  <dimension ref="I1:Q22"/>
  <sheetViews>
    <sheetView showGridLines="0" tabSelected="1" topLeftCell="B1" zoomScale="120" zoomScaleNormal="120" workbookViewId="0">
      <selection activeCell="K2" sqref="K2:L2"/>
    </sheetView>
  </sheetViews>
  <sheetFormatPr baseColWidth="10" defaultRowHeight="23.25" x14ac:dyDescent="0.35"/>
  <cols>
    <col min="10" max="10" width="9.7109375" customWidth="1"/>
    <col min="11" max="11" width="5.85546875" style="13" customWidth="1"/>
    <col min="12" max="12" width="38.5703125" style="13" customWidth="1"/>
    <col min="16" max="16" width="39.85546875" style="14" customWidth="1"/>
    <col min="17" max="17" width="20.5703125" customWidth="1"/>
  </cols>
  <sheetData>
    <row r="1" spans="9:17" x14ac:dyDescent="0.35">
      <c r="I1" s="9"/>
      <c r="J1" s="9"/>
      <c r="K1" s="11"/>
      <c r="L1" s="11"/>
      <c r="M1" s="9"/>
      <c r="N1" s="9"/>
      <c r="O1" s="9"/>
      <c r="P1" s="10"/>
      <c r="Q1" s="9"/>
    </row>
    <row r="2" spans="9:17" ht="26.25" x14ac:dyDescent="0.4">
      <c r="I2" s="9"/>
      <c r="J2" s="9"/>
      <c r="K2" s="72" t="s">
        <v>44</v>
      </c>
      <c r="L2" s="72"/>
      <c r="M2" s="9"/>
      <c r="N2" s="9"/>
      <c r="O2" s="9"/>
      <c r="P2" s="10"/>
      <c r="Q2" s="9"/>
    </row>
    <row r="3" spans="9:17" x14ac:dyDescent="0.35">
      <c r="I3" s="9"/>
      <c r="J3" s="9"/>
      <c r="K3" s="12" t="s">
        <v>45</v>
      </c>
      <c r="L3" s="11" t="s">
        <v>98</v>
      </c>
      <c r="M3" s="9"/>
      <c r="N3" s="9"/>
      <c r="O3" s="9"/>
      <c r="P3" s="10"/>
      <c r="Q3" s="9"/>
    </row>
    <row r="4" spans="9:17" x14ac:dyDescent="0.35">
      <c r="I4" s="9"/>
      <c r="J4" s="9"/>
      <c r="K4" s="12" t="s">
        <v>45</v>
      </c>
      <c r="L4" s="11" t="s">
        <v>99</v>
      </c>
      <c r="M4" s="9"/>
      <c r="N4" s="9"/>
      <c r="O4" s="9"/>
      <c r="P4" s="10"/>
      <c r="Q4" s="9"/>
    </row>
    <row r="5" spans="9:17" x14ac:dyDescent="0.35">
      <c r="I5" s="9"/>
      <c r="J5" s="9"/>
      <c r="K5" s="12" t="s">
        <v>45</v>
      </c>
      <c r="L5" s="11" t="s">
        <v>50</v>
      </c>
      <c r="M5" s="9"/>
      <c r="N5" s="9"/>
      <c r="O5" s="9"/>
      <c r="P5" s="10"/>
      <c r="Q5" s="9"/>
    </row>
    <row r="6" spans="9:17" x14ac:dyDescent="0.35">
      <c r="I6" s="9"/>
      <c r="J6" s="9"/>
      <c r="K6" s="12" t="s">
        <v>45</v>
      </c>
      <c r="L6" s="11" t="s">
        <v>67</v>
      </c>
      <c r="M6" s="9"/>
      <c r="N6" s="9"/>
      <c r="O6" s="9"/>
      <c r="P6" s="10"/>
      <c r="Q6" s="9"/>
    </row>
    <row r="7" spans="9:17" x14ac:dyDescent="0.35">
      <c r="I7" s="9"/>
      <c r="J7" s="9"/>
      <c r="K7" s="12" t="s">
        <v>45</v>
      </c>
      <c r="L7" s="11" t="s">
        <v>85</v>
      </c>
      <c r="M7" s="9"/>
      <c r="N7" s="9"/>
      <c r="O7" s="9"/>
      <c r="P7" s="10"/>
      <c r="Q7" s="9"/>
    </row>
    <row r="8" spans="9:17" x14ac:dyDescent="0.35">
      <c r="I8" s="9"/>
      <c r="J8" s="9"/>
      <c r="K8" s="12" t="s">
        <v>45</v>
      </c>
      <c r="L8" s="11" t="s">
        <v>100</v>
      </c>
      <c r="M8" s="9"/>
      <c r="N8" s="9"/>
      <c r="O8" s="9"/>
      <c r="P8" s="10"/>
      <c r="Q8" s="9"/>
    </row>
    <row r="9" spans="9:17" x14ac:dyDescent="0.35">
      <c r="I9" s="9"/>
      <c r="J9" s="9"/>
      <c r="K9" s="12" t="s">
        <v>45</v>
      </c>
      <c r="L9" s="11" t="s">
        <v>101</v>
      </c>
      <c r="M9" s="9"/>
      <c r="N9" s="9"/>
      <c r="O9" s="9"/>
      <c r="P9" s="10"/>
      <c r="Q9" s="9"/>
    </row>
    <row r="10" spans="9:17" x14ac:dyDescent="0.35">
      <c r="I10" s="9"/>
      <c r="J10" s="9"/>
      <c r="K10" s="12" t="s">
        <v>45</v>
      </c>
      <c r="L10" s="11" t="s">
        <v>102</v>
      </c>
      <c r="M10" s="9"/>
      <c r="N10" s="9"/>
      <c r="O10" s="9"/>
      <c r="P10" s="10"/>
      <c r="Q10" s="9"/>
    </row>
    <row r="11" spans="9:17" x14ac:dyDescent="0.35">
      <c r="I11" s="9"/>
      <c r="J11" s="9"/>
      <c r="K11" s="12" t="s">
        <v>45</v>
      </c>
      <c r="L11" s="11" t="s">
        <v>103</v>
      </c>
      <c r="M11" s="9"/>
      <c r="N11" s="9"/>
      <c r="O11" s="9"/>
      <c r="P11" s="10"/>
      <c r="Q11" s="9"/>
    </row>
    <row r="12" spans="9:17" x14ac:dyDescent="0.35">
      <c r="I12" s="9"/>
      <c r="J12" s="9"/>
      <c r="K12" s="12"/>
      <c r="L12" s="11"/>
      <c r="M12" s="9"/>
      <c r="N12" s="9"/>
      <c r="O12" s="9"/>
      <c r="P12" s="10"/>
      <c r="Q12" s="9"/>
    </row>
    <row r="13" spans="9:17" x14ac:dyDescent="0.35">
      <c r="I13" s="9"/>
      <c r="J13" s="9"/>
      <c r="K13" s="12"/>
      <c r="L13" s="11"/>
      <c r="M13" s="9"/>
      <c r="N13" s="9"/>
      <c r="O13" s="9"/>
      <c r="P13" s="10"/>
      <c r="Q13" s="9"/>
    </row>
    <row r="14" spans="9:17" x14ac:dyDescent="0.35">
      <c r="I14" s="9"/>
      <c r="J14" s="9"/>
      <c r="K14" s="12"/>
      <c r="L14" s="11"/>
      <c r="M14" s="9"/>
      <c r="N14" s="9"/>
      <c r="O14" s="9"/>
      <c r="P14" s="10"/>
      <c r="Q14" s="9"/>
    </row>
    <row r="15" spans="9:17" x14ac:dyDescent="0.35">
      <c r="I15" s="9"/>
      <c r="J15" s="9"/>
      <c r="K15" s="12"/>
      <c r="L15" s="11"/>
      <c r="M15" s="9"/>
      <c r="N15" s="9"/>
      <c r="O15" s="9"/>
      <c r="P15" s="10"/>
      <c r="Q15" s="9"/>
    </row>
    <row r="16" spans="9:17" x14ac:dyDescent="0.35">
      <c r="I16" s="9"/>
      <c r="J16" s="9"/>
      <c r="K16" s="12"/>
      <c r="L16" s="11"/>
      <c r="M16" s="9"/>
      <c r="N16" s="9"/>
      <c r="O16" s="9"/>
      <c r="P16" s="10"/>
      <c r="Q16" s="9"/>
    </row>
    <row r="17" spans="9:17" x14ac:dyDescent="0.35">
      <c r="I17" s="9"/>
      <c r="J17" s="9"/>
      <c r="K17" s="12"/>
      <c r="L17" s="11"/>
      <c r="M17" s="9"/>
      <c r="N17" s="9"/>
      <c r="O17" s="9"/>
      <c r="P17" s="10"/>
      <c r="Q17" s="9"/>
    </row>
    <row r="18" spans="9:17" x14ac:dyDescent="0.35">
      <c r="I18" s="9"/>
      <c r="J18" s="9"/>
      <c r="K18" s="12"/>
      <c r="L18" s="11"/>
      <c r="M18" s="9"/>
      <c r="N18" s="9"/>
      <c r="O18" s="9"/>
      <c r="P18" s="57"/>
      <c r="Q18" s="9"/>
    </row>
    <row r="19" spans="9:17" x14ac:dyDescent="0.35">
      <c r="I19" s="9"/>
      <c r="J19" s="9"/>
      <c r="K19" s="12"/>
      <c r="L19" s="11"/>
      <c r="M19" s="9"/>
      <c r="N19" s="9"/>
      <c r="O19" s="9"/>
      <c r="P19" s="10"/>
      <c r="Q19" s="9"/>
    </row>
    <row r="20" spans="9:17" x14ac:dyDescent="0.35">
      <c r="I20" s="9"/>
      <c r="J20" s="9"/>
      <c r="K20" s="12"/>
      <c r="L20" s="11"/>
      <c r="M20" s="9"/>
      <c r="N20" s="9"/>
      <c r="O20" s="9"/>
      <c r="P20" s="10"/>
      <c r="Q20" s="9"/>
    </row>
    <row r="21" spans="9:17" x14ac:dyDescent="0.35">
      <c r="I21" s="9"/>
      <c r="J21" s="9"/>
      <c r="K21" s="12"/>
      <c r="L21" s="11"/>
      <c r="M21" s="9"/>
      <c r="N21" s="9"/>
      <c r="O21" s="9"/>
      <c r="P21" s="10"/>
      <c r="Q21" s="9"/>
    </row>
    <row r="22" spans="9:17" x14ac:dyDescent="0.35">
      <c r="I22" s="9"/>
      <c r="J22" s="9"/>
      <c r="K22" s="12"/>
      <c r="L22" s="11"/>
      <c r="M22" s="9"/>
      <c r="N22" s="9"/>
      <c r="O22" s="9"/>
      <c r="P22" s="10"/>
      <c r="Q22" s="9"/>
    </row>
  </sheetData>
  <mergeCells count="1">
    <mergeCell ref="K2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BD35-B7E0-4AF0-BBA5-67ED5E36CAB8}">
  <dimension ref="A2:H68"/>
  <sheetViews>
    <sheetView showGridLines="0" zoomScale="150" zoomScaleNormal="150" workbookViewId="0">
      <selection activeCell="B2" sqref="B2:E2"/>
    </sheetView>
  </sheetViews>
  <sheetFormatPr baseColWidth="10" defaultRowHeight="15" x14ac:dyDescent="0.25"/>
  <cols>
    <col min="2" max="2" width="18.140625" customWidth="1"/>
    <col min="3" max="3" width="16.28515625" customWidth="1"/>
    <col min="4" max="4" width="14.7109375" customWidth="1"/>
  </cols>
  <sheetData>
    <row r="2" spans="1:8" ht="23.25" x14ac:dyDescent="0.35">
      <c r="B2" s="63" t="s">
        <v>104</v>
      </c>
      <c r="C2" s="63"/>
      <c r="D2" s="63"/>
      <c r="E2" s="63"/>
      <c r="G2" s="16" t="s">
        <v>51</v>
      </c>
      <c r="H2" s="17" t="s">
        <v>107</v>
      </c>
    </row>
    <row r="4" spans="1:8" ht="21" x14ac:dyDescent="0.35">
      <c r="A4" t="s">
        <v>45</v>
      </c>
      <c r="B4" s="59" t="s">
        <v>105</v>
      </c>
    </row>
    <row r="5" spans="1:8" ht="21" x14ac:dyDescent="0.35">
      <c r="A5" t="s">
        <v>45</v>
      </c>
      <c r="B5" s="59" t="s">
        <v>106</v>
      </c>
    </row>
    <row r="8" spans="1:8" ht="23.25" x14ac:dyDescent="0.35">
      <c r="A8" t="s">
        <v>45</v>
      </c>
      <c r="B8" s="63" t="s">
        <v>49</v>
      </c>
      <c r="C8" s="63"/>
      <c r="D8" s="63"/>
      <c r="E8" s="63"/>
      <c r="G8" s="16" t="s">
        <v>51</v>
      </c>
      <c r="H8" s="17" t="s">
        <v>10</v>
      </c>
    </row>
    <row r="10" spans="1:8" ht="21" x14ac:dyDescent="0.35">
      <c r="A10" t="s">
        <v>45</v>
      </c>
      <c r="B10" s="59" t="s">
        <v>108</v>
      </c>
    </row>
    <row r="11" spans="1:8" x14ac:dyDescent="0.25">
      <c r="B11" s="15"/>
    </row>
    <row r="12" spans="1:8" ht="18.75" x14ac:dyDescent="0.3">
      <c r="A12" t="s">
        <v>45</v>
      </c>
      <c r="B12" s="50" t="s">
        <v>0</v>
      </c>
    </row>
    <row r="13" spans="1:8" ht="18.75" x14ac:dyDescent="0.3">
      <c r="A13" t="s">
        <v>45</v>
      </c>
      <c r="B13" s="30" t="s">
        <v>1</v>
      </c>
    </row>
    <row r="16" spans="1:8" ht="23.25" x14ac:dyDescent="0.35">
      <c r="A16" t="s">
        <v>45</v>
      </c>
      <c r="B16" s="63" t="s">
        <v>109</v>
      </c>
      <c r="C16" s="63"/>
      <c r="D16" s="63"/>
      <c r="E16" s="63"/>
      <c r="G16" s="37"/>
      <c r="H16" s="17"/>
    </row>
    <row r="18" spans="1:5" ht="21" x14ac:dyDescent="0.35">
      <c r="A18" t="s">
        <v>45</v>
      </c>
      <c r="B18" s="59" t="s">
        <v>110</v>
      </c>
    </row>
    <row r="19" spans="1:5" ht="18.75" x14ac:dyDescent="0.3">
      <c r="A19" t="s">
        <v>45</v>
      </c>
      <c r="B19" s="50" t="s">
        <v>111</v>
      </c>
    </row>
    <row r="21" spans="1:5" ht="23.25" x14ac:dyDescent="0.35">
      <c r="A21" t="s">
        <v>45</v>
      </c>
      <c r="B21" s="63" t="s">
        <v>112</v>
      </c>
      <c r="C21" s="63"/>
      <c r="D21" s="63"/>
      <c r="E21" s="63"/>
    </row>
    <row r="23" spans="1:5" ht="18.75" x14ac:dyDescent="0.3">
      <c r="A23" t="s">
        <v>45</v>
      </c>
      <c r="B23" s="50" t="s">
        <v>113</v>
      </c>
    </row>
    <row r="24" spans="1:5" ht="18.75" x14ac:dyDescent="0.3">
      <c r="A24" t="s">
        <v>45</v>
      </c>
      <c r="B24" s="50" t="s">
        <v>114</v>
      </c>
    </row>
    <row r="25" spans="1:5" ht="18.75" x14ac:dyDescent="0.3">
      <c r="A25" t="s">
        <v>45</v>
      </c>
      <c r="B25" s="50" t="s">
        <v>115</v>
      </c>
    </row>
    <row r="26" spans="1:5" ht="18.75" x14ac:dyDescent="0.3">
      <c r="A26" t="s">
        <v>45</v>
      </c>
      <c r="B26" s="50" t="s">
        <v>116</v>
      </c>
    </row>
    <row r="27" spans="1:5" ht="18.75" x14ac:dyDescent="0.3">
      <c r="A27" t="s">
        <v>45</v>
      </c>
      <c r="B27" s="50" t="s">
        <v>117</v>
      </c>
    </row>
    <row r="29" spans="1:5" ht="23.25" x14ac:dyDescent="0.35">
      <c r="A29" t="s">
        <v>45</v>
      </c>
      <c r="B29" s="63" t="s">
        <v>118</v>
      </c>
      <c r="C29" s="63"/>
      <c r="D29" s="63"/>
      <c r="E29" s="63"/>
    </row>
    <row r="31" spans="1:5" ht="18.75" x14ac:dyDescent="0.3">
      <c r="A31" t="s">
        <v>45</v>
      </c>
      <c r="B31" s="50" t="s">
        <v>119</v>
      </c>
    </row>
    <row r="32" spans="1:5" ht="18.75" x14ac:dyDescent="0.3">
      <c r="A32" t="s">
        <v>45</v>
      </c>
      <c r="B32" s="50" t="s">
        <v>114</v>
      </c>
    </row>
    <row r="33" spans="1:8" ht="18.75" x14ac:dyDescent="0.3">
      <c r="A33" t="s">
        <v>45</v>
      </c>
      <c r="B33" s="50" t="s">
        <v>120</v>
      </c>
    </row>
    <row r="34" spans="1:8" ht="18.75" x14ac:dyDescent="0.3">
      <c r="A34" t="s">
        <v>45</v>
      </c>
      <c r="B34" s="50" t="s">
        <v>121</v>
      </c>
    </row>
    <row r="35" spans="1:8" ht="18.75" x14ac:dyDescent="0.3">
      <c r="A35" t="s">
        <v>45</v>
      </c>
      <c r="B35" s="50" t="s">
        <v>122</v>
      </c>
    </row>
    <row r="37" spans="1:8" ht="23.25" x14ac:dyDescent="0.35">
      <c r="A37" t="s">
        <v>45</v>
      </c>
      <c r="B37" s="63" t="s">
        <v>123</v>
      </c>
      <c r="C37" s="63"/>
      <c r="D37" s="63"/>
      <c r="E37" s="63"/>
    </row>
    <row r="39" spans="1:8" ht="18.75" x14ac:dyDescent="0.3">
      <c r="A39" t="s">
        <v>45</v>
      </c>
      <c r="B39" s="50" t="s">
        <v>124</v>
      </c>
    </row>
    <row r="40" spans="1:8" ht="18.75" x14ac:dyDescent="0.3">
      <c r="A40" t="s">
        <v>45</v>
      </c>
      <c r="B40" s="50" t="s">
        <v>114</v>
      </c>
    </row>
    <row r="41" spans="1:8" ht="18.75" x14ac:dyDescent="0.3">
      <c r="A41" t="s">
        <v>45</v>
      </c>
      <c r="B41" s="50" t="s">
        <v>125</v>
      </c>
    </row>
    <row r="42" spans="1:8" ht="18.75" x14ac:dyDescent="0.3">
      <c r="A42" t="s">
        <v>45</v>
      </c>
      <c r="B42" s="50" t="s">
        <v>126</v>
      </c>
    </row>
    <row r="43" spans="1:8" ht="18.75" x14ac:dyDescent="0.3">
      <c r="A43" t="s">
        <v>45</v>
      </c>
      <c r="B43" s="50" t="s">
        <v>127</v>
      </c>
    </row>
    <row r="44" spans="1:8" ht="18.75" x14ac:dyDescent="0.3">
      <c r="A44" t="s">
        <v>45</v>
      </c>
      <c r="B44" s="50" t="s">
        <v>128</v>
      </c>
    </row>
    <row r="46" spans="1:8" ht="23.25" x14ac:dyDescent="0.35">
      <c r="A46" t="s">
        <v>45</v>
      </c>
      <c r="B46" s="63" t="s">
        <v>52</v>
      </c>
      <c r="C46" s="63"/>
      <c r="D46" s="63"/>
      <c r="E46" s="63"/>
      <c r="G46" s="16" t="s">
        <v>51</v>
      </c>
      <c r="H46" s="17" t="s">
        <v>53</v>
      </c>
    </row>
    <row r="48" spans="1:8" ht="18.75" x14ac:dyDescent="0.3">
      <c r="A48" t="s">
        <v>45</v>
      </c>
      <c r="B48" s="50" t="s">
        <v>129</v>
      </c>
    </row>
    <row r="49" spans="1:5" ht="18.75" x14ac:dyDescent="0.3">
      <c r="A49" t="s">
        <v>45</v>
      </c>
      <c r="B49" s="50" t="s">
        <v>130</v>
      </c>
    </row>
    <row r="50" spans="1:5" ht="18.75" x14ac:dyDescent="0.3">
      <c r="A50" t="s">
        <v>45</v>
      </c>
      <c r="B50" s="50" t="s">
        <v>125</v>
      </c>
    </row>
    <row r="51" spans="1:5" ht="18.75" x14ac:dyDescent="0.3">
      <c r="A51" t="s">
        <v>45</v>
      </c>
      <c r="B51" s="50" t="s">
        <v>126</v>
      </c>
    </row>
    <row r="52" spans="1:5" ht="18.75" x14ac:dyDescent="0.3">
      <c r="A52" t="s">
        <v>45</v>
      </c>
      <c r="B52" s="50" t="s">
        <v>131</v>
      </c>
    </row>
    <row r="53" spans="1:5" ht="18.75" x14ac:dyDescent="0.3">
      <c r="A53" t="s">
        <v>45</v>
      </c>
      <c r="B53" s="50" t="s">
        <v>132</v>
      </c>
    </row>
    <row r="55" spans="1:5" ht="23.25" x14ac:dyDescent="0.35">
      <c r="A55" t="s">
        <v>45</v>
      </c>
      <c r="B55" s="63" t="s">
        <v>134</v>
      </c>
      <c r="C55" s="63"/>
      <c r="D55" s="63"/>
      <c r="E55" s="63"/>
    </row>
    <row r="57" spans="1:5" ht="18.75" x14ac:dyDescent="0.3">
      <c r="A57" t="s">
        <v>45</v>
      </c>
      <c r="B57" s="50" t="s">
        <v>133</v>
      </c>
    </row>
    <row r="58" spans="1:5" ht="18.75" x14ac:dyDescent="0.3">
      <c r="A58" t="s">
        <v>45</v>
      </c>
      <c r="B58" s="50" t="s">
        <v>135</v>
      </c>
    </row>
    <row r="60" spans="1:5" ht="23.25" x14ac:dyDescent="0.35">
      <c r="A60" t="s">
        <v>45</v>
      </c>
      <c r="B60" s="63" t="s">
        <v>136</v>
      </c>
      <c r="C60" s="63"/>
      <c r="D60" s="63"/>
      <c r="E60" s="63"/>
    </row>
    <row r="62" spans="1:5" ht="18.75" x14ac:dyDescent="0.3">
      <c r="A62" t="s">
        <v>45</v>
      </c>
      <c r="B62" s="50" t="s">
        <v>133</v>
      </c>
    </row>
    <row r="63" spans="1:5" ht="18.75" x14ac:dyDescent="0.3">
      <c r="A63" t="s">
        <v>45</v>
      </c>
      <c r="B63" s="50" t="s">
        <v>137</v>
      </c>
    </row>
    <row r="65" spans="1:6" ht="23.25" x14ac:dyDescent="0.35">
      <c r="A65" t="s">
        <v>45</v>
      </c>
      <c r="B65" s="63" t="s">
        <v>138</v>
      </c>
      <c r="C65" s="63"/>
      <c r="D65" s="63"/>
      <c r="E65" s="63"/>
      <c r="F65" s="51" t="s">
        <v>3</v>
      </c>
    </row>
    <row r="67" spans="1:6" ht="18.75" x14ac:dyDescent="0.3">
      <c r="A67" t="s">
        <v>45</v>
      </c>
      <c r="B67" s="50" t="s">
        <v>133</v>
      </c>
    </row>
    <row r="68" spans="1:6" ht="18.75" x14ac:dyDescent="0.3">
      <c r="A68" t="s">
        <v>45</v>
      </c>
      <c r="B68" s="50" t="s">
        <v>139</v>
      </c>
    </row>
  </sheetData>
  <mergeCells count="10">
    <mergeCell ref="B46:E46"/>
    <mergeCell ref="B55:E55"/>
    <mergeCell ref="B60:E60"/>
    <mergeCell ref="B65:E65"/>
    <mergeCell ref="B2:E2"/>
    <mergeCell ref="B8:E8"/>
    <mergeCell ref="B16:E16"/>
    <mergeCell ref="B21:E21"/>
    <mergeCell ref="B29:E29"/>
    <mergeCell ref="B37:E37"/>
  </mergeCells>
  <hyperlinks>
    <hyperlink ref="H2" r:id="rId1" xr:uid="{CD1E32D8-8DF9-47EB-8D87-E8072EB2DC84}"/>
    <hyperlink ref="H8" r:id="rId2" xr:uid="{3D03ABFE-8202-4033-80B0-4B2A6DE5C69A}"/>
    <hyperlink ref="H46" r:id="rId3" xr:uid="{CCCE50A2-9B00-4B41-A159-A15DFA5FD636}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E07D-16CE-4D3B-8F34-D980DC1ADD82}">
  <dimension ref="B2:I62"/>
  <sheetViews>
    <sheetView showGridLines="0" zoomScale="184" zoomScaleNormal="184" workbookViewId="0">
      <selection activeCell="B2" sqref="B2:E2"/>
    </sheetView>
  </sheetViews>
  <sheetFormatPr baseColWidth="10" defaultRowHeight="15" x14ac:dyDescent="0.25"/>
  <cols>
    <col min="2" max="2" width="11.85546875" bestFit="1" customWidth="1"/>
    <col min="3" max="3" width="12.7109375" bestFit="1" customWidth="1"/>
    <col min="4" max="4" width="15" customWidth="1"/>
    <col min="6" max="6" width="15.5703125" bestFit="1" customWidth="1"/>
  </cols>
  <sheetData>
    <row r="2" spans="2:9" ht="18.75" x14ac:dyDescent="0.3">
      <c r="B2" s="71" t="s">
        <v>49</v>
      </c>
      <c r="C2" s="71"/>
      <c r="D2" s="71"/>
      <c r="E2" s="71"/>
      <c r="F2" s="16" t="s">
        <v>51</v>
      </c>
      <c r="G2" s="17" t="s">
        <v>10</v>
      </c>
    </row>
    <row r="3" spans="2:9" x14ac:dyDescent="0.25">
      <c r="G3" s="17" t="s">
        <v>9</v>
      </c>
    </row>
    <row r="4" spans="2:9" x14ac:dyDescent="0.25">
      <c r="G4" s="17"/>
    </row>
    <row r="5" spans="2:9" x14ac:dyDescent="0.25">
      <c r="B5" s="27" t="s">
        <v>11</v>
      </c>
    </row>
    <row r="6" spans="2:9" x14ac:dyDescent="0.25">
      <c r="B6" s="27" t="s">
        <v>141</v>
      </c>
    </row>
    <row r="7" spans="2:9" x14ac:dyDescent="0.25">
      <c r="B7" s="15"/>
      <c r="G7" t="s">
        <v>140</v>
      </c>
      <c r="I7" s="27" t="s">
        <v>48</v>
      </c>
    </row>
    <row r="8" spans="2:9" x14ac:dyDescent="0.25">
      <c r="B8" s="27" t="s">
        <v>46</v>
      </c>
      <c r="G8" s="17" t="s">
        <v>68</v>
      </c>
    </row>
    <row r="9" spans="2:9" x14ac:dyDescent="0.25">
      <c r="B9" s="27" t="s">
        <v>47</v>
      </c>
    </row>
    <row r="10" spans="2:9" x14ac:dyDescent="0.25">
      <c r="B10" s="27"/>
      <c r="C10" s="27"/>
      <c r="D10" s="27"/>
    </row>
    <row r="11" spans="2:9" x14ac:dyDescent="0.25">
      <c r="B11" s="29"/>
      <c r="C11" s="27"/>
      <c r="D11" s="27"/>
    </row>
    <row r="13" spans="2:9" ht="18.75" x14ac:dyDescent="0.3">
      <c r="B13" s="30"/>
      <c r="C13" s="15"/>
      <c r="D13" s="15"/>
      <c r="E13" s="15"/>
      <c r="F13" s="37"/>
      <c r="G13" s="28"/>
      <c r="H13" s="15"/>
    </row>
    <row r="15" spans="2:9" ht="15.75" x14ac:dyDescent="0.25">
      <c r="B15" s="31"/>
      <c r="C15" s="27"/>
      <c r="D15" s="27"/>
      <c r="E15" s="27"/>
      <c r="F15" s="27"/>
    </row>
    <row r="16" spans="2:9" x14ac:dyDescent="0.25">
      <c r="B16" s="27"/>
      <c r="C16" s="27"/>
      <c r="D16" s="27"/>
      <c r="E16" s="27"/>
      <c r="F16" s="27"/>
    </row>
    <row r="17" spans="2:6" x14ac:dyDescent="0.25">
      <c r="B17" s="27"/>
      <c r="C17" s="27"/>
      <c r="D17" s="27"/>
      <c r="E17" s="27"/>
      <c r="F17" s="27"/>
    </row>
    <row r="18" spans="2:6" ht="15.75" x14ac:dyDescent="0.25">
      <c r="B18" s="32"/>
      <c r="C18" s="33"/>
      <c r="D18" s="27"/>
      <c r="E18" s="27"/>
      <c r="F18" s="27"/>
    </row>
    <row r="19" spans="2:6" x14ac:dyDescent="0.25">
      <c r="B19" s="34"/>
      <c r="C19" s="27"/>
      <c r="D19" s="27"/>
      <c r="E19" s="27"/>
      <c r="F19" s="35"/>
    </row>
    <row r="20" spans="2:6" x14ac:dyDescent="0.25">
      <c r="B20" s="34"/>
      <c r="C20" s="27"/>
      <c r="D20" s="27"/>
      <c r="E20" s="27"/>
      <c r="F20" s="35"/>
    </row>
    <row r="21" spans="2:6" x14ac:dyDescent="0.25">
      <c r="B21" s="36"/>
      <c r="C21" s="27"/>
      <c r="D21" s="27"/>
      <c r="E21" s="27"/>
      <c r="F21" s="35"/>
    </row>
    <row r="22" spans="2:6" x14ac:dyDescent="0.25">
      <c r="B22" s="34"/>
      <c r="C22" s="27"/>
      <c r="D22" s="27"/>
      <c r="E22" s="27"/>
      <c r="F22" s="27"/>
    </row>
    <row r="25" spans="2:6" ht="15.75" x14ac:dyDescent="0.25">
      <c r="B25" s="31"/>
      <c r="C25" s="27"/>
      <c r="D25" s="27"/>
      <c r="E25" s="27"/>
      <c r="F25" s="27"/>
    </row>
    <row r="26" spans="2:6" x14ac:dyDescent="0.25">
      <c r="B26" s="27"/>
      <c r="C26" s="27"/>
      <c r="D26" s="38"/>
      <c r="E26" s="27"/>
      <c r="F26" s="27"/>
    </row>
    <row r="27" spans="2:6" x14ac:dyDescent="0.25">
      <c r="B27" s="27"/>
      <c r="C27" s="39"/>
      <c r="D27" s="40"/>
      <c r="E27" s="41"/>
      <c r="F27" s="27"/>
    </row>
    <row r="28" spans="2:6" x14ac:dyDescent="0.25">
      <c r="B28" s="27"/>
      <c r="C28" s="42"/>
      <c r="D28" s="40"/>
      <c r="E28" s="41"/>
      <c r="F28" s="27"/>
    </row>
    <row r="29" spans="2:6" x14ac:dyDescent="0.25">
      <c r="B29" s="27"/>
      <c r="C29" s="42"/>
      <c r="D29" s="40"/>
      <c r="E29" s="41"/>
      <c r="F29" s="27"/>
    </row>
    <row r="30" spans="2:6" x14ac:dyDescent="0.25">
      <c r="B30" s="27"/>
      <c r="C30" s="42"/>
      <c r="D30" s="40"/>
      <c r="E30" s="41"/>
      <c r="F30" s="27"/>
    </row>
    <row r="31" spans="2:6" x14ac:dyDescent="0.25">
      <c r="B31" s="27"/>
      <c r="C31" s="42"/>
      <c r="D31" s="40"/>
      <c r="E31" s="41"/>
      <c r="F31" s="27"/>
    </row>
    <row r="32" spans="2:6" x14ac:dyDescent="0.25">
      <c r="B32" s="27"/>
      <c r="C32" s="42"/>
      <c r="D32" s="40"/>
      <c r="E32" s="41"/>
      <c r="F32" s="27"/>
    </row>
    <row r="33" spans="2:6" x14ac:dyDescent="0.25">
      <c r="B33" s="27"/>
      <c r="C33" s="42"/>
      <c r="D33" s="40"/>
      <c r="E33" s="41"/>
      <c r="F33" s="27"/>
    </row>
    <row r="34" spans="2:6" x14ac:dyDescent="0.25">
      <c r="B34" s="27"/>
      <c r="C34" s="42"/>
      <c r="D34" s="40"/>
      <c r="E34" s="41"/>
      <c r="F34" s="27"/>
    </row>
    <row r="35" spans="2:6" x14ac:dyDescent="0.25">
      <c r="B35" s="27"/>
      <c r="C35" s="42"/>
      <c r="D35" s="40"/>
      <c r="E35" s="41"/>
      <c r="F35" s="27"/>
    </row>
    <row r="36" spans="2:6" x14ac:dyDescent="0.25">
      <c r="B36" s="27"/>
      <c r="C36" s="42"/>
      <c r="D36" s="40"/>
      <c r="E36" s="41"/>
      <c r="F36" s="27"/>
    </row>
    <row r="37" spans="2:6" x14ac:dyDescent="0.25">
      <c r="B37" s="27"/>
      <c r="C37" s="42"/>
      <c r="D37" s="40"/>
      <c r="E37" s="41"/>
      <c r="F37" s="27"/>
    </row>
    <row r="38" spans="2:6" x14ac:dyDescent="0.25">
      <c r="B38" s="27"/>
      <c r="C38" s="42"/>
      <c r="D38" s="40"/>
      <c r="E38" s="41"/>
      <c r="F38" s="27"/>
    </row>
    <row r="39" spans="2:6" x14ac:dyDescent="0.25">
      <c r="B39" s="27"/>
      <c r="C39" s="27"/>
      <c r="D39" s="27"/>
      <c r="E39" s="41"/>
      <c r="F39" s="27"/>
    </row>
    <row r="40" spans="2:6" x14ac:dyDescent="0.25">
      <c r="B40" s="27"/>
      <c r="C40" s="27"/>
      <c r="D40" s="27"/>
      <c r="E40" s="27"/>
      <c r="F40" s="27"/>
    </row>
    <row r="47" spans="2:6" ht="15.75" x14ac:dyDescent="0.25">
      <c r="B47" s="43"/>
    </row>
    <row r="48" spans="2:6" x14ac:dyDescent="0.25">
      <c r="B48" s="27"/>
      <c r="C48" s="42"/>
      <c r="D48" s="40"/>
      <c r="E48" s="41"/>
    </row>
    <row r="49" spans="2:5" x14ac:dyDescent="0.25">
      <c r="B49" s="27"/>
      <c r="C49" s="42"/>
      <c r="D49" s="40"/>
      <c r="E49" s="41"/>
    </row>
    <row r="50" spans="2:5" x14ac:dyDescent="0.25">
      <c r="B50" s="27"/>
      <c r="C50" s="42"/>
      <c r="D50" s="40"/>
      <c r="E50" s="41"/>
    </row>
    <row r="51" spans="2:5" x14ac:dyDescent="0.25">
      <c r="B51" s="27"/>
      <c r="C51" s="42"/>
      <c r="D51" s="40"/>
      <c r="E51" s="41"/>
    </row>
    <row r="52" spans="2:5" x14ac:dyDescent="0.25">
      <c r="B52" s="27"/>
      <c r="C52" s="42"/>
    </row>
    <row r="53" spans="2:5" x14ac:dyDescent="0.25">
      <c r="B53" s="27"/>
      <c r="C53" s="42"/>
    </row>
    <row r="54" spans="2:5" x14ac:dyDescent="0.25">
      <c r="B54" s="27"/>
      <c r="C54" s="42"/>
    </row>
    <row r="55" spans="2:5" x14ac:dyDescent="0.25">
      <c r="B55" s="27"/>
      <c r="C55" s="42"/>
    </row>
    <row r="56" spans="2:5" x14ac:dyDescent="0.25">
      <c r="B56" s="27"/>
      <c r="C56" s="42"/>
    </row>
    <row r="57" spans="2:5" x14ac:dyDescent="0.25">
      <c r="B57" s="27"/>
      <c r="C57" s="42"/>
    </row>
    <row r="58" spans="2:5" x14ac:dyDescent="0.25">
      <c r="B58" s="27"/>
      <c r="C58" s="42"/>
    </row>
    <row r="59" spans="2:5" x14ac:dyDescent="0.25">
      <c r="B59" s="27"/>
      <c r="C59" s="42"/>
    </row>
    <row r="60" spans="2:5" x14ac:dyDescent="0.25">
      <c r="E60" s="23"/>
    </row>
    <row r="62" spans="2:5" x14ac:dyDescent="0.25">
      <c r="B62" s="27"/>
    </row>
  </sheetData>
  <mergeCells count="1">
    <mergeCell ref="B2:E2"/>
  </mergeCells>
  <phoneticPr fontId="13" type="noConversion"/>
  <hyperlinks>
    <hyperlink ref="G2" r:id="rId1" xr:uid="{1A6C50B4-07EA-4419-AFA4-A615C93EF3EF}"/>
    <hyperlink ref="G3" r:id="rId2" xr:uid="{588145F9-E4AA-459A-BE59-07F2FEF71BEB}"/>
    <hyperlink ref="G8" r:id="rId3" xr:uid="{5E4AD4D0-30A5-4009-8741-D17FAAEBEEF6}"/>
  </hyperlinks>
  <pageMargins left="0.7" right="0.7" top="0.75" bottom="0.75" header="0.3" footer="0.3"/>
  <pageSetup orientation="portrait" horizontalDpi="0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ECCF-30B5-48DA-A970-FED70230AE6D}">
  <dimension ref="A2:H60"/>
  <sheetViews>
    <sheetView showGridLines="0" zoomScale="184" zoomScaleNormal="184" workbookViewId="0">
      <selection activeCell="B2" sqref="B2:E2"/>
    </sheetView>
  </sheetViews>
  <sheetFormatPr baseColWidth="10" defaultRowHeight="15" x14ac:dyDescent="0.25"/>
  <cols>
    <col min="2" max="2" width="11.85546875" bestFit="1" customWidth="1"/>
    <col min="3" max="3" width="18" customWidth="1"/>
    <col min="4" max="4" width="15" customWidth="1"/>
    <col min="6" max="6" width="15.5703125" bestFit="1" customWidth="1"/>
  </cols>
  <sheetData>
    <row r="2" spans="2:8" ht="18.75" x14ac:dyDescent="0.3">
      <c r="B2" s="71" t="s">
        <v>52</v>
      </c>
      <c r="C2" s="71"/>
      <c r="D2" s="71"/>
      <c r="E2" s="71"/>
      <c r="F2" s="16" t="s">
        <v>51</v>
      </c>
      <c r="G2" s="28" t="s">
        <v>53</v>
      </c>
    </row>
    <row r="3" spans="2:8" x14ac:dyDescent="0.25">
      <c r="G3" s="17"/>
    </row>
    <row r="4" spans="2:8" ht="15.75" x14ac:dyDescent="0.25">
      <c r="B4" s="31" t="s">
        <v>142</v>
      </c>
      <c r="C4" s="27"/>
      <c r="D4" s="27"/>
      <c r="E4" s="27"/>
      <c r="F4" s="27"/>
    </row>
    <row r="5" spans="2:8" x14ac:dyDescent="0.25">
      <c r="B5" s="27"/>
      <c r="C5" s="27"/>
      <c r="D5" s="27"/>
      <c r="E5" s="27"/>
      <c r="F5" s="27"/>
    </row>
    <row r="6" spans="2:8" ht="15.75" x14ac:dyDescent="0.25">
      <c r="B6" s="32" t="s">
        <v>2</v>
      </c>
      <c r="C6" s="33" t="s">
        <v>4</v>
      </c>
      <c r="D6" s="27"/>
      <c r="E6" s="27"/>
      <c r="F6" s="27"/>
      <c r="G6" s="27"/>
      <c r="H6" s="27"/>
    </row>
    <row r="7" spans="2:8" x14ac:dyDescent="0.25">
      <c r="B7" s="34">
        <v>0.8</v>
      </c>
      <c r="C7" s="27" t="s">
        <v>5</v>
      </c>
      <c r="D7" s="27"/>
      <c r="E7" s="27"/>
      <c r="F7" s="35">
        <f>2400*36500</f>
        <v>87600000</v>
      </c>
      <c r="G7" s="27" t="s">
        <v>86</v>
      </c>
      <c r="H7" s="27"/>
    </row>
    <row r="8" spans="2:8" x14ac:dyDescent="0.25">
      <c r="B8" s="34">
        <v>0.7</v>
      </c>
      <c r="C8" s="27" t="s">
        <v>6</v>
      </c>
      <c r="D8" s="27"/>
      <c r="E8" s="27"/>
      <c r="F8" s="35">
        <f>6000*36500</f>
        <v>219000000</v>
      </c>
      <c r="G8" s="27" t="s">
        <v>86</v>
      </c>
      <c r="H8" s="27"/>
    </row>
    <row r="9" spans="2:8" x14ac:dyDescent="0.25">
      <c r="B9" s="36">
        <v>0.52500000000000002</v>
      </c>
      <c r="C9" s="27" t="s">
        <v>7</v>
      </c>
      <c r="D9" s="27"/>
      <c r="E9" s="27"/>
      <c r="F9" s="35">
        <f>20000*36500</f>
        <v>730000000</v>
      </c>
      <c r="G9" s="27" t="s">
        <v>86</v>
      </c>
      <c r="H9" s="27"/>
    </row>
    <row r="10" spans="2:8" x14ac:dyDescent="0.25">
      <c r="B10" s="34">
        <v>0.31</v>
      </c>
      <c r="C10" s="27" t="s">
        <v>8</v>
      </c>
      <c r="D10" s="27"/>
      <c r="E10" s="27"/>
      <c r="F10" s="27"/>
      <c r="G10" s="27"/>
      <c r="H10" s="27"/>
    </row>
    <row r="11" spans="2:8" x14ac:dyDescent="0.25">
      <c r="B11" s="34"/>
      <c r="C11" s="27"/>
      <c r="D11" s="27"/>
      <c r="E11" s="27"/>
      <c r="F11" s="27"/>
      <c r="G11" s="27"/>
      <c r="H11" s="27"/>
    </row>
    <row r="13" spans="2:8" ht="18.75" x14ac:dyDescent="0.3">
      <c r="B13" s="18" t="s">
        <v>147</v>
      </c>
      <c r="C13" s="27" t="s">
        <v>149</v>
      </c>
    </row>
    <row r="14" spans="2:8" ht="15.75" x14ac:dyDescent="0.25">
      <c r="B14" s="31" t="s">
        <v>144</v>
      </c>
      <c r="C14" s="15"/>
      <c r="D14" s="15"/>
      <c r="E14" s="15"/>
      <c r="F14" s="27"/>
    </row>
    <row r="15" spans="2:8" x14ac:dyDescent="0.25">
      <c r="B15" s="27"/>
      <c r="C15" s="27" t="s">
        <v>143</v>
      </c>
      <c r="D15" s="38" t="s">
        <v>66</v>
      </c>
      <c r="E15" s="27"/>
      <c r="F15" s="27"/>
    </row>
    <row r="16" spans="2:8" x14ac:dyDescent="0.25">
      <c r="B16" s="27" t="s">
        <v>54</v>
      </c>
      <c r="C16" s="39">
        <v>8000000</v>
      </c>
      <c r="D16" s="40">
        <v>31212.65</v>
      </c>
      <c r="E16" s="41">
        <f>C16/D16</f>
        <v>256.30633733438202</v>
      </c>
      <c r="F16" s="27"/>
    </row>
    <row r="17" spans="2:7" x14ac:dyDescent="0.25">
      <c r="B17" s="27" t="s">
        <v>55</v>
      </c>
      <c r="C17" s="42">
        <f>C16</f>
        <v>8000000</v>
      </c>
      <c r="D17" s="40">
        <v>31539.200000000001</v>
      </c>
      <c r="E17" s="41">
        <f t="shared" ref="E17:E27" si="0">C17/D17</f>
        <v>253.65259740259739</v>
      </c>
      <c r="F17" s="27"/>
      <c r="G17" t="s">
        <v>87</v>
      </c>
    </row>
    <row r="18" spans="2:7" x14ac:dyDescent="0.25">
      <c r="B18" s="27" t="s">
        <v>56</v>
      </c>
      <c r="C18" s="42">
        <f t="shared" ref="C18:C27" si="1">C17</f>
        <v>8000000</v>
      </c>
      <c r="D18" s="40">
        <v>31727.74</v>
      </c>
      <c r="E18" s="41">
        <f t="shared" si="0"/>
        <v>252.14528359095226</v>
      </c>
      <c r="F18" s="27"/>
      <c r="G18" t="s">
        <v>88</v>
      </c>
    </row>
    <row r="19" spans="2:7" x14ac:dyDescent="0.25">
      <c r="B19" s="27" t="s">
        <v>57</v>
      </c>
      <c r="C19" s="42">
        <f t="shared" si="1"/>
        <v>8000000</v>
      </c>
      <c r="D19" s="40">
        <v>32176.49</v>
      </c>
      <c r="E19" s="41">
        <f t="shared" si="0"/>
        <v>248.62873483092778</v>
      </c>
      <c r="F19" s="27"/>
    </row>
    <row r="20" spans="2:7" x14ac:dyDescent="0.25">
      <c r="B20" s="27" t="s">
        <v>58</v>
      </c>
      <c r="C20" s="42">
        <f t="shared" si="1"/>
        <v>8000000</v>
      </c>
      <c r="D20" s="40">
        <v>32679.54</v>
      </c>
      <c r="E20" s="41">
        <f t="shared" si="0"/>
        <v>244.80148741383752</v>
      </c>
      <c r="F20" s="27"/>
    </row>
    <row r="21" spans="2:7" x14ac:dyDescent="0.25">
      <c r="B21" s="27" t="s">
        <v>59</v>
      </c>
      <c r="C21" s="42">
        <f t="shared" si="1"/>
        <v>8000000</v>
      </c>
      <c r="D21" s="40">
        <v>33086.83</v>
      </c>
      <c r="E21" s="41">
        <f t="shared" si="0"/>
        <v>241.78804678477809</v>
      </c>
      <c r="F21" s="27"/>
    </row>
    <row r="22" spans="2:7" x14ac:dyDescent="0.25">
      <c r="B22" s="27" t="s">
        <v>60</v>
      </c>
      <c r="C22" s="42">
        <f t="shared" si="1"/>
        <v>8000000</v>
      </c>
      <c r="D22" s="40">
        <v>33417.26</v>
      </c>
      <c r="E22" s="41">
        <f t="shared" si="0"/>
        <v>239.39724561499057</v>
      </c>
      <c r="F22" s="27"/>
    </row>
    <row r="23" spans="2:7" x14ac:dyDescent="0.25">
      <c r="B23" s="27" t="s">
        <v>61</v>
      </c>
      <c r="C23" s="42">
        <f t="shared" si="1"/>
        <v>8000000</v>
      </c>
      <c r="D23" s="40">
        <v>33836.51</v>
      </c>
      <c r="E23" s="41">
        <f t="shared" si="0"/>
        <v>236.43100307921827</v>
      </c>
      <c r="F23" s="27"/>
    </row>
    <row r="24" spans="2:7" x14ac:dyDescent="0.25">
      <c r="B24" s="27" t="s">
        <v>62</v>
      </c>
      <c r="C24" s="42">
        <f t="shared" si="1"/>
        <v>8000000</v>
      </c>
      <c r="D24" s="40">
        <v>34258.230000000003</v>
      </c>
      <c r="E24" s="41">
        <f t="shared" si="0"/>
        <v>233.52052922757537</v>
      </c>
      <c r="F24" s="27"/>
    </row>
    <row r="25" spans="2:7" x14ac:dyDescent="0.25">
      <c r="B25" s="27" t="s">
        <v>63</v>
      </c>
      <c r="C25" s="42">
        <f t="shared" si="1"/>
        <v>8000000</v>
      </c>
      <c r="D25" s="40">
        <v>34600.35</v>
      </c>
      <c r="E25" s="41">
        <f t="shared" si="0"/>
        <v>231.21153398737297</v>
      </c>
      <c r="F25" s="27"/>
    </row>
    <row r="26" spans="2:7" x14ac:dyDescent="0.25">
      <c r="B26" s="27" t="s">
        <v>64</v>
      </c>
      <c r="C26" s="42">
        <f t="shared" si="1"/>
        <v>8000000</v>
      </c>
      <c r="D26" s="40">
        <v>34811.800000000003</v>
      </c>
      <c r="E26" s="41">
        <f t="shared" si="0"/>
        <v>229.80713436248627</v>
      </c>
      <c r="F26" s="27"/>
    </row>
    <row r="27" spans="2:7" x14ac:dyDescent="0.25">
      <c r="B27" s="27" t="s">
        <v>65</v>
      </c>
      <c r="C27" s="42">
        <f t="shared" si="1"/>
        <v>8000000</v>
      </c>
      <c r="D27" s="40">
        <v>35110.980000000003</v>
      </c>
      <c r="E27" s="41">
        <f t="shared" si="0"/>
        <v>227.84895209418818</v>
      </c>
      <c r="F27" s="27"/>
    </row>
    <row r="28" spans="2:7" x14ac:dyDescent="0.25">
      <c r="B28" s="27"/>
      <c r="C28" s="27"/>
      <c r="D28" s="27"/>
      <c r="E28" s="41">
        <f>SUM(E16:E27)</f>
        <v>2895.5388857233065</v>
      </c>
      <c r="F28" s="27"/>
    </row>
    <row r="29" spans="2:7" x14ac:dyDescent="0.25">
      <c r="B29" s="27"/>
      <c r="C29" s="27"/>
      <c r="D29" s="27"/>
      <c r="E29" s="41"/>
      <c r="F29" s="27"/>
    </row>
    <row r="30" spans="2:7" ht="18.75" x14ac:dyDescent="0.3">
      <c r="B30" s="18" t="s">
        <v>148</v>
      </c>
      <c r="C30" t="s">
        <v>150</v>
      </c>
    </row>
    <row r="31" spans="2:7" x14ac:dyDescent="0.25">
      <c r="B31" s="52" t="s">
        <v>151</v>
      </c>
    </row>
    <row r="32" spans="2:7" s="27" customFormat="1" x14ac:dyDescent="0.25">
      <c r="B32" s="27" t="s">
        <v>145</v>
      </c>
      <c r="D32" s="27" t="s">
        <v>146</v>
      </c>
    </row>
    <row r="33" spans="2:5" s="27" customFormat="1" x14ac:dyDescent="0.25">
      <c r="B33" s="27" t="s">
        <v>152</v>
      </c>
      <c r="D33" s="40">
        <v>36388.07</v>
      </c>
      <c r="E33" s="41">
        <f>8000000/D33</f>
        <v>219.85227575961022</v>
      </c>
    </row>
    <row r="34" spans="2:5" s="27" customFormat="1" x14ac:dyDescent="0.25">
      <c r="B34" s="27" t="s">
        <v>153</v>
      </c>
    </row>
    <row r="36" spans="2:5" x14ac:dyDescent="0.25">
      <c r="B36" s="20" t="s">
        <v>154</v>
      </c>
    </row>
    <row r="37" spans="2:5" s="27" customFormat="1" ht="15.75" x14ac:dyDescent="0.25">
      <c r="B37" s="49" t="s">
        <v>89</v>
      </c>
    </row>
    <row r="38" spans="2:5" s="27" customFormat="1" x14ac:dyDescent="0.25">
      <c r="B38" s="27" t="s">
        <v>63</v>
      </c>
      <c r="C38" s="42">
        <v>8000000</v>
      </c>
      <c r="D38" s="40">
        <v>36388.07</v>
      </c>
      <c r="E38" s="41">
        <f t="shared" ref="E38:E49" si="2">C38/D38</f>
        <v>219.85227575961022</v>
      </c>
    </row>
    <row r="39" spans="2:5" s="27" customFormat="1" x14ac:dyDescent="0.25">
      <c r="B39" s="27" t="s">
        <v>64</v>
      </c>
      <c r="C39" s="42">
        <v>5000000</v>
      </c>
      <c r="D39" s="40">
        <v>36563.870000000003</v>
      </c>
      <c r="E39" s="41">
        <f t="shared" si="2"/>
        <v>136.74701282987823</v>
      </c>
    </row>
    <row r="40" spans="2:5" s="27" customFormat="1" x14ac:dyDescent="0.25">
      <c r="B40" s="27" t="s">
        <v>65</v>
      </c>
      <c r="C40" s="42">
        <f t="shared" ref="C40:C49" si="3">C39</f>
        <v>5000000</v>
      </c>
      <c r="D40" s="40">
        <v>36600</v>
      </c>
      <c r="E40" s="41">
        <f t="shared" si="2"/>
        <v>136.61202185792351</v>
      </c>
    </row>
    <row r="41" spans="2:5" s="27" customFormat="1" x14ac:dyDescent="0.25">
      <c r="B41" s="27" t="s">
        <v>54</v>
      </c>
      <c r="C41" s="42">
        <f t="shared" si="3"/>
        <v>5000000</v>
      </c>
      <c r="D41" s="40">
        <v>36600</v>
      </c>
      <c r="E41" s="41">
        <f t="shared" si="2"/>
        <v>136.61202185792351</v>
      </c>
    </row>
    <row r="42" spans="2:5" s="27" customFormat="1" x14ac:dyDescent="0.25">
      <c r="B42" s="27" t="s">
        <v>55</v>
      </c>
      <c r="C42" s="42">
        <f t="shared" si="3"/>
        <v>5000000</v>
      </c>
      <c r="D42" s="40">
        <v>36600</v>
      </c>
      <c r="E42" s="41">
        <f t="shared" si="2"/>
        <v>136.61202185792351</v>
      </c>
    </row>
    <row r="43" spans="2:5" s="27" customFormat="1" x14ac:dyDescent="0.25">
      <c r="B43" s="27" t="s">
        <v>56</v>
      </c>
      <c r="C43" s="42">
        <v>10000000</v>
      </c>
      <c r="D43" s="40">
        <v>36600</v>
      </c>
      <c r="E43" s="41">
        <f t="shared" si="2"/>
        <v>273.22404371584702</v>
      </c>
    </row>
    <row r="44" spans="2:5" s="27" customFormat="1" x14ac:dyDescent="0.25">
      <c r="B44" s="27" t="s">
        <v>57</v>
      </c>
      <c r="C44" s="42">
        <f t="shared" si="3"/>
        <v>10000000</v>
      </c>
      <c r="D44" s="40">
        <v>36600</v>
      </c>
      <c r="E44" s="41">
        <f t="shared" si="2"/>
        <v>273.22404371584702</v>
      </c>
    </row>
    <row r="45" spans="2:5" s="27" customFormat="1" x14ac:dyDescent="0.25">
      <c r="B45" s="27" t="s">
        <v>58</v>
      </c>
      <c r="C45" s="42">
        <v>7000000</v>
      </c>
      <c r="D45" s="40">
        <v>36600</v>
      </c>
      <c r="E45" s="41">
        <f t="shared" si="2"/>
        <v>191.2568306010929</v>
      </c>
    </row>
    <row r="46" spans="2:5" s="27" customFormat="1" x14ac:dyDescent="0.25">
      <c r="B46" s="27" t="s">
        <v>59</v>
      </c>
      <c r="C46" s="42">
        <f t="shared" si="3"/>
        <v>7000000</v>
      </c>
      <c r="D46" s="40">
        <v>36600</v>
      </c>
      <c r="E46" s="41">
        <f t="shared" si="2"/>
        <v>191.2568306010929</v>
      </c>
    </row>
    <row r="47" spans="2:5" s="27" customFormat="1" x14ac:dyDescent="0.25">
      <c r="B47" s="27" t="s">
        <v>60</v>
      </c>
      <c r="C47" s="42">
        <f t="shared" si="3"/>
        <v>7000000</v>
      </c>
      <c r="D47" s="40">
        <v>36600</v>
      </c>
      <c r="E47" s="41">
        <f t="shared" si="2"/>
        <v>191.2568306010929</v>
      </c>
    </row>
    <row r="48" spans="2:5" s="27" customFormat="1" x14ac:dyDescent="0.25">
      <c r="B48" s="27" t="s">
        <v>61</v>
      </c>
      <c r="C48" s="42">
        <f t="shared" si="3"/>
        <v>7000000</v>
      </c>
      <c r="D48" s="40">
        <v>36600</v>
      </c>
      <c r="E48" s="41">
        <f t="shared" si="2"/>
        <v>191.2568306010929</v>
      </c>
    </row>
    <row r="49" spans="1:5" s="27" customFormat="1" x14ac:dyDescent="0.25">
      <c r="B49" s="27" t="s">
        <v>62</v>
      </c>
      <c r="C49" s="42">
        <f t="shared" si="3"/>
        <v>7000000</v>
      </c>
      <c r="D49" s="40">
        <v>36600</v>
      </c>
      <c r="E49" s="41">
        <f t="shared" si="2"/>
        <v>191.2568306010929</v>
      </c>
    </row>
    <row r="50" spans="1:5" s="27" customFormat="1" x14ac:dyDescent="0.25">
      <c r="D50" s="40"/>
      <c r="E50" s="41">
        <f>SUM(E38:E49)</f>
        <v>2269.1675946004175</v>
      </c>
    </row>
    <row r="51" spans="1:5" x14ac:dyDescent="0.25">
      <c r="B51" s="15"/>
      <c r="C51" s="15"/>
      <c r="D51" s="15"/>
      <c r="E51" s="15"/>
    </row>
    <row r="52" spans="1:5" x14ac:dyDescent="0.25">
      <c r="B52" s="27" t="s">
        <v>195</v>
      </c>
      <c r="C52" s="15"/>
      <c r="D52" s="53"/>
      <c r="E52" s="15"/>
    </row>
    <row r="53" spans="1:5" x14ac:dyDescent="0.25">
      <c r="B53" s="27" t="s">
        <v>155</v>
      </c>
      <c r="C53" s="15"/>
      <c r="D53" s="15"/>
      <c r="E53" s="15"/>
    </row>
    <row r="57" spans="1:5" x14ac:dyDescent="0.25">
      <c r="B57" s="19" t="s">
        <v>156</v>
      </c>
    </row>
    <row r="58" spans="1:5" x14ac:dyDescent="0.25">
      <c r="A58" s="25" t="s">
        <v>45</v>
      </c>
      <c r="B58" t="s">
        <v>157</v>
      </c>
    </row>
    <row r="59" spans="1:5" x14ac:dyDescent="0.25">
      <c r="A59" s="25" t="s">
        <v>45</v>
      </c>
      <c r="B59" t="s">
        <v>158</v>
      </c>
    </row>
    <row r="60" spans="1:5" x14ac:dyDescent="0.25">
      <c r="B60" t="s">
        <v>159</v>
      </c>
    </row>
  </sheetData>
  <mergeCells count="1">
    <mergeCell ref="B2:E2"/>
  </mergeCells>
  <phoneticPr fontId="13" type="noConversion"/>
  <hyperlinks>
    <hyperlink ref="G2" r:id="rId1" xr:uid="{20CCDFC4-F6D2-4612-8E60-B449EDA2456D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C6CC-2CE3-4800-B01A-3E78DE1AB078}">
  <dimension ref="B2:H55"/>
  <sheetViews>
    <sheetView showGridLines="0" zoomScale="244" zoomScaleNormal="244" workbookViewId="0">
      <selection activeCell="B2" sqref="B2:C2"/>
    </sheetView>
  </sheetViews>
  <sheetFormatPr baseColWidth="10" defaultRowHeight="15" x14ac:dyDescent="0.25"/>
  <cols>
    <col min="1" max="1" width="8" customWidth="1"/>
    <col min="3" max="3" width="13.28515625" customWidth="1"/>
    <col min="5" max="5" width="15" customWidth="1"/>
    <col min="6" max="6" width="15.7109375" customWidth="1"/>
    <col min="7" max="7" width="13.140625" customWidth="1"/>
  </cols>
  <sheetData>
    <row r="2" spans="2:8" x14ac:dyDescent="0.25">
      <c r="B2" s="64" t="s">
        <v>32</v>
      </c>
      <c r="C2" s="64"/>
      <c r="E2" s="25" t="s">
        <v>51</v>
      </c>
      <c r="F2" s="17" t="s">
        <v>69</v>
      </c>
    </row>
    <row r="4" spans="2:8" x14ac:dyDescent="0.25">
      <c r="B4" t="s">
        <v>34</v>
      </c>
      <c r="D4" t="s">
        <v>33</v>
      </c>
    </row>
    <row r="5" spans="2:8" x14ac:dyDescent="0.25">
      <c r="B5" t="s">
        <v>35</v>
      </c>
      <c r="D5" t="s">
        <v>36</v>
      </c>
    </row>
    <row r="6" spans="2:8" ht="45" customHeight="1" x14ac:dyDescent="0.25"/>
    <row r="7" spans="2:8" x14ac:dyDescent="0.25">
      <c r="B7" s="20" t="s">
        <v>73</v>
      </c>
    </row>
    <row r="9" spans="2:8" x14ac:dyDescent="0.25">
      <c r="B9" s="19" t="s">
        <v>82</v>
      </c>
    </row>
    <row r="10" spans="2:8" x14ac:dyDescent="0.25">
      <c r="B10" s="25" t="s">
        <v>43</v>
      </c>
      <c r="C10" s="44">
        <v>45148</v>
      </c>
      <c r="E10" s="25" t="s">
        <v>79</v>
      </c>
      <c r="F10">
        <v>1.5</v>
      </c>
      <c r="G10" t="s">
        <v>78</v>
      </c>
      <c r="H10" t="s">
        <v>90</v>
      </c>
    </row>
    <row r="11" spans="2:8" x14ac:dyDescent="0.25">
      <c r="B11" s="25" t="s">
        <v>74</v>
      </c>
      <c r="C11" s="45">
        <v>600</v>
      </c>
      <c r="E11" s="25" t="s">
        <v>80</v>
      </c>
      <c r="F11">
        <v>-1.0096000000000001</v>
      </c>
      <c r="G11" t="s">
        <v>78</v>
      </c>
    </row>
    <row r="12" spans="2:8" x14ac:dyDescent="0.25">
      <c r="B12" s="25" t="s">
        <v>72</v>
      </c>
      <c r="C12" s="39">
        <v>63199</v>
      </c>
    </row>
    <row r="13" spans="2:8" x14ac:dyDescent="0.25">
      <c r="B13" s="25"/>
      <c r="C13" s="21"/>
    </row>
    <row r="14" spans="2:8" x14ac:dyDescent="0.25">
      <c r="C14" s="26" t="s">
        <v>76</v>
      </c>
      <c r="D14" t="s">
        <v>77</v>
      </c>
    </row>
    <row r="15" spans="2:8" x14ac:dyDescent="0.25">
      <c r="B15" t="s">
        <v>70</v>
      </c>
      <c r="C15" s="42">
        <f>F10*C12/1000</f>
        <v>94.798500000000004</v>
      </c>
      <c r="D15" s="42">
        <f>C15*C11</f>
        <v>56879.100000000006</v>
      </c>
      <c r="E15" t="s">
        <v>83</v>
      </c>
      <c r="H15" s="22">
        <f>F10*C12/1000*C11</f>
        <v>56879.100000000006</v>
      </c>
    </row>
    <row r="16" spans="2:8" x14ac:dyDescent="0.25">
      <c r="B16" t="s">
        <v>71</v>
      </c>
      <c r="C16" s="42">
        <f>F11*C12/1000</f>
        <v>-63.805710400000002</v>
      </c>
      <c r="D16" s="42">
        <f>C16*C11</f>
        <v>-38283.426240000001</v>
      </c>
    </row>
    <row r="17" spans="2:8" ht="15.75" customHeight="1" x14ac:dyDescent="0.25">
      <c r="B17" t="s">
        <v>81</v>
      </c>
      <c r="C17" s="15"/>
      <c r="D17" s="42">
        <f>SUM(D15:D16)</f>
        <v>18595.673760000005</v>
      </c>
    </row>
    <row r="18" spans="2:8" ht="40.5" customHeight="1" x14ac:dyDescent="0.25">
      <c r="C18" s="15"/>
      <c r="D18" s="24"/>
    </row>
    <row r="19" spans="2:8" x14ac:dyDescent="0.25">
      <c r="B19" s="19" t="s">
        <v>94</v>
      </c>
    </row>
    <row r="20" spans="2:8" x14ac:dyDescent="0.25">
      <c r="B20" s="25" t="s">
        <v>43</v>
      </c>
      <c r="C20" s="44">
        <v>45101</v>
      </c>
      <c r="E20" s="25" t="s">
        <v>79</v>
      </c>
      <c r="F20" s="27">
        <v>1.5</v>
      </c>
      <c r="G20" t="s">
        <v>78</v>
      </c>
    </row>
    <row r="21" spans="2:8" x14ac:dyDescent="0.25">
      <c r="B21" s="25" t="s">
        <v>74</v>
      </c>
      <c r="C21" s="45">
        <v>300</v>
      </c>
      <c r="E21" s="25" t="s">
        <v>80</v>
      </c>
      <c r="F21" s="27">
        <v>2.5809000000000002</v>
      </c>
      <c r="G21" t="s">
        <v>78</v>
      </c>
    </row>
    <row r="22" spans="2:8" x14ac:dyDescent="0.25">
      <c r="B22" s="25" t="s">
        <v>72</v>
      </c>
      <c r="C22" s="39">
        <v>63263</v>
      </c>
    </row>
    <row r="23" spans="2:8" x14ac:dyDescent="0.25">
      <c r="B23" s="25"/>
      <c r="C23" s="21"/>
    </row>
    <row r="24" spans="2:8" x14ac:dyDescent="0.25">
      <c r="C24" s="26" t="s">
        <v>76</v>
      </c>
      <c r="D24" t="s">
        <v>77</v>
      </c>
    </row>
    <row r="25" spans="2:8" x14ac:dyDescent="0.25">
      <c r="B25" t="s">
        <v>70</v>
      </c>
      <c r="C25" s="42">
        <f>F20*C22/1000</f>
        <v>94.894499999999994</v>
      </c>
      <c r="D25" s="42">
        <f>C25*C21</f>
        <v>28468.35</v>
      </c>
      <c r="E25" t="s">
        <v>75</v>
      </c>
    </row>
    <row r="26" spans="2:8" x14ac:dyDescent="0.25">
      <c r="B26" t="s">
        <v>71</v>
      </c>
      <c r="C26" s="42">
        <f>F21*C22/1000</f>
        <v>163.27547670000001</v>
      </c>
      <c r="D26" s="42">
        <f>C26*C21</f>
        <v>48982.643010000007</v>
      </c>
    </row>
    <row r="27" spans="2:8" x14ac:dyDescent="0.25">
      <c r="B27" t="s">
        <v>81</v>
      </c>
      <c r="C27" s="15"/>
      <c r="D27" s="42">
        <f>SUM(D25:D26)</f>
        <v>77450.993010000006</v>
      </c>
      <c r="F27" s="22">
        <f>F21*C22/1000*300</f>
        <v>48982.643010000007</v>
      </c>
    </row>
    <row r="28" spans="2:8" x14ac:dyDescent="0.25">
      <c r="C28" s="2"/>
    </row>
    <row r="29" spans="2:8" x14ac:dyDescent="0.25">
      <c r="C29" s="2"/>
    </row>
    <row r="30" spans="2:8" x14ac:dyDescent="0.25">
      <c r="B30" s="19" t="s">
        <v>95</v>
      </c>
    </row>
    <row r="31" spans="2:8" x14ac:dyDescent="0.25">
      <c r="B31" s="25" t="s">
        <v>43</v>
      </c>
      <c r="C31" s="44">
        <v>45169</v>
      </c>
      <c r="E31" s="25" t="s">
        <v>79</v>
      </c>
      <c r="F31">
        <v>1.5</v>
      </c>
      <c r="G31" t="s">
        <v>78</v>
      </c>
      <c r="H31" t="s">
        <v>90</v>
      </c>
    </row>
    <row r="32" spans="2:8" x14ac:dyDescent="0.25">
      <c r="B32" s="25" t="s">
        <v>74</v>
      </c>
      <c r="C32" s="45">
        <v>44.881</v>
      </c>
      <c r="E32" s="25" t="s">
        <v>80</v>
      </c>
      <c r="F32">
        <v>-2.0545</v>
      </c>
      <c r="G32" t="s">
        <v>78</v>
      </c>
    </row>
    <row r="33" spans="2:8" x14ac:dyDescent="0.25">
      <c r="B33" s="25" t="s">
        <v>72</v>
      </c>
      <c r="C33" s="39">
        <v>63199</v>
      </c>
    </row>
    <row r="34" spans="2:8" x14ac:dyDescent="0.25">
      <c r="B34" s="25"/>
      <c r="C34" s="21"/>
    </row>
    <row r="35" spans="2:8" x14ac:dyDescent="0.25">
      <c r="C35" s="26" t="s">
        <v>76</v>
      </c>
      <c r="D35" t="s">
        <v>77</v>
      </c>
    </row>
    <row r="36" spans="2:8" x14ac:dyDescent="0.25">
      <c r="B36" t="s">
        <v>70</v>
      </c>
      <c r="C36" s="42">
        <f>F31*C33/1000</f>
        <v>94.798500000000004</v>
      </c>
      <c r="D36" s="42">
        <f>C36*C32</f>
        <v>4254.6514784999999</v>
      </c>
      <c r="E36" t="s">
        <v>83</v>
      </c>
      <c r="H36" s="22">
        <f>F31*C33/1000*C32</f>
        <v>4254.6514784999999</v>
      </c>
    </row>
    <row r="37" spans="2:8" x14ac:dyDescent="0.25">
      <c r="B37" t="s">
        <v>71</v>
      </c>
      <c r="C37" s="42">
        <f>F32*C33/1000</f>
        <v>-129.84234549999999</v>
      </c>
      <c r="D37" s="42">
        <f>C37*C32</f>
        <v>-5827.4543083854996</v>
      </c>
    </row>
    <row r="38" spans="2:8" x14ac:dyDescent="0.25">
      <c r="B38" t="s">
        <v>81</v>
      </c>
      <c r="C38" s="15"/>
      <c r="D38" s="42">
        <f>SUM(D36:D37)</f>
        <v>-1572.8028298854997</v>
      </c>
    </row>
    <row r="39" spans="2:8" x14ac:dyDescent="0.25">
      <c r="C39" s="7"/>
      <c r="E39" t="s">
        <v>96</v>
      </c>
    </row>
    <row r="40" spans="2:8" x14ac:dyDescent="0.25">
      <c r="C40" s="2"/>
      <c r="E40" t="s">
        <v>97</v>
      </c>
      <c r="F40">
        <f>C32/1000</f>
        <v>4.4880999999999997E-2</v>
      </c>
    </row>
    <row r="41" spans="2:8" x14ac:dyDescent="0.25">
      <c r="C41" s="2"/>
    </row>
    <row r="47" spans="2:8" x14ac:dyDescent="0.25">
      <c r="C47" s="5"/>
    </row>
    <row r="55" spans="2:2" x14ac:dyDescent="0.25">
      <c r="B55" s="8"/>
    </row>
  </sheetData>
  <mergeCells count="1">
    <mergeCell ref="B2:C2"/>
  </mergeCells>
  <hyperlinks>
    <hyperlink ref="F2" r:id="rId1" xr:uid="{28CC7F06-398C-4A38-A463-DFA0E782BC6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D29C-E23D-4672-8DD5-9E50E273FCFB}">
  <dimension ref="B2:J70"/>
  <sheetViews>
    <sheetView showGridLines="0" zoomScale="160" zoomScaleNormal="160" workbookViewId="0">
      <selection activeCell="B2" sqref="B2:F2"/>
    </sheetView>
  </sheetViews>
  <sheetFormatPr baseColWidth="10" defaultRowHeight="15" x14ac:dyDescent="0.25"/>
  <cols>
    <col min="2" max="2" width="19.7109375" customWidth="1"/>
  </cols>
  <sheetData>
    <row r="2" spans="2:10" ht="21" x14ac:dyDescent="0.35">
      <c r="B2" s="65" t="s">
        <v>161</v>
      </c>
      <c r="C2" s="65"/>
      <c r="D2" s="65"/>
      <c r="E2" s="65"/>
      <c r="F2" s="65"/>
      <c r="I2" s="25" t="s">
        <v>51</v>
      </c>
      <c r="J2" s="17" t="s">
        <v>84</v>
      </c>
    </row>
    <row r="3" spans="2:10" x14ac:dyDescent="0.25">
      <c r="I3" s="25"/>
      <c r="J3" s="17" t="s">
        <v>91</v>
      </c>
    </row>
    <row r="4" spans="2:10" x14ac:dyDescent="0.25">
      <c r="B4" s="29" t="s">
        <v>92</v>
      </c>
      <c r="C4" s="27"/>
      <c r="D4" s="27"/>
      <c r="E4" s="27"/>
      <c r="F4" s="27"/>
      <c r="G4" s="27"/>
      <c r="H4" s="27"/>
      <c r="I4" s="60"/>
      <c r="J4" s="17" t="s">
        <v>160</v>
      </c>
    </row>
    <row r="5" spans="2:10" ht="21" x14ac:dyDescent="0.35">
      <c r="B5" s="61" t="s">
        <v>93</v>
      </c>
      <c r="C5" s="27"/>
      <c r="D5" s="27"/>
      <c r="E5" s="27"/>
      <c r="F5" s="27"/>
      <c r="G5" s="27"/>
      <c r="H5" s="27"/>
      <c r="I5" s="60"/>
      <c r="J5" s="17"/>
    </row>
    <row r="6" spans="2:10" x14ac:dyDescent="0.25">
      <c r="B6" s="27"/>
      <c r="C6" s="27" t="s">
        <v>163</v>
      </c>
      <c r="D6" s="27"/>
      <c r="E6" s="27"/>
      <c r="F6" s="27" t="s">
        <v>162</v>
      </c>
      <c r="G6" s="27"/>
      <c r="H6" s="27"/>
      <c r="I6" s="60"/>
      <c r="J6" s="17"/>
    </row>
    <row r="7" spans="2:10" x14ac:dyDescent="0.25">
      <c r="B7" s="27"/>
      <c r="C7" s="27"/>
      <c r="D7" s="27" t="s">
        <v>164</v>
      </c>
      <c r="E7" s="27"/>
      <c r="F7" s="27"/>
      <c r="G7" s="27"/>
      <c r="H7" s="27"/>
      <c r="I7" s="60"/>
      <c r="J7" s="17"/>
    </row>
    <row r="8" spans="2:10" x14ac:dyDescent="0.25">
      <c r="B8" s="15"/>
      <c r="C8" s="15"/>
      <c r="D8" s="15"/>
      <c r="E8" s="15"/>
      <c r="F8" s="15"/>
      <c r="G8" s="15"/>
      <c r="H8" s="15"/>
      <c r="I8" s="25"/>
      <c r="J8" s="17"/>
    </row>
    <row r="9" spans="2:10" x14ac:dyDescent="0.25">
      <c r="B9" s="27" t="s">
        <v>180</v>
      </c>
      <c r="C9" s="27"/>
      <c r="D9" s="27"/>
      <c r="E9" s="27"/>
      <c r="F9" s="15"/>
      <c r="G9" s="15"/>
      <c r="H9" s="15"/>
      <c r="I9" s="25"/>
      <c r="J9" s="17"/>
    </row>
    <row r="10" spans="2:10" x14ac:dyDescent="0.25">
      <c r="B10" s="60" t="s">
        <v>45</v>
      </c>
      <c r="C10" s="27" t="s">
        <v>181</v>
      </c>
      <c r="D10" s="27"/>
      <c r="E10" s="27"/>
      <c r="F10" s="15"/>
      <c r="G10" s="15"/>
      <c r="H10" s="15"/>
      <c r="I10" s="25"/>
      <c r="J10" s="17"/>
    </row>
    <row r="11" spans="2:10" x14ac:dyDescent="0.25">
      <c r="B11" s="60" t="s">
        <v>45</v>
      </c>
      <c r="C11" s="27" t="s">
        <v>182</v>
      </c>
      <c r="D11" s="27"/>
      <c r="E11" s="27"/>
      <c r="F11" s="15"/>
      <c r="G11" s="15"/>
      <c r="H11" s="15"/>
      <c r="I11" s="25"/>
      <c r="J11" s="17"/>
    </row>
    <row r="12" spans="2:10" x14ac:dyDescent="0.25">
      <c r="B12" s="60" t="s">
        <v>45</v>
      </c>
      <c r="C12" s="27" t="s">
        <v>183</v>
      </c>
      <c r="D12" s="27"/>
      <c r="E12" s="27"/>
      <c r="F12" s="15"/>
      <c r="G12" s="15"/>
      <c r="H12" s="15"/>
      <c r="I12" s="25"/>
      <c r="J12" s="17"/>
    </row>
    <row r="13" spans="2:10" x14ac:dyDescent="0.25">
      <c r="B13" s="27"/>
      <c r="C13" s="27" t="s">
        <v>184</v>
      </c>
      <c r="D13" s="27"/>
      <c r="E13" s="27"/>
      <c r="F13" s="15"/>
      <c r="G13" s="15"/>
      <c r="H13" s="15"/>
      <c r="I13" s="25"/>
      <c r="J13" s="17"/>
    </row>
    <row r="14" spans="2:10" x14ac:dyDescent="0.25">
      <c r="B14" s="27"/>
      <c r="C14" s="27"/>
      <c r="D14" s="27"/>
      <c r="E14" s="27"/>
      <c r="F14" s="15"/>
      <c r="G14" s="15"/>
      <c r="H14" s="15"/>
      <c r="I14" s="25"/>
      <c r="J14" s="17"/>
    </row>
    <row r="15" spans="2:10" x14ac:dyDescent="0.25">
      <c r="I15" s="25"/>
      <c r="J15" s="17"/>
    </row>
    <row r="16" spans="2:10" x14ac:dyDescent="0.25">
      <c r="B16" s="66" t="s">
        <v>165</v>
      </c>
      <c r="C16" s="66"/>
      <c r="D16" s="66"/>
      <c r="E16" t="s">
        <v>168</v>
      </c>
      <c r="I16" s="25"/>
      <c r="J16" s="17"/>
    </row>
    <row r="18" spans="2:7" ht="18.75" x14ac:dyDescent="0.3">
      <c r="B18" s="30" t="s">
        <v>171</v>
      </c>
    </row>
    <row r="19" spans="2:7" x14ac:dyDescent="0.25">
      <c r="B19" t="s">
        <v>37</v>
      </c>
      <c r="C19" s="2">
        <v>100000</v>
      </c>
      <c r="E19" t="s">
        <v>196</v>
      </c>
    </row>
    <row r="20" spans="2:7" x14ac:dyDescent="0.25">
      <c r="B20" s="48" t="s">
        <v>166</v>
      </c>
      <c r="C20" s="47">
        <v>25000</v>
      </c>
      <c r="E20" t="s">
        <v>41</v>
      </c>
    </row>
    <row r="21" spans="2:7" x14ac:dyDescent="0.25">
      <c r="B21" t="s">
        <v>38</v>
      </c>
      <c r="C21" s="2">
        <v>5000</v>
      </c>
      <c r="E21" s="48" t="s">
        <v>42</v>
      </c>
      <c r="F21" s="48"/>
      <c r="G21" s="48"/>
    </row>
    <row r="22" spans="2:7" x14ac:dyDescent="0.25">
      <c r="B22" t="s">
        <v>39</v>
      </c>
      <c r="C22" s="2">
        <v>19000</v>
      </c>
    </row>
    <row r="23" spans="2:7" x14ac:dyDescent="0.25">
      <c r="B23" t="s">
        <v>40</v>
      </c>
      <c r="C23" s="2">
        <f>SUM(C19:C22)</f>
        <v>149000</v>
      </c>
    </row>
    <row r="27" spans="2:7" ht="18.75" x14ac:dyDescent="0.3">
      <c r="B27" s="3" t="s">
        <v>172</v>
      </c>
    </row>
    <row r="28" spans="2:7" x14ac:dyDescent="0.25">
      <c r="B28" t="s">
        <v>37</v>
      </c>
      <c r="C28" s="2">
        <v>100000</v>
      </c>
    </row>
    <row r="29" spans="2:7" x14ac:dyDescent="0.25">
      <c r="B29" s="48" t="s">
        <v>166</v>
      </c>
      <c r="C29" s="47">
        <v>25000</v>
      </c>
      <c r="E29" t="s">
        <v>41</v>
      </c>
    </row>
    <row r="30" spans="2:7" x14ac:dyDescent="0.25">
      <c r="B30" t="s">
        <v>38</v>
      </c>
      <c r="C30" s="7">
        <v>-5000</v>
      </c>
      <c r="E30" s="48" t="s">
        <v>42</v>
      </c>
      <c r="F30" s="48"/>
      <c r="G30" s="48"/>
    </row>
    <row r="31" spans="2:7" x14ac:dyDescent="0.25">
      <c r="B31" t="s">
        <v>39</v>
      </c>
      <c r="C31" s="2">
        <v>19000</v>
      </c>
    </row>
    <row r="32" spans="2:7" x14ac:dyDescent="0.25">
      <c r="B32" t="s">
        <v>40</v>
      </c>
      <c r="C32" s="2">
        <f>SUM(C28:C31)</f>
        <v>139000</v>
      </c>
    </row>
    <row r="36" spans="2:7" ht="21" x14ac:dyDescent="0.35">
      <c r="B36" s="46" t="s">
        <v>173</v>
      </c>
    </row>
    <row r="37" spans="2:7" x14ac:dyDescent="0.25">
      <c r="B37" t="s">
        <v>37</v>
      </c>
      <c r="C37" s="2">
        <v>100000</v>
      </c>
    </row>
    <row r="38" spans="2:7" x14ac:dyDescent="0.25">
      <c r="B38" s="48" t="s">
        <v>166</v>
      </c>
      <c r="C38" s="47">
        <v>25000</v>
      </c>
      <c r="E38" t="s">
        <v>41</v>
      </c>
    </row>
    <row r="39" spans="2:7" x14ac:dyDescent="0.25">
      <c r="B39" t="s">
        <v>38</v>
      </c>
      <c r="C39" s="7">
        <v>-32000</v>
      </c>
      <c r="E39" s="48" t="s">
        <v>42</v>
      </c>
      <c r="F39" s="48"/>
      <c r="G39" s="48"/>
    </row>
    <row r="40" spans="2:7" x14ac:dyDescent="0.25">
      <c r="B40" t="s">
        <v>39</v>
      </c>
      <c r="C40" s="2">
        <v>19000</v>
      </c>
    </row>
    <row r="41" spans="2:7" x14ac:dyDescent="0.25">
      <c r="B41" t="s">
        <v>40</v>
      </c>
      <c r="C41" s="2">
        <f>SUM(C37:C40)</f>
        <v>112000</v>
      </c>
    </row>
    <row r="45" spans="2:7" x14ac:dyDescent="0.25">
      <c r="B45" s="66" t="s">
        <v>167</v>
      </c>
      <c r="C45" s="66"/>
      <c r="D45" s="66"/>
    </row>
    <row r="47" spans="2:7" ht="18.75" x14ac:dyDescent="0.3">
      <c r="B47" s="30" t="s">
        <v>171</v>
      </c>
    </row>
    <row r="48" spans="2:7" x14ac:dyDescent="0.25">
      <c r="B48" t="s">
        <v>37</v>
      </c>
      <c r="C48" s="2">
        <v>100000</v>
      </c>
    </row>
    <row r="49" spans="2:7" x14ac:dyDescent="0.25">
      <c r="B49" s="54" t="s">
        <v>166</v>
      </c>
      <c r="C49" s="55">
        <v>25000</v>
      </c>
      <c r="E49" t="s">
        <v>169</v>
      </c>
    </row>
    <row r="50" spans="2:7" x14ac:dyDescent="0.25">
      <c r="B50" s="54" t="s">
        <v>38</v>
      </c>
      <c r="C50" s="55">
        <v>5000</v>
      </c>
      <c r="E50" s="54" t="s">
        <v>174</v>
      </c>
      <c r="F50" s="54"/>
      <c r="G50" s="54"/>
    </row>
    <row r="51" spans="2:7" x14ac:dyDescent="0.25">
      <c r="B51" t="s">
        <v>39</v>
      </c>
      <c r="C51" s="2">
        <v>19000</v>
      </c>
    </row>
    <row r="52" spans="2:7" x14ac:dyDescent="0.25">
      <c r="B52" t="s">
        <v>40</v>
      </c>
      <c r="C52" s="2">
        <f>SUM(C48:C51)</f>
        <v>149000</v>
      </c>
    </row>
    <row r="56" spans="2:7" ht="18.75" x14ac:dyDescent="0.3">
      <c r="B56" s="3" t="s">
        <v>172</v>
      </c>
    </row>
    <row r="57" spans="2:7" x14ac:dyDescent="0.25">
      <c r="B57" t="s">
        <v>37</v>
      </c>
      <c r="C57" s="2">
        <v>100000</v>
      </c>
    </row>
    <row r="58" spans="2:7" x14ac:dyDescent="0.25">
      <c r="B58" s="54" t="s">
        <v>166</v>
      </c>
      <c r="C58" s="55">
        <v>25000</v>
      </c>
      <c r="E58" t="s">
        <v>169</v>
      </c>
    </row>
    <row r="59" spans="2:7" x14ac:dyDescent="0.25">
      <c r="B59" s="54" t="s">
        <v>38</v>
      </c>
      <c r="C59" s="56">
        <v>-5000</v>
      </c>
      <c r="E59" s="54" t="s">
        <v>175</v>
      </c>
      <c r="F59" s="54"/>
      <c r="G59" s="54"/>
    </row>
    <row r="60" spans="2:7" x14ac:dyDescent="0.25">
      <c r="B60" t="s">
        <v>39</v>
      </c>
      <c r="C60" s="2">
        <v>19000</v>
      </c>
    </row>
    <row r="61" spans="2:7" x14ac:dyDescent="0.25">
      <c r="B61" t="s">
        <v>40</v>
      </c>
      <c r="C61" s="2">
        <f>SUM(C57:C60)</f>
        <v>139000</v>
      </c>
    </row>
    <row r="65" spans="2:7" ht="21" x14ac:dyDescent="0.35">
      <c r="B65" s="46" t="s">
        <v>173</v>
      </c>
    </row>
    <row r="66" spans="2:7" x14ac:dyDescent="0.25">
      <c r="B66" t="s">
        <v>37</v>
      </c>
      <c r="C66" s="2">
        <v>100000</v>
      </c>
    </row>
    <row r="67" spans="2:7" x14ac:dyDescent="0.25">
      <c r="B67" s="54" t="s">
        <v>166</v>
      </c>
      <c r="C67" s="55">
        <v>25000</v>
      </c>
      <c r="E67" t="s">
        <v>170</v>
      </c>
    </row>
    <row r="68" spans="2:7" x14ac:dyDescent="0.25">
      <c r="B68" s="54" t="s">
        <v>38</v>
      </c>
      <c r="C68" s="56">
        <v>-32000</v>
      </c>
      <c r="E68" s="54" t="s">
        <v>176</v>
      </c>
      <c r="F68" s="54"/>
      <c r="G68" s="54"/>
    </row>
    <row r="69" spans="2:7" x14ac:dyDescent="0.25">
      <c r="B69" t="s">
        <v>39</v>
      </c>
      <c r="C69" s="2">
        <v>19000</v>
      </c>
    </row>
    <row r="70" spans="2:7" x14ac:dyDescent="0.25">
      <c r="B70" t="s">
        <v>40</v>
      </c>
      <c r="C70" s="2">
        <f>SUM(C66:C69)</f>
        <v>112000</v>
      </c>
    </row>
  </sheetData>
  <mergeCells count="3">
    <mergeCell ref="B2:F2"/>
    <mergeCell ref="B16:D16"/>
    <mergeCell ref="B45:D45"/>
  </mergeCells>
  <hyperlinks>
    <hyperlink ref="J2" r:id="rId1" xr:uid="{BA4B5DC7-5A49-452E-AB6A-B0C406F5EBF8}"/>
    <hyperlink ref="J3" r:id="rId2" xr:uid="{01DFB31C-DA59-4378-8FC9-3F3C82D9FA34}"/>
    <hyperlink ref="J4" r:id="rId3" xr:uid="{D91BB1CD-C240-4751-B381-0E14777EF13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85EA-9ED8-48C4-AB5D-E85E7A160BC6}">
  <dimension ref="B2:P25"/>
  <sheetViews>
    <sheetView showGridLines="0" zoomScale="120" zoomScaleNormal="120" workbookViewId="0">
      <selection activeCell="B2" sqref="B2:F2"/>
    </sheetView>
  </sheetViews>
  <sheetFormatPr baseColWidth="10" defaultRowHeight="15" x14ac:dyDescent="0.25"/>
  <cols>
    <col min="2" max="2" width="14.140625" customWidth="1"/>
    <col min="3" max="3" width="16.5703125" customWidth="1"/>
    <col min="4" max="4" width="16.85546875" customWidth="1"/>
  </cols>
  <sheetData>
    <row r="2" spans="2:6" ht="21" x14ac:dyDescent="0.35">
      <c r="B2" s="65" t="s">
        <v>177</v>
      </c>
      <c r="C2" s="65"/>
      <c r="D2" s="65"/>
      <c r="E2" s="65"/>
      <c r="F2" s="65"/>
    </row>
    <row r="3" spans="2:6" x14ac:dyDescent="0.25">
      <c r="B3" s="1"/>
    </row>
    <row r="4" spans="2:6" x14ac:dyDescent="0.25">
      <c r="B4" s="66" t="s">
        <v>185</v>
      </c>
      <c r="C4" s="66"/>
      <c r="D4" s="66"/>
    </row>
    <row r="15" spans="2:6" x14ac:dyDescent="0.25">
      <c r="B15" s="66" t="s">
        <v>187</v>
      </c>
      <c r="C15" s="66"/>
      <c r="D15" s="66"/>
      <c r="E15" t="s">
        <v>186</v>
      </c>
    </row>
    <row r="23" spans="5:16" x14ac:dyDescent="0.25">
      <c r="E23" s="54" t="s">
        <v>199</v>
      </c>
      <c r="G23" t="s">
        <v>197</v>
      </c>
      <c r="I23" s="62">
        <v>150000</v>
      </c>
      <c r="L23" t="s">
        <v>38</v>
      </c>
      <c r="M23" s="62">
        <v>-200000</v>
      </c>
      <c r="P23" s="62">
        <f>I23+M23</f>
        <v>-50000</v>
      </c>
    </row>
    <row r="25" spans="5:16" x14ac:dyDescent="0.25">
      <c r="G25" s="1" t="s">
        <v>198</v>
      </c>
      <c r="I25" s="62">
        <v>-150000</v>
      </c>
      <c r="M25" s="62">
        <v>200000</v>
      </c>
      <c r="P25" s="62">
        <f>I25+M25</f>
        <v>50000</v>
      </c>
    </row>
  </sheetData>
  <mergeCells count="3">
    <mergeCell ref="B2:F2"/>
    <mergeCell ref="B4:D4"/>
    <mergeCell ref="B15:D1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6440-FF88-4F50-B60C-B7C09FBCB3AD}">
  <dimension ref="B2:G22"/>
  <sheetViews>
    <sheetView showGridLines="0" zoomScale="200" zoomScaleNormal="200" workbookViewId="0">
      <selection activeCell="B2" sqref="B2:D2"/>
    </sheetView>
  </sheetViews>
  <sheetFormatPr baseColWidth="10" defaultRowHeight="15" x14ac:dyDescent="0.25"/>
  <sheetData>
    <row r="2" spans="2:7" ht="15.75" x14ac:dyDescent="0.25">
      <c r="B2" s="67" t="s">
        <v>178</v>
      </c>
      <c r="C2" s="67"/>
      <c r="D2" s="67"/>
      <c r="G2" t="s">
        <v>22</v>
      </c>
    </row>
    <row r="3" spans="2:7" ht="15.75" x14ac:dyDescent="0.25">
      <c r="B3" s="4"/>
      <c r="G3" t="s">
        <v>201</v>
      </c>
    </row>
    <row r="4" spans="2:7" ht="18.75" x14ac:dyDescent="0.3">
      <c r="B4" s="18" t="s">
        <v>12</v>
      </c>
      <c r="C4" t="s">
        <v>14</v>
      </c>
    </row>
    <row r="5" spans="2:7" x14ac:dyDescent="0.25">
      <c r="C5" t="s">
        <v>179</v>
      </c>
    </row>
    <row r="6" spans="2:7" x14ac:dyDescent="0.25">
      <c r="B6" t="s">
        <v>23</v>
      </c>
      <c r="C6" t="s">
        <v>15</v>
      </c>
    </row>
    <row r="7" spans="2:7" x14ac:dyDescent="0.25">
      <c r="B7" s="6">
        <v>44377</v>
      </c>
      <c r="C7" t="s">
        <v>17</v>
      </c>
      <c r="G7" t="s">
        <v>200</v>
      </c>
    </row>
    <row r="8" spans="2:7" x14ac:dyDescent="0.25">
      <c r="C8" t="s">
        <v>16</v>
      </c>
    </row>
    <row r="9" spans="2:7" x14ac:dyDescent="0.25">
      <c r="C9" t="s">
        <v>18</v>
      </c>
    </row>
    <row r="10" spans="2:7" x14ac:dyDescent="0.25">
      <c r="C10" t="s">
        <v>19</v>
      </c>
    </row>
    <row r="11" spans="2:7" x14ac:dyDescent="0.25">
      <c r="C11" t="s">
        <v>21</v>
      </c>
    </row>
    <row r="12" spans="2:7" x14ac:dyDescent="0.25">
      <c r="C12" t="s">
        <v>20</v>
      </c>
    </row>
    <row r="15" spans="2:7" ht="18.75" x14ac:dyDescent="0.3">
      <c r="B15" s="18" t="s">
        <v>13</v>
      </c>
      <c r="C15" t="s">
        <v>24</v>
      </c>
    </row>
    <row r="16" spans="2:7" x14ac:dyDescent="0.25">
      <c r="C16" t="s">
        <v>31</v>
      </c>
    </row>
    <row r="17" spans="3:3" x14ac:dyDescent="0.25">
      <c r="C17" t="s">
        <v>25</v>
      </c>
    </row>
    <row r="18" spans="3:3" x14ac:dyDescent="0.25">
      <c r="C18" t="s">
        <v>26</v>
      </c>
    </row>
    <row r="19" spans="3:3" x14ac:dyDescent="0.25">
      <c r="C19" t="s">
        <v>27</v>
      </c>
    </row>
    <row r="20" spans="3:3" x14ac:dyDescent="0.25">
      <c r="C20" t="s">
        <v>30</v>
      </c>
    </row>
    <row r="21" spans="3:3" x14ac:dyDescent="0.25">
      <c r="C21" t="s">
        <v>29</v>
      </c>
    </row>
    <row r="22" spans="3:3" x14ac:dyDescent="0.25">
      <c r="C22" t="s">
        <v>28</v>
      </c>
    </row>
  </sheetData>
  <mergeCells count="1"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D567-9610-4375-8CA9-E24B7929A524}">
  <dimension ref="B9:N28"/>
  <sheetViews>
    <sheetView showGridLines="0" workbookViewId="0">
      <selection activeCell="I9" sqref="I9:N9"/>
    </sheetView>
  </sheetViews>
  <sheetFormatPr baseColWidth="10" defaultRowHeight="15" x14ac:dyDescent="0.25"/>
  <sheetData>
    <row r="9" spans="9:14" ht="28.5" x14ac:dyDescent="0.45">
      <c r="I9" s="68" t="s">
        <v>189</v>
      </c>
      <c r="J9" s="68"/>
      <c r="K9" s="68"/>
      <c r="L9" s="68"/>
      <c r="M9" s="68"/>
      <c r="N9" s="68"/>
    </row>
    <row r="10" spans="9:14" ht="23.25" x14ac:dyDescent="0.35">
      <c r="I10" s="70" t="s">
        <v>191</v>
      </c>
      <c r="J10" s="70"/>
      <c r="K10" s="70"/>
      <c r="L10" s="70"/>
      <c r="M10" s="70"/>
      <c r="N10" s="70"/>
    </row>
    <row r="12" spans="9:14" ht="15" customHeight="1" x14ac:dyDescent="0.25">
      <c r="I12" s="69" t="s">
        <v>190</v>
      </c>
      <c r="J12" s="69"/>
      <c r="K12" s="69"/>
      <c r="L12" s="69"/>
      <c r="M12" s="69"/>
      <c r="N12" s="69"/>
    </row>
    <row r="13" spans="9:14" ht="15" customHeight="1" x14ac:dyDescent="0.25">
      <c r="I13" s="69"/>
      <c r="J13" s="69"/>
      <c r="K13" s="69"/>
      <c r="L13" s="69"/>
      <c r="M13" s="69"/>
      <c r="N13" s="69"/>
    </row>
    <row r="14" spans="9:14" ht="15" customHeight="1" x14ac:dyDescent="0.25">
      <c r="I14" s="69"/>
      <c r="J14" s="69"/>
      <c r="K14" s="69"/>
      <c r="L14" s="69"/>
      <c r="M14" s="69"/>
      <c r="N14" s="69"/>
    </row>
    <row r="23" spans="2:2" ht="18.75" x14ac:dyDescent="0.3">
      <c r="B23" s="3" t="s">
        <v>194</v>
      </c>
    </row>
    <row r="24" spans="2:2" x14ac:dyDescent="0.25">
      <c r="B24" s="17" t="s">
        <v>193</v>
      </c>
    </row>
    <row r="27" spans="2:2" ht="18.75" x14ac:dyDescent="0.3">
      <c r="B27" s="58" t="s">
        <v>192</v>
      </c>
    </row>
    <row r="28" spans="2:2" x14ac:dyDescent="0.25">
      <c r="B28" s="17" t="s">
        <v>188</v>
      </c>
    </row>
  </sheetData>
  <mergeCells count="3">
    <mergeCell ref="I9:N9"/>
    <mergeCell ref="I12:N14"/>
    <mergeCell ref="I10:N10"/>
  </mergeCells>
  <hyperlinks>
    <hyperlink ref="B28" r:id="rId1" xr:uid="{3AA12D92-995C-405A-97FD-9E02D7A9F0FC}"/>
    <hyperlink ref="B24" r:id="rId2" xr:uid="{3E4C312B-CE12-49BD-8B35-B1F553016E3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Presentacion</vt:lpstr>
      <vt:lpstr>Leyes</vt:lpstr>
      <vt:lpstr>Requisitos</vt:lpstr>
      <vt:lpstr>Ingresos</vt:lpstr>
      <vt:lpstr>Cálculo</vt:lpstr>
      <vt:lpstr>Recuperación-Reintegro</vt:lpstr>
      <vt:lpstr>F29</vt:lpstr>
      <vt:lpstr>DJ</vt:lpstr>
      <vt:lpstr>Planilla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</dc:creator>
  <cp:lastModifiedBy>PM y Asociados</cp:lastModifiedBy>
  <dcterms:created xsi:type="dcterms:W3CDTF">2021-10-03T12:58:43Z</dcterms:created>
  <dcterms:modified xsi:type="dcterms:W3CDTF">2023-11-14T12:24:05Z</dcterms:modified>
</cp:coreProperties>
</file>