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MA" sheetId="1" r:id="rId4"/>
    <sheet state="visible" name="WMI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51">
      <text>
        <t xml:space="preserve">% of Total Dues to Reserve (should be at least 10% for financing)
</t>
      </text>
    </comment>
  </commentList>
</comments>
</file>

<file path=xl/sharedStrings.xml><?xml version="1.0" encoding="utf-8"?>
<sst xmlns="http://schemas.openxmlformats.org/spreadsheetml/2006/main" count="432" uniqueCount="140">
  <si>
    <t>ADJUST SHADED (GREEN) ONLY</t>
  </si>
  <si>
    <t>Enter Change Here to Reflect on the Budget</t>
  </si>
  <si>
    <t>WMA Board Approved Budget 2020</t>
  </si>
  <si>
    <t>Actual</t>
  </si>
  <si>
    <t>ADJUSTED Budget</t>
  </si>
  <si>
    <t/>
  </si>
  <si>
    <t>% Change:</t>
  </si>
  <si>
    <t>Projected 12/31/2019</t>
  </si>
  <si>
    <t>2020 Budget</t>
  </si>
  <si>
    <t>Notes</t>
  </si>
  <si>
    <t>Dues</t>
  </si>
  <si>
    <t>2019 Operating</t>
  </si>
  <si>
    <t>2019 Reserve</t>
  </si>
  <si>
    <t>2019 Total</t>
  </si>
  <si>
    <t>2020 Operating</t>
  </si>
  <si>
    <t>2020 Reserve</t>
  </si>
  <si>
    <t>2020 Total</t>
  </si>
  <si>
    <t>Increase/ (Decrease)/Month</t>
  </si>
  <si>
    <t>A101</t>
  </si>
  <si>
    <t>OPERATING REVENUE</t>
  </si>
  <si>
    <t>A102</t>
  </si>
  <si>
    <t>A103</t>
  </si>
  <si>
    <t>OPERATING DUES</t>
  </si>
  <si>
    <t xml:space="preserve">Change by Adjusting % </t>
  </si>
  <si>
    <t>A104</t>
  </si>
  <si>
    <t>STORAGE RENTAL INCOME</t>
  </si>
  <si>
    <t>A203 &amp; B104 @ $140; A301 &amp; A202 @ $260</t>
  </si>
  <si>
    <t>A201</t>
  </si>
  <si>
    <t>A202</t>
  </si>
  <si>
    <t>------------</t>
  </si>
  <si>
    <t>--------------------</t>
  </si>
  <si>
    <t>A203</t>
  </si>
  <si>
    <t>TOTAL OPERATING REVENUE</t>
  </si>
  <si>
    <t>A204</t>
  </si>
  <si>
    <t>A301</t>
  </si>
  <si>
    <t>A302</t>
  </si>
  <si>
    <t>OPERATING EXPENSES</t>
  </si>
  <si>
    <t>A303</t>
  </si>
  <si>
    <t>A304</t>
  </si>
  <si>
    <t>LEGAL / PROFESSIONAL</t>
  </si>
  <si>
    <t>Projection?</t>
  </si>
  <si>
    <t>B101</t>
  </si>
  <si>
    <t>OFFICE EXPENSE &amp; SUPPLIES</t>
  </si>
  <si>
    <t>Annual Mtg Mailing</t>
  </si>
  <si>
    <t>B102</t>
  </si>
  <si>
    <t>MEETING EXPENSES</t>
  </si>
  <si>
    <t>B103</t>
  </si>
  <si>
    <t>COMMUNITY MANAGEMENT-CONTRACT</t>
  </si>
  <si>
    <t>Assume no Timeshare sales - 3% Proposed Increase</t>
  </si>
  <si>
    <t>B104</t>
  </si>
  <si>
    <t>INSURANCE</t>
  </si>
  <si>
    <t>Policy Period Dec-Nov - 4% Increase - allocated $1,800 to WMI</t>
  </si>
  <si>
    <t>B201</t>
  </si>
  <si>
    <t>WATER</t>
  </si>
  <si>
    <t>Current $550/mo</t>
  </si>
  <si>
    <t>B202</t>
  </si>
  <si>
    <t>SEWER</t>
  </si>
  <si>
    <t>Current $978/mo</t>
  </si>
  <si>
    <t>B203</t>
  </si>
  <si>
    <t>IN-HOUSE AMENITIES</t>
  </si>
  <si>
    <t>Project 5% increase in Sept 2020</t>
  </si>
  <si>
    <t>B204</t>
  </si>
  <si>
    <t>INTERNET SERVICES</t>
  </si>
  <si>
    <t>Project 5% increase in August 2020</t>
  </si>
  <si>
    <t>B301</t>
  </si>
  <si>
    <t>TELEPHONE</t>
  </si>
  <si>
    <t>current ~ $345/mo</t>
  </si>
  <si>
    <t>B302</t>
  </si>
  <si>
    <t>TRASH REMOVAL</t>
  </si>
  <si>
    <t>Budget for a few extra pickups</t>
  </si>
  <si>
    <t>B303</t>
  </si>
  <si>
    <t>SNOW REMOVAL-HEAVY EQUIPMENT</t>
  </si>
  <si>
    <t>Contract signed?</t>
  </si>
  <si>
    <t>B304</t>
  </si>
  <si>
    <t>SNOW REMOVAL-ROOF</t>
  </si>
  <si>
    <t>Enter Contingency?</t>
  </si>
  <si>
    <t>SECURITY &amp; FIRE SAFETY</t>
  </si>
  <si>
    <t>Current $45.74/mo plus $450 for annual inspection expenses</t>
  </si>
  <si>
    <t>NATURAL GAS</t>
  </si>
  <si>
    <t>ELECTRIC UTILITY</t>
  </si>
  <si>
    <t>should come down (garage fan)</t>
  </si>
  <si>
    <t>Annual</t>
  </si>
  <si>
    <t>REPAIR &amp; MAINTENANCE</t>
  </si>
  <si>
    <t>CARPET CLEANING</t>
  </si>
  <si>
    <t>PLUMBING &amp; HEATING</t>
  </si>
  <si>
    <t>SUPPLIES &amp; MATERIALS</t>
  </si>
  <si>
    <t>GROUNDS &amp; PARKING MAINTENANCE</t>
  </si>
  <si>
    <t>ELEVATOR</t>
  </si>
  <si>
    <t>Current Tkrupp Contract/Elevator Phone/Mo- $1,451</t>
  </si>
  <si>
    <t>MANAGER UNIT MAINTENANCE</t>
  </si>
  <si>
    <t>MISCELLANEOUS EXPENSE</t>
  </si>
  <si>
    <t>Len Website Maintenance in 2019</t>
  </si>
  <si>
    <t>CLUBHOUSE GEN BLDG MAINTENANCE</t>
  </si>
  <si>
    <t>TOTAL OPERATING EXPENSES</t>
  </si>
  <si>
    <t>NET OPERATING PROFIT (LOSS)</t>
  </si>
  <si>
    <t>RESERVE REVENUE</t>
  </si>
  <si>
    <t>RESERVE DUES</t>
  </si>
  <si>
    <t>Change by Adjusting % -minimum 10% for lending</t>
  </si>
  <si>
    <t>RESERVE INTEREST INCOME</t>
  </si>
  <si>
    <t>TOTAL RESERVE REVENUE</t>
  </si>
  <si>
    <t>RESERVE EXPENSES</t>
  </si>
  <si>
    <t>ROOF REPAIR/REPLACE</t>
  </si>
  <si>
    <t>HOT TUB</t>
  </si>
  <si>
    <t>ELEVATOR - RESERVE</t>
  </si>
  <si>
    <t>OTHER RESERVE</t>
  </si>
  <si>
    <t>TOTAL RESERVE EXPENSES</t>
  </si>
  <si>
    <t>NET RESERVE PROFIT (LOSS)</t>
  </si>
  <si>
    <t>WMI Board Approved Budget 2020</t>
  </si>
  <si>
    <t>2019 Dues/Unit</t>
  </si>
  <si>
    <t>HOA Owned</t>
  </si>
  <si>
    <t>Non-HOA Owned</t>
  </si>
  <si>
    <t>2020 Proposed Dues/Unit-Week</t>
  </si>
  <si>
    <t>TIMESHARE DUES</t>
  </si>
  <si>
    <t>90% of Dues-10% to Reserve</t>
  </si>
  <si>
    <t>LATE FEES</t>
  </si>
  <si>
    <t>TS RENTAL INCOME</t>
  </si>
  <si>
    <t>Operating</t>
  </si>
  <si>
    <t>Reserve</t>
  </si>
  <si>
    <t xml:space="preserve">All Legal Fees pd from conversion acct (current ~$275K) </t>
  </si>
  <si>
    <t>WMA HOA DUES</t>
  </si>
  <si>
    <t>Updates from WMA tab</t>
  </si>
  <si>
    <t>OFFICE EXPENSE</t>
  </si>
  <si>
    <t>BAD DEBT EXPENSE</t>
  </si>
  <si>
    <t>Any more units projected to be surrendered to HOA?</t>
  </si>
  <si>
    <t>LICENSES &amp; PERMITS</t>
  </si>
  <si>
    <t>Assumes no new sales, proposed 3% increase</t>
  </si>
  <si>
    <t>POSTAGE &amp; DELIVERY</t>
  </si>
  <si>
    <t>Annual Mailing</t>
  </si>
  <si>
    <t>Decreased in 2019 to account for sold units</t>
  </si>
  <si>
    <t>SPRING/FALL MAINTENANCE</t>
  </si>
  <si>
    <t>PRIOR YEAR ADJUSTMENTS</t>
  </si>
  <si>
    <t>HOUSEKEEPING-SPG/FALL</t>
  </si>
  <si>
    <t>HOUSEKEEPING-WEEKLY</t>
  </si>
  <si>
    <t>(GAIN)/LOSS UNIT WEEK INVENTORY</t>
  </si>
  <si>
    <t>This reflects dues from 62 HOA-owned weeks</t>
  </si>
  <si>
    <t>PROPERTY TAXES</t>
  </si>
  <si>
    <t>Adjusted for sales</t>
  </si>
  <si>
    <t>10% of Total Dues Collected</t>
  </si>
  <si>
    <t>Assumes no new sales</t>
  </si>
  <si>
    <t>Budget for any Anticipated Reserves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</si>
</sst>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 yyyy"/>
    <numFmt numFmtId="165" formatCode="mmmm yyyy"/>
    <numFmt numFmtId="166" formatCode="_(&quot;$&quot;* #,##0.00_);_(&quot;$&quot;* \(#,##0.00\);_(&quot;$&quot;* &quot;-&quot;??_);_(@_)"/>
    <numFmt numFmtId="167" formatCode=";;;"/>
    <numFmt numFmtId="168" formatCode="_(* #,##0.00_);_(* \(#,##0.00\)"/>
  </numFmts>
  <fonts count="5">
    <font>
      <sz val="9.0"/>
      <color rgb="FF000000"/>
      <name val="Arial"/>
      <scheme val="minor"/>
    </font>
    <font>
      <b/>
      <sz val="14.0"/>
      <color theme="1"/>
      <name val="Arial"/>
    </font>
    <font/>
    <font>
      <sz val="14.0"/>
      <color theme="1"/>
      <name val="Arial"/>
    </font>
    <font>
      <sz val="14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C5E0B3"/>
        <bgColor rgb="FFC5E0B3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/>
    </xf>
    <xf borderId="0" fillId="0" fontId="1" numFmtId="2" xfId="0" applyAlignment="1" applyFont="1" applyNumberFormat="1">
      <alignment horizontal="right"/>
    </xf>
    <xf borderId="0" fillId="2" fontId="1" numFmtId="2" xfId="0" applyAlignment="1" applyFill="1" applyFont="1" applyNumberFormat="1">
      <alignment horizontal="center"/>
    </xf>
    <xf borderId="0" fillId="0" fontId="1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0" fillId="0" fontId="1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3" fillId="3" fontId="3" numFmtId="10" xfId="0" applyAlignment="1" applyBorder="1" applyFill="1" applyFont="1" applyNumberFormat="1">
      <alignment horizontal="center" shrinkToFit="0" wrapText="1"/>
    </xf>
    <xf borderId="0" fillId="0" fontId="3" numFmtId="49" xfId="0" applyAlignment="1" applyFont="1" applyNumberFormat="1">
      <alignment horizontal="left"/>
    </xf>
    <xf borderId="0" fillId="0" fontId="3" numFmtId="164" xfId="0" applyAlignment="1" applyFont="1" applyNumberFormat="1">
      <alignment horizontal="right"/>
    </xf>
    <xf borderId="0" fillId="0" fontId="3" numFmtId="165" xfId="0" applyAlignment="1" applyFont="1" applyNumberFormat="1">
      <alignment horizontal="right"/>
    </xf>
    <xf borderId="1" fillId="4" fontId="1" numFmtId="0" xfId="0" applyAlignment="1" applyBorder="1" applyFill="1" applyFont="1">
      <alignment horizontal="center" shrinkToFit="0" wrapText="1"/>
    </xf>
    <xf borderId="2" fillId="4" fontId="1" numFmtId="0" xfId="0" applyAlignment="1" applyBorder="1" applyFont="1">
      <alignment horizontal="center" shrinkToFit="0" wrapText="1"/>
    </xf>
    <xf borderId="4" fillId="4" fontId="1" numFmtId="0" xfId="0" applyAlignment="1" applyBorder="1" applyFont="1">
      <alignment horizontal="center" shrinkToFit="0" wrapText="1"/>
    </xf>
    <xf borderId="0" fillId="0" fontId="4" numFmtId="0" xfId="0" applyFont="1"/>
    <xf borderId="0" fillId="0" fontId="3" numFmtId="2" xfId="0" applyAlignment="1" applyFont="1" applyNumberFormat="1">
      <alignment horizontal="right"/>
    </xf>
    <xf borderId="0" fillId="0" fontId="3" numFmtId="0" xfId="0" applyAlignment="1" applyFont="1">
      <alignment shrinkToFit="0" wrapText="1"/>
    </xf>
    <xf borderId="0" fillId="0" fontId="3" numFmtId="166" xfId="0" applyAlignment="1" applyFont="1" applyNumberFormat="1">
      <alignment horizontal="center" shrinkToFit="0" wrapText="1"/>
    </xf>
    <xf borderId="0" fillId="0" fontId="1" numFmtId="166" xfId="0" applyAlignment="1" applyFont="1" applyNumberFormat="1">
      <alignment horizontal="center" shrinkToFit="0" wrapText="1"/>
    </xf>
    <xf borderId="5" fillId="4" fontId="3" numFmtId="166" xfId="0" applyAlignment="1" applyBorder="1" applyFont="1" applyNumberFormat="1">
      <alignment horizontal="center" shrinkToFit="0" wrapText="1"/>
    </xf>
    <xf borderId="6" fillId="4" fontId="3" numFmtId="166" xfId="0" applyAlignment="1" applyBorder="1" applyFont="1" applyNumberFormat="1">
      <alignment horizontal="center" shrinkToFit="0" wrapText="1"/>
    </xf>
    <xf borderId="7" fillId="4" fontId="1" numFmtId="166" xfId="0" applyAlignment="1" applyBorder="1" applyFont="1" applyNumberFormat="1">
      <alignment horizontal="center" shrinkToFit="0" wrapText="1"/>
    </xf>
    <xf borderId="0" fillId="0" fontId="1" numFmtId="3" xfId="0" applyFont="1" applyNumberFormat="1"/>
    <xf borderId="0" fillId="0" fontId="3" numFmtId="3" xfId="0" applyAlignment="1" applyFont="1" applyNumberFormat="1">
      <alignment horizontal="right"/>
    </xf>
    <xf borderId="0" fillId="0" fontId="1" numFmtId="3" xfId="0" applyAlignment="1" applyFont="1" applyNumberFormat="1">
      <alignment horizontal="right"/>
    </xf>
    <xf borderId="8" fillId="3" fontId="3" numFmtId="3" xfId="0" applyAlignment="1" applyBorder="1" applyFont="1" applyNumberFormat="1">
      <alignment horizontal="right"/>
    </xf>
    <xf borderId="5" fillId="0" fontId="3" numFmtId="166" xfId="0" applyAlignment="1" applyBorder="1" applyFont="1" applyNumberFormat="1">
      <alignment horizontal="center" shrinkToFit="0" wrapText="1"/>
    </xf>
    <xf borderId="6" fillId="0" fontId="3" numFmtId="166" xfId="0" applyAlignment="1" applyBorder="1" applyFont="1" applyNumberFormat="1">
      <alignment horizontal="center" shrinkToFit="0" wrapText="1"/>
    </xf>
    <xf borderId="7" fillId="0" fontId="1" numFmtId="166" xfId="0" applyAlignment="1" applyBorder="1" applyFont="1" applyNumberFormat="1">
      <alignment horizontal="center" shrinkToFit="0" wrapText="1"/>
    </xf>
    <xf borderId="5" fillId="0" fontId="1" numFmtId="166" xfId="0" applyAlignment="1" applyBorder="1" applyFont="1" applyNumberFormat="1">
      <alignment horizontal="center" shrinkToFit="0" wrapText="1"/>
    </xf>
    <xf borderId="6" fillId="0" fontId="1" numFmtId="166" xfId="0" applyAlignment="1" applyBorder="1" applyFont="1" applyNumberFormat="1">
      <alignment horizontal="center" shrinkToFit="0" wrapText="1"/>
    </xf>
    <xf borderId="8" fillId="5" fontId="1" numFmtId="0" xfId="0" applyAlignment="1" applyBorder="1" applyFill="1" applyFont="1">
      <alignment horizontal="center" shrinkToFit="0" wrapText="1"/>
    </xf>
    <xf borderId="8" fillId="5" fontId="1" numFmtId="166" xfId="0" applyAlignment="1" applyBorder="1" applyFont="1" applyNumberFormat="1">
      <alignment horizontal="center" shrinkToFit="0" wrapText="1"/>
    </xf>
    <xf borderId="3" fillId="5" fontId="1" numFmtId="166" xfId="0" applyAlignment="1" applyBorder="1" applyFont="1" applyNumberFormat="1">
      <alignment horizontal="center" shrinkToFit="0" wrapText="1"/>
    </xf>
    <xf borderId="9" fillId="5" fontId="1" numFmtId="166" xfId="0" applyAlignment="1" applyBorder="1" applyFont="1" applyNumberFormat="1">
      <alignment horizontal="center" shrinkToFit="0" wrapText="1"/>
    </xf>
    <xf borderId="10" fillId="5" fontId="1" numFmtId="166" xfId="0" applyAlignment="1" applyBorder="1" applyFont="1" applyNumberFormat="1">
      <alignment horizontal="center" shrinkToFit="0" wrapText="1"/>
    </xf>
    <xf borderId="0" fillId="0" fontId="3" numFmtId="10" xfId="0" applyAlignment="1" applyFont="1" applyNumberFormat="1">
      <alignment horizontal="center" shrinkToFit="0" wrapText="1"/>
    </xf>
    <xf borderId="0" fillId="0" fontId="3" numFmtId="0" xfId="0" applyAlignment="1" applyFont="1">
      <alignment horizontal="left" shrinkToFit="0" wrapText="1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39" xfId="0" applyFont="1" applyNumberFormat="1"/>
    <xf borderId="0" fillId="0" fontId="3" numFmtId="49" xfId="0" applyAlignment="1" applyFont="1" applyNumberFormat="1">
      <alignment horizontal="center" shrinkToFit="0" wrapText="1"/>
    </xf>
    <xf borderId="0" fillId="0" fontId="3" numFmtId="0" xfId="0" applyAlignment="1" applyFont="1">
      <alignment horizontal="right" shrinkToFit="0" wrapText="1"/>
    </xf>
    <xf borderId="0" fillId="0" fontId="3" numFmtId="167" xfId="0" applyAlignment="1" applyFont="1" applyNumberFormat="1">
      <alignment horizontal="center" shrinkToFit="0" wrapText="1"/>
    </xf>
    <xf borderId="0" fillId="0" fontId="3" numFmtId="39" xfId="0" applyAlignment="1" applyFont="1" applyNumberFormat="1">
      <alignment horizontal="center" shrinkToFit="0" wrapText="1"/>
    </xf>
    <xf borderId="0" fillId="0" fontId="3" numFmtId="164" xfId="0" applyAlignment="1" applyFont="1" applyNumberFormat="1">
      <alignment horizontal="right" shrinkToFit="0" wrapText="1"/>
    </xf>
    <xf borderId="0" fillId="0" fontId="3" numFmtId="165" xfId="0" applyAlignment="1" applyFont="1" applyNumberFormat="1">
      <alignment horizontal="right" shrinkToFit="0" wrapText="1"/>
    </xf>
    <xf borderId="0" fillId="0" fontId="3" numFmtId="0" xfId="0" applyAlignment="1" applyFont="1">
      <alignment horizontal="right"/>
    </xf>
    <xf borderId="8" fillId="6" fontId="1" numFmtId="39" xfId="0" applyAlignment="1" applyBorder="1" applyFill="1" applyFont="1" applyNumberFormat="1">
      <alignment horizontal="center" shrinkToFit="0" wrapText="1"/>
    </xf>
    <xf borderId="0" fillId="0" fontId="3" numFmtId="166" xfId="0" applyFont="1" applyNumberFormat="1"/>
    <xf borderId="0" fillId="0" fontId="3" numFmtId="10" xfId="0" applyFont="1" applyNumberFormat="1"/>
    <xf borderId="0" fillId="0" fontId="3" numFmtId="39" xfId="0" applyFont="1" applyNumberFormat="1"/>
    <xf borderId="8" fillId="6" fontId="1" numFmtId="166" xfId="0" applyAlignment="1" applyBorder="1" applyFont="1" applyNumberFormat="1">
      <alignment horizontal="center"/>
    </xf>
    <xf borderId="0" fillId="0" fontId="4" numFmtId="167" xfId="0" applyFont="1" applyNumberFormat="1"/>
    <xf borderId="0" fillId="0" fontId="3" numFmtId="0" xfId="0" applyAlignment="1" applyFont="1">
      <alignment horizontal="left"/>
    </xf>
    <xf borderId="0" fillId="0" fontId="1" numFmtId="39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11" fillId="0" fontId="1" numFmtId="166" xfId="0" applyBorder="1" applyFont="1" applyNumberFormat="1"/>
    <xf borderId="0" fillId="0" fontId="3" numFmtId="0" xfId="0" applyFont="1"/>
    <xf borderId="0" fillId="0" fontId="3" numFmtId="168" xfId="0" applyAlignment="1" applyFont="1" applyNumberFormat="1">
      <alignment horizontal="right"/>
    </xf>
    <xf borderId="0" fillId="0" fontId="1" numFmtId="0" xfId="0" applyAlignment="1" applyFont="1">
      <alignment shrinkToFit="0" wrapText="1"/>
    </xf>
    <xf borderId="0" fillId="0" fontId="1" numFmtId="168" xfId="0" applyAlignment="1" applyFont="1" applyNumberFormat="1">
      <alignment horizontal="right"/>
    </xf>
    <xf borderId="0" fillId="0" fontId="3" numFmtId="167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1990725</xdr:colOff>
      <xdr:row>5</xdr:row>
      <xdr:rowOff>133350</xdr:rowOff>
    </xdr:from>
    <xdr:ext cx="571500" cy="247650"/>
    <xdr:grpSp>
      <xdr:nvGrpSpPr>
        <xdr:cNvPr id="2" name="Shape 2"/>
        <xdr:cNvGrpSpPr/>
      </xdr:nvGrpSpPr>
      <xdr:grpSpPr>
        <a:xfrm>
          <a:off x="5060250" y="3656175"/>
          <a:ext cx="571500" cy="247650"/>
          <a:chOff x="5060250" y="3656175"/>
          <a:chExt cx="571500" cy="247650"/>
        </a:xfrm>
      </xdr:grpSpPr>
      <xdr:grpSp>
        <xdr:nvGrpSpPr>
          <xdr:cNvPr id="3" name="Shape 3" title="Drawing"/>
          <xdr:cNvGrpSpPr/>
        </xdr:nvGrpSpPr>
        <xdr:grpSpPr>
          <a:xfrm>
            <a:off x="5060250" y="3656175"/>
            <a:ext cx="571500" cy="247650"/>
            <a:chOff x="2303650" y="1499775"/>
            <a:chExt cx="549000" cy="186300"/>
          </a:xfrm>
        </xdr:grpSpPr>
        <xdr:sp>
          <xdr:nvSpPr>
            <xdr:cNvPr id="4" name="Shape 4"/>
            <xdr:cNvSpPr/>
          </xdr:nvSpPr>
          <xdr:spPr>
            <a:xfrm>
              <a:off x="2303650" y="1499775"/>
              <a:ext cx="549000" cy="186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5" name="Shape 5"/>
            <xdr:cNvCxnSpPr/>
          </xdr:nvCxnSpPr>
          <xdr:spPr>
            <a:xfrm flipH="1" rot="10800000">
              <a:off x="2303650" y="1499775"/>
              <a:ext cx="549000" cy="18630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8.43"/>
    <col customWidth="1" min="2" max="2" width="53.57"/>
    <col customWidth="1" hidden="1" min="3" max="3" width="10.29"/>
    <col customWidth="1" hidden="1" min="4" max="4" width="10.86"/>
    <col customWidth="1" hidden="1" min="5" max="5" width="10.29"/>
    <col customWidth="1" hidden="1" min="6" max="6" width="10.86"/>
    <col customWidth="1" hidden="1" min="7" max="10" width="10.29"/>
    <col customWidth="1" hidden="1" min="11" max="11" width="10.86"/>
    <col customWidth="1" hidden="1" min="12" max="14" width="10.29"/>
    <col customWidth="1" min="15" max="16" width="21.43"/>
    <col customWidth="1" min="17" max="17" width="68.29"/>
    <col customWidth="1" min="18" max="18" width="10.0"/>
    <col customWidth="1" min="19" max="19" width="17.29"/>
    <col customWidth="1" min="20" max="20" width="15.86"/>
    <col customWidth="1" min="21" max="21" width="17.29"/>
    <col customWidth="1" min="22" max="22" width="19.43"/>
    <col customWidth="1" min="23" max="23" width="15.86"/>
    <col customWidth="1" min="24" max="24" width="17.29"/>
    <col customWidth="1" min="25" max="25" width="12.29"/>
    <col customWidth="1" min="26" max="26" width="8.71"/>
  </cols>
  <sheetData>
    <row r="1" ht="36.75" customHeight="1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R1" s="4"/>
      <c r="S1" s="4"/>
      <c r="T1" s="4"/>
      <c r="U1" s="4"/>
      <c r="V1" s="5" t="s">
        <v>1</v>
      </c>
      <c r="W1" s="6"/>
      <c r="X1" s="4"/>
      <c r="Y1" s="4"/>
      <c r="Z1" s="7"/>
    </row>
    <row r="2">
      <c r="A2" s="1"/>
      <c r="B2" s="1" t="s">
        <v>2</v>
      </c>
      <c r="C2" s="8" t="s">
        <v>3</v>
      </c>
      <c r="D2" s="8" t="s">
        <v>3</v>
      </c>
      <c r="E2" s="8" t="s">
        <v>3</v>
      </c>
      <c r="F2" s="8" t="s">
        <v>3</v>
      </c>
      <c r="G2" s="8" t="s">
        <v>3</v>
      </c>
      <c r="H2" s="8" t="s">
        <v>3</v>
      </c>
      <c r="I2" s="8" t="s">
        <v>3</v>
      </c>
      <c r="J2" s="8" t="s">
        <v>3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5</v>
      </c>
      <c r="P2" s="8" t="s">
        <v>5</v>
      </c>
      <c r="Q2" s="9"/>
      <c r="R2" s="9"/>
      <c r="S2" s="9"/>
      <c r="T2" s="9"/>
      <c r="U2" s="4" t="s">
        <v>6</v>
      </c>
      <c r="V2" s="10">
        <v>0.12</v>
      </c>
      <c r="W2" s="10">
        <v>0.50006</v>
      </c>
      <c r="X2" s="9"/>
      <c r="Y2" s="9"/>
      <c r="Z2" s="8"/>
    </row>
    <row r="3">
      <c r="A3" s="1"/>
      <c r="B3" s="11" t="s">
        <v>5</v>
      </c>
      <c r="C3" s="12">
        <v>43466.0</v>
      </c>
      <c r="D3" s="12">
        <v>43497.0</v>
      </c>
      <c r="E3" s="12">
        <v>43525.0</v>
      </c>
      <c r="F3" s="12">
        <v>43556.0</v>
      </c>
      <c r="G3" s="13">
        <v>43586.0</v>
      </c>
      <c r="H3" s="12">
        <v>43617.0</v>
      </c>
      <c r="I3" s="12">
        <v>43647.0</v>
      </c>
      <c r="J3" s="12">
        <v>43678.0</v>
      </c>
      <c r="K3" s="12">
        <v>43709.0</v>
      </c>
      <c r="L3" s="12">
        <v>43739.0</v>
      </c>
      <c r="M3" s="12">
        <v>43770.0</v>
      </c>
      <c r="N3" s="12">
        <v>43800.0</v>
      </c>
      <c r="O3" s="4" t="s">
        <v>7</v>
      </c>
      <c r="P3" s="4" t="s">
        <v>8</v>
      </c>
      <c r="Q3" s="4" t="s">
        <v>9</v>
      </c>
      <c r="R3" s="9" t="s">
        <v>10</v>
      </c>
      <c r="S3" s="9" t="s">
        <v>11</v>
      </c>
      <c r="T3" s="9" t="s">
        <v>12</v>
      </c>
      <c r="U3" s="4" t="s">
        <v>13</v>
      </c>
      <c r="V3" s="14" t="s">
        <v>14</v>
      </c>
      <c r="W3" s="15" t="s">
        <v>15</v>
      </c>
      <c r="X3" s="16" t="s">
        <v>16</v>
      </c>
      <c r="Y3" s="9" t="s">
        <v>17</v>
      </c>
      <c r="Z3" s="17"/>
    </row>
    <row r="4">
      <c r="A4" s="1"/>
      <c r="B4" s="1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9" t="s">
        <v>18</v>
      </c>
      <c r="S4" s="20">
        <v>476.13</v>
      </c>
      <c r="T4" s="20">
        <v>56.33</v>
      </c>
      <c r="U4" s="21">
        <f t="shared" ref="U4:U27" si="2">SUM(S4:T4)</f>
        <v>532.46</v>
      </c>
      <c r="V4" s="22">
        <f t="shared" ref="V4:W4" si="1">S4*(1+V$2)</f>
        <v>533.2656</v>
      </c>
      <c r="W4" s="23">
        <f t="shared" si="1"/>
        <v>84.4983798</v>
      </c>
      <c r="X4" s="24">
        <f t="shared" ref="X4:X27" si="4">SUM(V4:W4)</f>
        <v>617.7639798</v>
      </c>
      <c r="Y4" s="20">
        <f t="shared" ref="Y4:Y27" si="5">X4-U4</f>
        <v>85.3039798</v>
      </c>
      <c r="Z4" s="17"/>
    </row>
    <row r="5">
      <c r="A5" s="1"/>
      <c r="B5" s="7" t="s">
        <v>19</v>
      </c>
      <c r="C5" s="25" t="s">
        <v>5</v>
      </c>
      <c r="D5" s="25" t="s">
        <v>5</v>
      </c>
      <c r="E5" s="25" t="s">
        <v>5</v>
      </c>
      <c r="F5" s="25" t="s">
        <v>5</v>
      </c>
      <c r="G5" s="25" t="s">
        <v>5</v>
      </c>
      <c r="H5" s="25" t="s">
        <v>5</v>
      </c>
      <c r="I5" s="25" t="s">
        <v>5</v>
      </c>
      <c r="J5" s="25" t="s">
        <v>5</v>
      </c>
      <c r="K5" s="25" t="s">
        <v>5</v>
      </c>
      <c r="L5" s="25" t="s">
        <v>5</v>
      </c>
      <c r="M5" s="25" t="s">
        <v>5</v>
      </c>
      <c r="N5" s="25" t="s">
        <v>5</v>
      </c>
      <c r="O5" s="25" t="s">
        <v>5</v>
      </c>
      <c r="P5" s="25" t="s">
        <v>5</v>
      </c>
      <c r="Q5" s="19"/>
      <c r="R5" s="9" t="s">
        <v>20</v>
      </c>
      <c r="S5" s="20">
        <v>605.73</v>
      </c>
      <c r="T5" s="20">
        <v>71.66</v>
      </c>
      <c r="U5" s="21">
        <f t="shared" si="2"/>
        <v>677.39</v>
      </c>
      <c r="V5" s="22">
        <f t="shared" ref="V5:W5" si="3">S5*(1+V$2)</f>
        <v>678.4176</v>
      </c>
      <c r="W5" s="23">
        <f t="shared" si="3"/>
        <v>107.4942996</v>
      </c>
      <c r="X5" s="24">
        <f t="shared" si="4"/>
        <v>785.9118996</v>
      </c>
      <c r="Y5" s="20">
        <f t="shared" si="5"/>
        <v>108.5218996</v>
      </c>
      <c r="Z5" s="17"/>
    </row>
    <row r="6">
      <c r="A6" s="1"/>
      <c r="B6" s="1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9"/>
      <c r="R6" s="9" t="s">
        <v>21</v>
      </c>
      <c r="S6" s="20">
        <v>476.13</v>
      </c>
      <c r="T6" s="20">
        <v>56.33</v>
      </c>
      <c r="U6" s="21">
        <f t="shared" si="2"/>
        <v>532.46</v>
      </c>
      <c r="V6" s="22">
        <f t="shared" ref="V6:W6" si="6">S6*(1+V$2)</f>
        <v>533.2656</v>
      </c>
      <c r="W6" s="23">
        <f t="shared" si="6"/>
        <v>84.4983798</v>
      </c>
      <c r="X6" s="24">
        <f t="shared" si="4"/>
        <v>617.7639798</v>
      </c>
      <c r="Y6" s="20">
        <f t="shared" si="5"/>
        <v>85.3039798</v>
      </c>
      <c r="Z6" s="17"/>
    </row>
    <row r="7">
      <c r="A7" s="1"/>
      <c r="B7" s="11" t="s">
        <v>22</v>
      </c>
      <c r="C7" s="26">
        <v>14086.72</v>
      </c>
      <c r="D7" s="26">
        <v>14086.72</v>
      </c>
      <c r="E7" s="26">
        <v>14086.72</v>
      </c>
      <c r="F7" s="26">
        <v>14086.72</v>
      </c>
      <c r="G7" s="26">
        <v>14086.72</v>
      </c>
      <c r="H7" s="26">
        <v>14086.72</v>
      </c>
      <c r="I7" s="26">
        <v>14086.72</v>
      </c>
      <c r="J7" s="26">
        <v>14086.72</v>
      </c>
      <c r="K7" s="26">
        <v>14087.0</v>
      </c>
      <c r="L7" s="26">
        <v>14087.0</v>
      </c>
      <c r="M7" s="26">
        <v>14087.0</v>
      </c>
      <c r="N7" s="26">
        <v>14084.0</v>
      </c>
      <c r="O7" s="26">
        <f t="shared" ref="O7:O9" si="8">SUM(C7:N7)</f>
        <v>169038.76</v>
      </c>
      <c r="P7" s="26">
        <f>V31</f>
        <v>189325.5168</v>
      </c>
      <c r="Q7" s="19" t="s">
        <v>23</v>
      </c>
      <c r="R7" s="9" t="s">
        <v>24</v>
      </c>
      <c r="S7" s="20">
        <v>605.73</v>
      </c>
      <c r="T7" s="20">
        <v>71.66</v>
      </c>
      <c r="U7" s="21">
        <f t="shared" si="2"/>
        <v>677.39</v>
      </c>
      <c r="V7" s="22">
        <f t="shared" ref="V7:W7" si="7">S7*(1+V$2)</f>
        <v>678.4176</v>
      </c>
      <c r="W7" s="23">
        <f t="shared" si="7"/>
        <v>107.4942996</v>
      </c>
      <c r="X7" s="24">
        <f t="shared" si="4"/>
        <v>785.9118996</v>
      </c>
      <c r="Y7" s="20">
        <f t="shared" si="5"/>
        <v>108.5218996</v>
      </c>
      <c r="Z7" s="17"/>
    </row>
    <row r="8">
      <c r="A8" s="1"/>
      <c r="B8" s="11" t="s">
        <v>25</v>
      </c>
      <c r="C8" s="26">
        <v>0.0</v>
      </c>
      <c r="D8" s="26">
        <v>0.0</v>
      </c>
      <c r="E8" s="26">
        <v>0.0</v>
      </c>
      <c r="F8" s="26">
        <v>0.0</v>
      </c>
      <c r="G8" s="26">
        <v>800.0</v>
      </c>
      <c r="H8" s="26">
        <v>0.0</v>
      </c>
      <c r="I8" s="26">
        <v>0.0</v>
      </c>
      <c r="J8" s="26">
        <v>0.0</v>
      </c>
      <c r="K8" s="26">
        <v>0.0</v>
      </c>
      <c r="L8" s="26">
        <v>0.0</v>
      </c>
      <c r="M8" s="26">
        <v>0.0</v>
      </c>
      <c r="N8" s="26">
        <v>0.0</v>
      </c>
      <c r="O8" s="26">
        <f t="shared" si="8"/>
        <v>800</v>
      </c>
      <c r="P8" s="26">
        <v>800.0</v>
      </c>
      <c r="Q8" s="19" t="s">
        <v>26</v>
      </c>
      <c r="R8" s="9" t="s">
        <v>27</v>
      </c>
      <c r="S8" s="20">
        <v>542.33</v>
      </c>
      <c r="T8" s="20">
        <v>64.17</v>
      </c>
      <c r="U8" s="21">
        <f t="shared" si="2"/>
        <v>606.5</v>
      </c>
      <c r="V8" s="22">
        <f t="shared" ref="V8:W8" si="9">S8*(1+V$2)</f>
        <v>607.4096</v>
      </c>
      <c r="W8" s="23">
        <f t="shared" si="9"/>
        <v>96.2588502</v>
      </c>
      <c r="X8" s="24">
        <f t="shared" si="4"/>
        <v>703.6684502</v>
      </c>
      <c r="Y8" s="20">
        <f t="shared" si="5"/>
        <v>97.1684502</v>
      </c>
      <c r="Z8" s="17"/>
    </row>
    <row r="9">
      <c r="A9" s="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>
        <f t="shared" si="8"/>
        <v>0</v>
      </c>
      <c r="P9" s="26">
        <f>SUM(D9:O9)</f>
        <v>0</v>
      </c>
      <c r="R9" s="9" t="s">
        <v>28</v>
      </c>
      <c r="S9" s="20">
        <v>677.58</v>
      </c>
      <c r="T9" s="20">
        <v>80.16</v>
      </c>
      <c r="U9" s="21">
        <f t="shared" si="2"/>
        <v>757.74</v>
      </c>
      <c r="V9" s="22">
        <f t="shared" ref="V9:W9" si="10">S9*(1+V$2)</f>
        <v>758.8896</v>
      </c>
      <c r="W9" s="23">
        <f t="shared" si="10"/>
        <v>120.2448096</v>
      </c>
      <c r="X9" s="24">
        <f t="shared" si="4"/>
        <v>879.1344096</v>
      </c>
      <c r="Y9" s="20">
        <f t="shared" si="5"/>
        <v>121.3944096</v>
      </c>
      <c r="Z9" s="17"/>
    </row>
    <row r="10">
      <c r="A10" s="1"/>
      <c r="B10" s="11"/>
      <c r="C10" s="26" t="s">
        <v>29</v>
      </c>
      <c r="D10" s="26" t="s">
        <v>29</v>
      </c>
      <c r="E10" s="26" t="s">
        <v>29</v>
      </c>
      <c r="F10" s="26" t="s">
        <v>29</v>
      </c>
      <c r="G10" s="26" t="s">
        <v>29</v>
      </c>
      <c r="H10" s="26" t="s">
        <v>29</v>
      </c>
      <c r="I10" s="26" t="s">
        <v>29</v>
      </c>
      <c r="J10" s="26" t="s">
        <v>29</v>
      </c>
      <c r="K10" s="26" t="s">
        <v>29</v>
      </c>
      <c r="L10" s="26" t="s">
        <v>29</v>
      </c>
      <c r="M10" s="26" t="s">
        <v>29</v>
      </c>
      <c r="N10" s="26" t="s">
        <v>29</v>
      </c>
      <c r="O10" s="26" t="s">
        <v>30</v>
      </c>
      <c r="P10" s="26" t="s">
        <v>30</v>
      </c>
      <c r="Q10" s="19"/>
      <c r="R10" s="9" t="s">
        <v>31</v>
      </c>
      <c r="S10" s="20">
        <v>542.33</v>
      </c>
      <c r="T10" s="20">
        <v>64.17</v>
      </c>
      <c r="U10" s="21">
        <f t="shared" si="2"/>
        <v>606.5</v>
      </c>
      <c r="V10" s="22">
        <f t="shared" ref="V10:W10" si="11">S10*(1+V$2)</f>
        <v>607.4096</v>
      </c>
      <c r="W10" s="23">
        <f t="shared" si="11"/>
        <v>96.2588502</v>
      </c>
      <c r="X10" s="24">
        <f t="shared" si="4"/>
        <v>703.6684502</v>
      </c>
      <c r="Y10" s="20">
        <f t="shared" si="5"/>
        <v>97.1684502</v>
      </c>
      <c r="Z10" s="17"/>
    </row>
    <row r="11">
      <c r="A11" s="1"/>
      <c r="B11" s="7" t="s">
        <v>32</v>
      </c>
      <c r="C11" s="27">
        <f t="shared" ref="C11:P11" si="12">SUM(C7:C10)</f>
        <v>14086.72</v>
      </c>
      <c r="D11" s="27">
        <f t="shared" si="12"/>
        <v>14086.72</v>
      </c>
      <c r="E11" s="27">
        <f t="shared" si="12"/>
        <v>14086.72</v>
      </c>
      <c r="F11" s="27">
        <f t="shared" si="12"/>
        <v>14086.72</v>
      </c>
      <c r="G11" s="27">
        <f t="shared" si="12"/>
        <v>14886.72</v>
      </c>
      <c r="H11" s="27">
        <f t="shared" si="12"/>
        <v>14086.72</v>
      </c>
      <c r="I11" s="27">
        <f t="shared" si="12"/>
        <v>14086.72</v>
      </c>
      <c r="J11" s="27">
        <f t="shared" si="12"/>
        <v>14086.72</v>
      </c>
      <c r="K11" s="27">
        <f t="shared" si="12"/>
        <v>14087</v>
      </c>
      <c r="L11" s="27">
        <f t="shared" si="12"/>
        <v>14087</v>
      </c>
      <c r="M11" s="27">
        <f t="shared" si="12"/>
        <v>14087</v>
      </c>
      <c r="N11" s="27">
        <f t="shared" si="12"/>
        <v>14084</v>
      </c>
      <c r="O11" s="27">
        <f t="shared" si="12"/>
        <v>169838.76</v>
      </c>
      <c r="P11" s="27">
        <f t="shared" si="12"/>
        <v>190125.5168</v>
      </c>
      <c r="Q11" s="19"/>
      <c r="R11" s="9" t="s">
        <v>33</v>
      </c>
      <c r="S11" s="20">
        <v>677.58</v>
      </c>
      <c r="T11" s="20">
        <v>80.16</v>
      </c>
      <c r="U11" s="21">
        <f t="shared" si="2"/>
        <v>757.74</v>
      </c>
      <c r="V11" s="22">
        <f t="shared" ref="V11:W11" si="13">S11*(1+V$2)</f>
        <v>758.8896</v>
      </c>
      <c r="W11" s="23">
        <f t="shared" si="13"/>
        <v>120.2448096</v>
      </c>
      <c r="X11" s="24">
        <f t="shared" si="4"/>
        <v>879.1344096</v>
      </c>
      <c r="Y11" s="20">
        <f t="shared" si="5"/>
        <v>121.3944096</v>
      </c>
      <c r="Z11" s="17"/>
    </row>
    <row r="12">
      <c r="A12" s="1"/>
      <c r="B12" s="1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9"/>
      <c r="R12" s="9" t="s">
        <v>34</v>
      </c>
      <c r="S12" s="20">
        <v>542.33</v>
      </c>
      <c r="T12" s="20">
        <v>64.17</v>
      </c>
      <c r="U12" s="21">
        <f t="shared" si="2"/>
        <v>606.5</v>
      </c>
      <c r="V12" s="22">
        <f t="shared" ref="V12:W12" si="14">S12*(1+V$2)</f>
        <v>607.4096</v>
      </c>
      <c r="W12" s="23">
        <f t="shared" si="14"/>
        <v>96.2588502</v>
      </c>
      <c r="X12" s="24">
        <f t="shared" si="4"/>
        <v>703.6684502</v>
      </c>
      <c r="Y12" s="20">
        <f t="shared" si="5"/>
        <v>97.1684502</v>
      </c>
      <c r="Z12" s="17"/>
    </row>
    <row r="13">
      <c r="A13" s="1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19"/>
      <c r="R13" s="9" t="s">
        <v>35</v>
      </c>
      <c r="S13" s="20">
        <v>677.58</v>
      </c>
      <c r="T13" s="20">
        <v>80.16</v>
      </c>
      <c r="U13" s="21">
        <f t="shared" si="2"/>
        <v>757.74</v>
      </c>
      <c r="V13" s="22">
        <f t="shared" ref="V13:W13" si="15">S13*(1+V$2)</f>
        <v>758.8896</v>
      </c>
      <c r="W13" s="23">
        <f t="shared" si="15"/>
        <v>120.2448096</v>
      </c>
      <c r="X13" s="24">
        <f t="shared" si="4"/>
        <v>879.1344096</v>
      </c>
      <c r="Y13" s="20">
        <f t="shared" si="5"/>
        <v>121.3944096</v>
      </c>
      <c r="Z13" s="17"/>
    </row>
    <row r="14">
      <c r="A14" s="1"/>
      <c r="B14" s="7" t="s">
        <v>36</v>
      </c>
      <c r="C14" s="25" t="s">
        <v>5</v>
      </c>
      <c r="D14" s="25" t="s">
        <v>5</v>
      </c>
      <c r="E14" s="25" t="s">
        <v>5</v>
      </c>
      <c r="F14" s="25" t="s">
        <v>5</v>
      </c>
      <c r="G14" s="25" t="s">
        <v>5</v>
      </c>
      <c r="H14" s="25" t="s">
        <v>5</v>
      </c>
      <c r="I14" s="25" t="s">
        <v>5</v>
      </c>
      <c r="J14" s="25" t="s">
        <v>5</v>
      </c>
      <c r="K14" s="25" t="s">
        <v>5</v>
      </c>
      <c r="L14" s="25" t="s">
        <v>5</v>
      </c>
      <c r="M14" s="25" t="s">
        <v>5</v>
      </c>
      <c r="N14" s="25" t="s">
        <v>5</v>
      </c>
      <c r="O14" s="25" t="s">
        <v>5</v>
      </c>
      <c r="P14" s="25" t="s">
        <v>5</v>
      </c>
      <c r="Q14" s="19"/>
      <c r="R14" s="9" t="s">
        <v>37</v>
      </c>
      <c r="S14" s="20">
        <v>542.33</v>
      </c>
      <c r="T14" s="20">
        <v>64.17</v>
      </c>
      <c r="U14" s="21">
        <f t="shared" si="2"/>
        <v>606.5</v>
      </c>
      <c r="V14" s="22">
        <f t="shared" ref="V14:W14" si="16">S14*(1+V$2)</f>
        <v>607.4096</v>
      </c>
      <c r="W14" s="23">
        <f t="shared" si="16"/>
        <v>96.2588502</v>
      </c>
      <c r="X14" s="24">
        <f t="shared" si="4"/>
        <v>703.6684502</v>
      </c>
      <c r="Y14" s="20">
        <f t="shared" si="5"/>
        <v>97.1684502</v>
      </c>
      <c r="Z14" s="17"/>
    </row>
    <row r="15">
      <c r="A15" s="1"/>
      <c r="B15" s="1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9"/>
      <c r="R15" s="9" t="s">
        <v>38</v>
      </c>
      <c r="S15" s="20">
        <v>677.58</v>
      </c>
      <c r="T15" s="20">
        <v>80.16</v>
      </c>
      <c r="U15" s="21">
        <f t="shared" si="2"/>
        <v>757.74</v>
      </c>
      <c r="V15" s="22">
        <f t="shared" ref="V15:W15" si="17">S15*(1+V$2)</f>
        <v>758.8896</v>
      </c>
      <c r="W15" s="23">
        <f t="shared" si="17"/>
        <v>120.2448096</v>
      </c>
      <c r="X15" s="24">
        <f t="shared" si="4"/>
        <v>879.1344096</v>
      </c>
      <c r="Y15" s="20">
        <f t="shared" si="5"/>
        <v>121.3944096</v>
      </c>
      <c r="Z15" s="17"/>
    </row>
    <row r="16">
      <c r="A16" s="1"/>
      <c r="B16" s="11" t="s">
        <v>39</v>
      </c>
      <c r="C16" s="26">
        <v>652.16</v>
      </c>
      <c r="D16" s="26">
        <v>0.0</v>
      </c>
      <c r="E16" s="26">
        <v>0.0</v>
      </c>
      <c r="F16" s="26">
        <v>0.0</v>
      </c>
      <c r="G16" s="26">
        <v>0.0</v>
      </c>
      <c r="H16" s="26">
        <v>0.0</v>
      </c>
      <c r="I16" s="26">
        <v>875.0</v>
      </c>
      <c r="J16" s="26">
        <v>0.0</v>
      </c>
      <c r="K16" s="26">
        <v>167.0</v>
      </c>
      <c r="L16" s="26">
        <v>167.0</v>
      </c>
      <c r="M16" s="26">
        <v>167.0</v>
      </c>
      <c r="N16" s="26">
        <v>163.0</v>
      </c>
      <c r="O16" s="26">
        <f t="shared" ref="O16:O40" si="19">SUM(C16:N16)</f>
        <v>2191.16</v>
      </c>
      <c r="P16" s="28">
        <v>2000.0</v>
      </c>
      <c r="Q16" s="19" t="s">
        <v>40</v>
      </c>
      <c r="R16" s="9" t="s">
        <v>41</v>
      </c>
      <c r="S16" s="20">
        <v>476.13</v>
      </c>
      <c r="T16" s="20">
        <v>56.33</v>
      </c>
      <c r="U16" s="21">
        <f t="shared" si="2"/>
        <v>532.46</v>
      </c>
      <c r="V16" s="22">
        <f t="shared" ref="V16:W16" si="18">S16*(1+V$2)</f>
        <v>533.2656</v>
      </c>
      <c r="W16" s="23">
        <f t="shared" si="18"/>
        <v>84.4983798</v>
      </c>
      <c r="X16" s="24">
        <f t="shared" si="4"/>
        <v>617.7639798</v>
      </c>
      <c r="Y16" s="20">
        <f t="shared" si="5"/>
        <v>85.3039798</v>
      </c>
      <c r="Z16" s="17"/>
    </row>
    <row r="17">
      <c r="A17" s="1"/>
      <c r="B17" s="11" t="s">
        <v>42</v>
      </c>
      <c r="C17" s="26">
        <v>0.0</v>
      </c>
      <c r="D17" s="26">
        <v>0.0</v>
      </c>
      <c r="E17" s="26">
        <v>0.0</v>
      </c>
      <c r="F17" s="26">
        <v>0.0</v>
      </c>
      <c r="G17" s="26">
        <v>0.0</v>
      </c>
      <c r="H17" s="26">
        <v>0.0</v>
      </c>
      <c r="I17" s="26">
        <v>0.0</v>
      </c>
      <c r="J17" s="26">
        <v>0.0</v>
      </c>
      <c r="K17" s="26">
        <v>12.5</v>
      </c>
      <c r="L17" s="26">
        <v>12.5</v>
      </c>
      <c r="M17" s="26">
        <v>12.5</v>
      </c>
      <c r="N17" s="26">
        <v>12.5</v>
      </c>
      <c r="O17" s="26">
        <f t="shared" si="19"/>
        <v>50</v>
      </c>
      <c r="P17" s="28">
        <v>50.0</v>
      </c>
      <c r="Q17" s="19" t="s">
        <v>43</v>
      </c>
      <c r="R17" s="9" t="s">
        <v>44</v>
      </c>
      <c r="S17" s="20">
        <v>605.73</v>
      </c>
      <c r="T17" s="20">
        <v>71.66</v>
      </c>
      <c r="U17" s="21">
        <f t="shared" si="2"/>
        <v>677.39</v>
      </c>
      <c r="V17" s="22">
        <f t="shared" ref="V17:W17" si="20">S17*(1+V$2)</f>
        <v>678.4176</v>
      </c>
      <c r="W17" s="23">
        <f t="shared" si="20"/>
        <v>107.4942996</v>
      </c>
      <c r="X17" s="24">
        <f t="shared" si="4"/>
        <v>785.9118996</v>
      </c>
      <c r="Y17" s="20">
        <f t="shared" si="5"/>
        <v>108.5218996</v>
      </c>
      <c r="Z17" s="17"/>
    </row>
    <row r="18">
      <c r="A18" s="1"/>
      <c r="B18" s="11" t="s">
        <v>45</v>
      </c>
      <c r="C18" s="26">
        <v>0.0</v>
      </c>
      <c r="D18" s="26">
        <v>0.0</v>
      </c>
      <c r="E18" s="26">
        <v>0.0</v>
      </c>
      <c r="F18" s="26">
        <v>0.0</v>
      </c>
      <c r="G18" s="26">
        <v>0.0</v>
      </c>
      <c r="H18" s="26">
        <v>0.0</v>
      </c>
      <c r="I18" s="26">
        <v>171.17</v>
      </c>
      <c r="J18" s="26">
        <v>0.0</v>
      </c>
      <c r="K18" s="26">
        <v>0.0</v>
      </c>
      <c r="L18" s="26">
        <v>0.0</v>
      </c>
      <c r="M18" s="26">
        <v>0.0</v>
      </c>
      <c r="N18" s="26">
        <v>0.0</v>
      </c>
      <c r="O18" s="26">
        <f t="shared" si="19"/>
        <v>171.17</v>
      </c>
      <c r="P18" s="28">
        <v>200.0</v>
      </c>
      <c r="Q18" s="19"/>
      <c r="R18" s="9" t="s">
        <v>46</v>
      </c>
      <c r="S18" s="20">
        <v>476.13</v>
      </c>
      <c r="T18" s="20">
        <v>56.33</v>
      </c>
      <c r="U18" s="21">
        <f t="shared" si="2"/>
        <v>532.46</v>
      </c>
      <c r="V18" s="22">
        <f t="shared" ref="V18:W18" si="21">S18*(1+V$2)</f>
        <v>533.2656</v>
      </c>
      <c r="W18" s="23">
        <f t="shared" si="21"/>
        <v>84.4983798</v>
      </c>
      <c r="X18" s="24">
        <f t="shared" si="4"/>
        <v>617.7639798</v>
      </c>
      <c r="Y18" s="20">
        <f t="shared" si="5"/>
        <v>85.3039798</v>
      </c>
      <c r="Z18" s="17"/>
    </row>
    <row r="19">
      <c r="A19" s="1"/>
      <c r="B19" s="11" t="s">
        <v>47</v>
      </c>
      <c r="C19" s="26">
        <v>1666.67</v>
      </c>
      <c r="D19" s="26">
        <v>1666.67</v>
      </c>
      <c r="E19" s="26">
        <v>1666.67</v>
      </c>
      <c r="F19" s="26">
        <v>1666.67</v>
      </c>
      <c r="G19" s="26">
        <v>1666.67</v>
      </c>
      <c r="H19" s="26">
        <v>1666.67</v>
      </c>
      <c r="I19" s="26">
        <v>1666.67</v>
      </c>
      <c r="J19" s="26">
        <v>1666.67</v>
      </c>
      <c r="K19" s="26">
        <v>1667.0</v>
      </c>
      <c r="L19" s="26">
        <v>1667.0</v>
      </c>
      <c r="M19" s="26">
        <v>1667.0</v>
      </c>
      <c r="N19" s="26">
        <v>1666.0</v>
      </c>
      <c r="O19" s="26">
        <f t="shared" si="19"/>
        <v>20000.36</v>
      </c>
      <c r="P19" s="28">
        <f>O19*1.03</f>
        <v>20600.3708</v>
      </c>
      <c r="Q19" s="19" t="s">
        <v>48</v>
      </c>
      <c r="R19" s="9" t="s">
        <v>49</v>
      </c>
      <c r="S19" s="20">
        <v>605.73</v>
      </c>
      <c r="T19" s="20">
        <v>71.66</v>
      </c>
      <c r="U19" s="21">
        <f t="shared" si="2"/>
        <v>677.39</v>
      </c>
      <c r="V19" s="22">
        <f t="shared" ref="V19:W19" si="22">S19*(1+V$2)</f>
        <v>678.4176</v>
      </c>
      <c r="W19" s="23">
        <f t="shared" si="22"/>
        <v>107.4942996</v>
      </c>
      <c r="X19" s="24">
        <f t="shared" si="4"/>
        <v>785.9118996</v>
      </c>
      <c r="Y19" s="20">
        <f t="shared" si="5"/>
        <v>108.5218996</v>
      </c>
      <c r="Z19" s="17"/>
    </row>
    <row r="20">
      <c r="A20" s="1"/>
      <c r="B20" s="11" t="s">
        <v>50</v>
      </c>
      <c r="C20" s="26">
        <v>931.66</v>
      </c>
      <c r="D20" s="26">
        <v>2731.66</v>
      </c>
      <c r="E20" s="26">
        <v>2731.66</v>
      </c>
      <c r="F20" s="26">
        <v>2731.66</v>
      </c>
      <c r="G20" s="26">
        <v>2731.66</v>
      </c>
      <c r="H20" s="26">
        <v>2731.66</v>
      </c>
      <c r="I20" s="26">
        <v>2731.66</v>
      </c>
      <c r="J20" s="26">
        <v>2731.66</v>
      </c>
      <c r="K20" s="26">
        <v>2468.0</v>
      </c>
      <c r="L20" s="26">
        <v>2468.0</v>
      </c>
      <c r="M20" s="26">
        <v>2468.0</v>
      </c>
      <c r="N20" s="26">
        <v>2467.0</v>
      </c>
      <c r="O20" s="26">
        <f t="shared" si="19"/>
        <v>29924.28</v>
      </c>
      <c r="P20" s="28">
        <f>ROUND((11*2731.66*1.04)+(2731.66*1.04^2),0)-1800</f>
        <v>32405</v>
      </c>
      <c r="Q20" s="19" t="s">
        <v>51</v>
      </c>
      <c r="R20" s="9" t="s">
        <v>52</v>
      </c>
      <c r="S20" s="20">
        <v>542.33</v>
      </c>
      <c r="T20" s="20">
        <v>64.17</v>
      </c>
      <c r="U20" s="21">
        <f t="shared" si="2"/>
        <v>606.5</v>
      </c>
      <c r="V20" s="22">
        <f t="shared" ref="V20:W20" si="23">S20*(1+V$2)</f>
        <v>607.4096</v>
      </c>
      <c r="W20" s="23">
        <f t="shared" si="23"/>
        <v>96.2588502</v>
      </c>
      <c r="X20" s="24">
        <f t="shared" si="4"/>
        <v>703.6684502</v>
      </c>
      <c r="Y20" s="20">
        <f t="shared" si="5"/>
        <v>97.1684502</v>
      </c>
      <c r="Z20" s="17"/>
    </row>
    <row r="21" ht="15.75" customHeight="1">
      <c r="A21" s="1"/>
      <c r="B21" s="11" t="s">
        <v>53</v>
      </c>
      <c r="C21" s="26">
        <v>549.75</v>
      </c>
      <c r="D21" s="26">
        <v>549.75</v>
      </c>
      <c r="E21" s="26">
        <v>549.75</v>
      </c>
      <c r="F21" s="26">
        <v>549.75</v>
      </c>
      <c r="G21" s="26">
        <v>549.75</v>
      </c>
      <c r="H21" s="26">
        <v>549.75</v>
      </c>
      <c r="I21" s="26">
        <v>549.75</v>
      </c>
      <c r="J21" s="26">
        <v>549.75</v>
      </c>
      <c r="K21" s="26">
        <v>583.0</v>
      </c>
      <c r="L21" s="26">
        <v>583.0</v>
      </c>
      <c r="M21" s="26">
        <v>583.0</v>
      </c>
      <c r="N21" s="26">
        <v>587.0</v>
      </c>
      <c r="O21" s="26">
        <f t="shared" si="19"/>
        <v>6734</v>
      </c>
      <c r="P21" s="28">
        <v>7000.0</v>
      </c>
      <c r="Q21" s="19" t="s">
        <v>54</v>
      </c>
      <c r="R21" s="9" t="s">
        <v>55</v>
      </c>
      <c r="S21" s="20">
        <v>677.58</v>
      </c>
      <c r="T21" s="20">
        <v>80.16</v>
      </c>
      <c r="U21" s="21">
        <f t="shared" si="2"/>
        <v>757.74</v>
      </c>
      <c r="V21" s="22">
        <f t="shared" ref="V21:W21" si="24">S21*(1+V$2)</f>
        <v>758.8896</v>
      </c>
      <c r="W21" s="23">
        <f t="shared" si="24"/>
        <v>120.2448096</v>
      </c>
      <c r="X21" s="24">
        <f t="shared" si="4"/>
        <v>879.1344096</v>
      </c>
      <c r="Y21" s="20">
        <f t="shared" si="5"/>
        <v>121.3944096</v>
      </c>
      <c r="Z21" s="17"/>
    </row>
    <row r="22" ht="15.75" customHeight="1">
      <c r="A22" s="1"/>
      <c r="B22" s="11" t="s">
        <v>56</v>
      </c>
      <c r="C22" s="26">
        <v>977.6</v>
      </c>
      <c r="D22" s="26">
        <v>977.6</v>
      </c>
      <c r="E22" s="26">
        <v>977.6</v>
      </c>
      <c r="F22" s="26">
        <v>977.6</v>
      </c>
      <c r="G22" s="26">
        <v>977.6</v>
      </c>
      <c r="H22" s="26">
        <v>977.6</v>
      </c>
      <c r="I22" s="26">
        <v>977.6</v>
      </c>
      <c r="J22" s="26">
        <v>977.6</v>
      </c>
      <c r="K22" s="26">
        <v>1000.0</v>
      </c>
      <c r="L22" s="26">
        <v>1000.0</v>
      </c>
      <c r="M22" s="26">
        <v>1000.0</v>
      </c>
      <c r="N22" s="26">
        <v>1000.0</v>
      </c>
      <c r="O22" s="26">
        <f t="shared" si="19"/>
        <v>11820.8</v>
      </c>
      <c r="P22" s="28">
        <v>12000.0</v>
      </c>
      <c r="Q22" s="19" t="s">
        <v>57</v>
      </c>
      <c r="R22" s="9" t="s">
        <v>58</v>
      </c>
      <c r="S22" s="20">
        <v>542.33</v>
      </c>
      <c r="T22" s="20">
        <v>64.17</v>
      </c>
      <c r="U22" s="21">
        <f t="shared" si="2"/>
        <v>606.5</v>
      </c>
      <c r="V22" s="22">
        <f t="shared" ref="V22:W22" si="25">S22*(1+V$2)</f>
        <v>607.4096</v>
      </c>
      <c r="W22" s="23">
        <f t="shared" si="25"/>
        <v>96.2588502</v>
      </c>
      <c r="X22" s="24">
        <f t="shared" si="4"/>
        <v>703.6684502</v>
      </c>
      <c r="Y22" s="20">
        <f t="shared" si="5"/>
        <v>97.1684502</v>
      </c>
      <c r="Z22" s="17"/>
    </row>
    <row r="23" ht="15.75" customHeight="1">
      <c r="A23" s="1"/>
      <c r="B23" s="11" t="s">
        <v>59</v>
      </c>
      <c r="C23" s="26">
        <v>1160.36</v>
      </c>
      <c r="D23" s="26">
        <v>1160.36</v>
      </c>
      <c r="E23" s="26">
        <v>1160.36</v>
      </c>
      <c r="F23" s="26">
        <v>1160.36</v>
      </c>
      <c r="G23" s="26">
        <v>1160.36</v>
      </c>
      <c r="H23" s="26">
        <v>1160.51</v>
      </c>
      <c r="I23" s="26">
        <v>1160.51</v>
      </c>
      <c r="J23" s="26">
        <v>1160.51</v>
      </c>
      <c r="K23" s="26">
        <v>1194.0</v>
      </c>
      <c r="L23" s="26">
        <v>1194.0</v>
      </c>
      <c r="M23" s="26">
        <v>1194.0</v>
      </c>
      <c r="N23" s="26">
        <v>1192.0</v>
      </c>
      <c r="O23" s="26">
        <f t="shared" si="19"/>
        <v>14057.33</v>
      </c>
      <c r="P23" s="28">
        <f>ROUND(8*1161,0)+ROUND(4*1161*1.05,0)</f>
        <v>14164</v>
      </c>
      <c r="Q23" s="19" t="s">
        <v>60</v>
      </c>
      <c r="R23" s="9" t="s">
        <v>61</v>
      </c>
      <c r="S23" s="20">
        <v>677.58</v>
      </c>
      <c r="T23" s="20">
        <v>80.16</v>
      </c>
      <c r="U23" s="21">
        <f t="shared" si="2"/>
        <v>757.74</v>
      </c>
      <c r="V23" s="22">
        <f t="shared" ref="V23:W23" si="26">S23*(1+V$2)</f>
        <v>758.8896</v>
      </c>
      <c r="W23" s="23">
        <f t="shared" si="26"/>
        <v>120.2448096</v>
      </c>
      <c r="X23" s="24">
        <f t="shared" si="4"/>
        <v>879.1344096</v>
      </c>
      <c r="Y23" s="20">
        <f t="shared" si="5"/>
        <v>121.3944096</v>
      </c>
      <c r="Z23" s="17"/>
    </row>
    <row r="24" ht="15.75" customHeight="1">
      <c r="A24" s="1"/>
      <c r="B24" s="11" t="s">
        <v>62</v>
      </c>
      <c r="C24" s="26">
        <v>724.1</v>
      </c>
      <c r="D24" s="26">
        <v>724.1</v>
      </c>
      <c r="E24" s="26">
        <v>724.1</v>
      </c>
      <c r="F24" s="26">
        <v>724.1</v>
      </c>
      <c r="G24" s="26">
        <v>724.1</v>
      </c>
      <c r="H24" s="26">
        <v>724.1</v>
      </c>
      <c r="I24" s="26">
        <v>724.1</v>
      </c>
      <c r="J24" s="26">
        <v>735.54</v>
      </c>
      <c r="K24" s="26">
        <v>739.0</v>
      </c>
      <c r="L24" s="26">
        <v>739.0</v>
      </c>
      <c r="M24" s="26">
        <v>739.0</v>
      </c>
      <c r="N24" s="26">
        <v>742.0</v>
      </c>
      <c r="O24" s="26">
        <f t="shared" si="19"/>
        <v>8763.24</v>
      </c>
      <c r="P24" s="28">
        <f>ROUND(7*736,0)+ROUND(5*736*1.05,0)</f>
        <v>9016</v>
      </c>
      <c r="Q24" s="19" t="s">
        <v>63</v>
      </c>
      <c r="R24" s="9" t="s">
        <v>64</v>
      </c>
      <c r="S24" s="20">
        <v>542.33</v>
      </c>
      <c r="T24" s="20">
        <v>64.17</v>
      </c>
      <c r="U24" s="21">
        <f t="shared" si="2"/>
        <v>606.5</v>
      </c>
      <c r="V24" s="22">
        <f t="shared" ref="V24:W24" si="27">S24*(1+V$2)</f>
        <v>607.4096</v>
      </c>
      <c r="W24" s="23">
        <f t="shared" si="27"/>
        <v>96.2588502</v>
      </c>
      <c r="X24" s="24">
        <f t="shared" si="4"/>
        <v>703.6684502</v>
      </c>
      <c r="Y24" s="20">
        <f t="shared" si="5"/>
        <v>97.1684502</v>
      </c>
      <c r="Z24" s="17"/>
    </row>
    <row r="25" ht="15.75" customHeight="1">
      <c r="A25" s="1"/>
      <c r="B25" s="11" t="s">
        <v>65</v>
      </c>
      <c r="C25" s="26">
        <v>349.64</v>
      </c>
      <c r="D25" s="26">
        <v>325.46</v>
      </c>
      <c r="E25" s="26">
        <v>325.28</v>
      </c>
      <c r="F25" s="26">
        <v>307.34</v>
      </c>
      <c r="G25" s="26">
        <v>306.98</v>
      </c>
      <c r="H25" s="26">
        <v>318.6</v>
      </c>
      <c r="I25" s="26">
        <v>324.16</v>
      </c>
      <c r="J25" s="26">
        <v>325.59</v>
      </c>
      <c r="K25" s="26">
        <v>345.0</v>
      </c>
      <c r="L25" s="26">
        <v>345.0</v>
      </c>
      <c r="M25" s="26">
        <v>345.0</v>
      </c>
      <c r="N25" s="26">
        <v>345.0</v>
      </c>
      <c r="O25" s="26">
        <f t="shared" si="19"/>
        <v>3963.05</v>
      </c>
      <c r="P25" s="28">
        <f>345*12</f>
        <v>4140</v>
      </c>
      <c r="Q25" s="19" t="s">
        <v>66</v>
      </c>
      <c r="R25" s="9" t="s">
        <v>67</v>
      </c>
      <c r="S25" s="20">
        <v>677.58</v>
      </c>
      <c r="T25" s="20">
        <v>80.16</v>
      </c>
      <c r="U25" s="21">
        <f t="shared" si="2"/>
        <v>757.74</v>
      </c>
      <c r="V25" s="22">
        <f t="shared" ref="V25:W25" si="28">S25*(1+V$2)</f>
        <v>758.8896</v>
      </c>
      <c r="W25" s="23">
        <f t="shared" si="28"/>
        <v>120.2448096</v>
      </c>
      <c r="X25" s="24">
        <f t="shared" si="4"/>
        <v>879.1344096</v>
      </c>
      <c r="Y25" s="20">
        <f t="shared" si="5"/>
        <v>121.3944096</v>
      </c>
      <c r="Z25" s="17"/>
    </row>
    <row r="26" ht="15.75" customHeight="1">
      <c r="A26" s="1"/>
      <c r="B26" s="11" t="s">
        <v>68</v>
      </c>
      <c r="C26" s="26">
        <v>417.72</v>
      </c>
      <c r="D26" s="26">
        <v>331.11</v>
      </c>
      <c r="E26" s="26">
        <v>454.3</v>
      </c>
      <c r="F26" s="26">
        <v>492.55</v>
      </c>
      <c r="G26" s="26">
        <v>396.55</v>
      </c>
      <c r="H26" s="26">
        <v>396.55</v>
      </c>
      <c r="I26" s="26">
        <v>396.55</v>
      </c>
      <c r="J26" s="26">
        <v>444.55</v>
      </c>
      <c r="K26" s="26">
        <v>458.0</v>
      </c>
      <c r="L26" s="26">
        <v>458.0</v>
      </c>
      <c r="M26" s="26">
        <v>458.0</v>
      </c>
      <c r="N26" s="26">
        <v>462.0</v>
      </c>
      <c r="O26" s="26">
        <f t="shared" si="19"/>
        <v>5165.88</v>
      </c>
      <c r="P26" s="28">
        <v>5500.0</v>
      </c>
      <c r="Q26" s="19" t="s">
        <v>69</v>
      </c>
      <c r="R26" s="9" t="s">
        <v>70</v>
      </c>
      <c r="S26" s="20">
        <v>542.33</v>
      </c>
      <c r="T26" s="20">
        <v>64.17</v>
      </c>
      <c r="U26" s="21">
        <f t="shared" si="2"/>
        <v>606.5</v>
      </c>
      <c r="V26" s="22">
        <f t="shared" ref="V26:W26" si="29">S26*(1+V$2)</f>
        <v>607.4096</v>
      </c>
      <c r="W26" s="23">
        <f t="shared" si="29"/>
        <v>96.2588502</v>
      </c>
      <c r="X26" s="24">
        <f t="shared" si="4"/>
        <v>703.6684502</v>
      </c>
      <c r="Y26" s="20">
        <f t="shared" si="5"/>
        <v>97.1684502</v>
      </c>
      <c r="Z26" s="17"/>
    </row>
    <row r="27" ht="15.75" customHeight="1">
      <c r="A27" s="1"/>
      <c r="B27" s="11" t="s">
        <v>71</v>
      </c>
      <c r="C27" s="26">
        <v>475.0</v>
      </c>
      <c r="D27" s="26">
        <v>475.0</v>
      </c>
      <c r="E27" s="26">
        <v>475.0</v>
      </c>
      <c r="F27" s="26">
        <v>475.0</v>
      </c>
      <c r="G27" s="26">
        <v>0.0</v>
      </c>
      <c r="H27" s="26">
        <v>0.0</v>
      </c>
      <c r="I27" s="26">
        <v>0.0</v>
      </c>
      <c r="J27" s="26">
        <v>0.0</v>
      </c>
      <c r="K27" s="26"/>
      <c r="L27" s="26"/>
      <c r="M27" s="26">
        <v>500.0</v>
      </c>
      <c r="N27" s="26">
        <v>500.0</v>
      </c>
      <c r="O27" s="26">
        <f t="shared" si="19"/>
        <v>2900</v>
      </c>
      <c r="P27" s="28">
        <v>3500.0</v>
      </c>
      <c r="Q27" s="19" t="s">
        <v>72</v>
      </c>
      <c r="R27" s="9" t="s">
        <v>73</v>
      </c>
      <c r="S27" s="20">
        <v>677.58</v>
      </c>
      <c r="T27" s="20">
        <v>80.16</v>
      </c>
      <c r="U27" s="21">
        <f t="shared" si="2"/>
        <v>757.74</v>
      </c>
      <c r="V27" s="22">
        <f t="shared" ref="V27:W27" si="30">S27*(1+V$2)</f>
        <v>758.8896</v>
      </c>
      <c r="W27" s="23">
        <f t="shared" si="30"/>
        <v>120.2448096</v>
      </c>
      <c r="X27" s="24">
        <f t="shared" si="4"/>
        <v>879.1344096</v>
      </c>
      <c r="Y27" s="20">
        <f t="shared" si="5"/>
        <v>121.3944096</v>
      </c>
      <c r="Z27" s="17"/>
    </row>
    <row r="28" ht="15.75" customHeight="1">
      <c r="A28" s="1"/>
      <c r="B28" s="11" t="s">
        <v>74</v>
      </c>
      <c r="C28" s="26">
        <v>0.0</v>
      </c>
      <c r="D28" s="26">
        <v>0.0</v>
      </c>
      <c r="E28" s="26">
        <v>412.0</v>
      </c>
      <c r="F28" s="26">
        <v>1800.0</v>
      </c>
      <c r="G28" s="26">
        <v>0.0</v>
      </c>
      <c r="H28" s="26">
        <v>0.0</v>
      </c>
      <c r="I28" s="26">
        <v>0.0</v>
      </c>
      <c r="J28" s="26">
        <v>0.0</v>
      </c>
      <c r="K28" s="26">
        <v>0.0</v>
      </c>
      <c r="L28" s="26">
        <v>0.0</v>
      </c>
      <c r="M28" s="26">
        <v>0.0</v>
      </c>
      <c r="N28" s="26">
        <v>0.0</v>
      </c>
      <c r="O28" s="26">
        <f t="shared" si="19"/>
        <v>2212</v>
      </c>
      <c r="P28" s="28">
        <v>1500.0</v>
      </c>
      <c r="Q28" s="19" t="s">
        <v>75</v>
      </c>
      <c r="R28" s="9"/>
      <c r="S28" s="9"/>
      <c r="T28" s="9"/>
      <c r="U28" s="4"/>
      <c r="V28" s="29"/>
      <c r="W28" s="30"/>
      <c r="X28" s="31"/>
      <c r="Y28" s="20"/>
      <c r="Z28" s="17"/>
    </row>
    <row r="29" ht="15.75" customHeight="1">
      <c r="A29" s="1"/>
      <c r="B29" s="11" t="s">
        <v>76</v>
      </c>
      <c r="C29" s="26">
        <v>1603.18</v>
      </c>
      <c r="D29" s="26">
        <v>45.74</v>
      </c>
      <c r="E29" s="26">
        <v>45.76</v>
      </c>
      <c r="F29" s="26">
        <v>45.74</v>
      </c>
      <c r="G29" s="26">
        <v>45.74</v>
      </c>
      <c r="H29" s="26">
        <v>45.74</v>
      </c>
      <c r="I29" s="26">
        <v>45.74</v>
      </c>
      <c r="J29" s="26">
        <v>45.74</v>
      </c>
      <c r="K29" s="26">
        <v>46.0</v>
      </c>
      <c r="L29" s="26">
        <v>46.0</v>
      </c>
      <c r="M29" s="26">
        <v>46.0</v>
      </c>
      <c r="N29" s="26">
        <v>44.0</v>
      </c>
      <c r="O29" s="26">
        <f t="shared" si="19"/>
        <v>2105.38</v>
      </c>
      <c r="P29" s="28">
        <f>550+450</f>
        <v>1000</v>
      </c>
      <c r="Q29" s="19" t="s">
        <v>77</v>
      </c>
      <c r="R29" s="9"/>
      <c r="S29" s="9"/>
      <c r="T29" s="9"/>
      <c r="U29" s="4"/>
      <c r="V29" s="29"/>
      <c r="W29" s="30"/>
      <c r="X29" s="31"/>
      <c r="Y29" s="20"/>
      <c r="Z29" s="17"/>
    </row>
    <row r="30" ht="15.75" customHeight="1">
      <c r="A30" s="1"/>
      <c r="B30" s="11" t="s">
        <v>78</v>
      </c>
      <c r="C30" s="26">
        <v>273.96</v>
      </c>
      <c r="D30" s="26">
        <v>218.73</v>
      </c>
      <c r="E30" s="26">
        <v>179.05</v>
      </c>
      <c r="F30" s="26">
        <v>168.15</v>
      </c>
      <c r="G30" s="26">
        <v>242.38</v>
      </c>
      <c r="H30" s="26">
        <v>233.38</v>
      </c>
      <c r="I30" s="26">
        <v>192.26</v>
      </c>
      <c r="J30" s="26">
        <v>186.85</v>
      </c>
      <c r="K30" s="26">
        <v>144.0</v>
      </c>
      <c r="L30" s="26">
        <v>146.0</v>
      </c>
      <c r="M30" s="26">
        <v>85.0</v>
      </c>
      <c r="N30" s="26">
        <v>364.0</v>
      </c>
      <c r="O30" s="26">
        <f t="shared" si="19"/>
        <v>2433.76</v>
      </c>
      <c r="P30" s="28">
        <v>2500.0</v>
      </c>
      <c r="Q30" s="19"/>
      <c r="R30" s="9"/>
      <c r="S30" s="21">
        <f t="shared" ref="S30:Y30" si="31">SUM(S4:S29)</f>
        <v>14086.72</v>
      </c>
      <c r="T30" s="21">
        <f t="shared" si="31"/>
        <v>1666.6</v>
      </c>
      <c r="U30" s="21">
        <f t="shared" si="31"/>
        <v>15753.32</v>
      </c>
      <c r="V30" s="32">
        <f t="shared" si="31"/>
        <v>15777.1264</v>
      </c>
      <c r="W30" s="33">
        <f t="shared" si="31"/>
        <v>2499.999996</v>
      </c>
      <c r="X30" s="31">
        <f t="shared" si="31"/>
        <v>18277.1264</v>
      </c>
      <c r="Y30" s="20">
        <f t="shared" si="31"/>
        <v>2523.806396</v>
      </c>
      <c r="Z30" s="17"/>
    </row>
    <row r="31" ht="15.75" customHeight="1">
      <c r="A31" s="1"/>
      <c r="B31" s="11" t="s">
        <v>79</v>
      </c>
      <c r="C31" s="26">
        <v>3552.64</v>
      </c>
      <c r="D31" s="26">
        <v>3655.77</v>
      </c>
      <c r="E31" s="26">
        <v>3144.81</v>
      </c>
      <c r="F31" s="26">
        <v>2739.57</v>
      </c>
      <c r="G31" s="26">
        <v>2159.34</v>
      </c>
      <c r="H31" s="26">
        <v>1990.02</v>
      </c>
      <c r="I31" s="26">
        <v>1635.4</v>
      </c>
      <c r="J31" s="26">
        <v>1553.14</v>
      </c>
      <c r="K31" s="26">
        <v>1410.0</v>
      </c>
      <c r="L31" s="26">
        <v>1517.0</v>
      </c>
      <c r="M31" s="26">
        <v>2882.0</v>
      </c>
      <c r="N31" s="26">
        <v>3318.0</v>
      </c>
      <c r="O31" s="26">
        <f t="shared" si="19"/>
        <v>29557.69</v>
      </c>
      <c r="P31" s="28">
        <v>32000.0</v>
      </c>
      <c r="Q31" s="19" t="s">
        <v>80</v>
      </c>
      <c r="R31" s="34" t="s">
        <v>81</v>
      </c>
      <c r="S31" s="35">
        <f t="shared" ref="S31:X31" si="32">S30*12</f>
        <v>169040.64</v>
      </c>
      <c r="T31" s="35">
        <f t="shared" si="32"/>
        <v>19999.2</v>
      </c>
      <c r="U31" s="35">
        <f t="shared" si="32"/>
        <v>189039.84</v>
      </c>
      <c r="V31" s="36">
        <f t="shared" si="32"/>
        <v>189325.5168</v>
      </c>
      <c r="W31" s="37">
        <f t="shared" si="32"/>
        <v>29999.99995</v>
      </c>
      <c r="X31" s="38">
        <f t="shared" si="32"/>
        <v>219325.5168</v>
      </c>
      <c r="Y31" s="20"/>
      <c r="Z31" s="17"/>
    </row>
    <row r="32" ht="15.75" customHeight="1">
      <c r="A32" s="1"/>
      <c r="B32" s="11" t="s">
        <v>82</v>
      </c>
      <c r="C32" s="26">
        <v>5104.47</v>
      </c>
      <c r="D32" s="26">
        <v>863.11</v>
      </c>
      <c r="E32" s="26">
        <v>2024.99</v>
      </c>
      <c r="F32" s="26">
        <v>2963.72</v>
      </c>
      <c r="G32" s="26">
        <v>3508.65</v>
      </c>
      <c r="H32" s="26">
        <v>929.54</v>
      </c>
      <c r="I32" s="26">
        <v>1503.94</v>
      </c>
      <c r="J32" s="26">
        <v>3008.79</v>
      </c>
      <c r="K32" s="26">
        <v>333.0</v>
      </c>
      <c r="L32" s="26">
        <v>333.0</v>
      </c>
      <c r="M32" s="26">
        <v>333.0</v>
      </c>
      <c r="N32" s="26">
        <v>337.0</v>
      </c>
      <c r="O32" s="26">
        <f t="shared" si="19"/>
        <v>21243.21</v>
      </c>
      <c r="P32" s="28">
        <v>11000.0</v>
      </c>
      <c r="Q32" s="19"/>
      <c r="R32" s="9"/>
      <c r="S32" s="9"/>
      <c r="T32" s="9"/>
      <c r="U32" s="4"/>
      <c r="V32" s="20"/>
      <c r="W32" s="20"/>
      <c r="X32" s="21"/>
      <c r="Y32" s="20"/>
      <c r="Z32" s="17"/>
    </row>
    <row r="33" ht="15.75" customHeight="1">
      <c r="A33" s="1"/>
      <c r="B33" s="11" t="s">
        <v>83</v>
      </c>
      <c r="C33" s="26">
        <v>0.0</v>
      </c>
      <c r="D33" s="26">
        <v>0.0</v>
      </c>
      <c r="E33" s="26">
        <v>0.0</v>
      </c>
      <c r="F33" s="26">
        <v>0.0</v>
      </c>
      <c r="G33" s="26">
        <v>0.0</v>
      </c>
      <c r="H33" s="26">
        <v>0.0</v>
      </c>
      <c r="I33" s="26">
        <v>0.0</v>
      </c>
      <c r="J33" s="26">
        <v>0.0</v>
      </c>
      <c r="K33" s="26">
        <v>167.0</v>
      </c>
      <c r="L33" s="26">
        <v>167.0</v>
      </c>
      <c r="M33" s="26">
        <v>167.0</v>
      </c>
      <c r="N33" s="26">
        <v>163.0</v>
      </c>
      <c r="O33" s="26">
        <f t="shared" si="19"/>
        <v>664</v>
      </c>
      <c r="P33" s="28">
        <v>2000.0</v>
      </c>
      <c r="Q33" s="19"/>
      <c r="R33" s="9"/>
      <c r="S33" s="9"/>
      <c r="T33" s="9"/>
      <c r="U33" s="4"/>
      <c r="V33" s="20"/>
      <c r="W33" s="20"/>
      <c r="X33" s="21"/>
      <c r="Y33" s="20"/>
      <c r="Z33" s="17"/>
    </row>
    <row r="34" ht="15.75" customHeight="1">
      <c r="A34" s="1"/>
      <c r="B34" s="11" t="s">
        <v>84</v>
      </c>
      <c r="C34" s="26">
        <v>362.5</v>
      </c>
      <c r="D34" s="26">
        <v>0.0</v>
      </c>
      <c r="E34" s="26">
        <v>0.0</v>
      </c>
      <c r="F34" s="26">
        <v>0.0</v>
      </c>
      <c r="G34" s="26">
        <v>0.0</v>
      </c>
      <c r="H34" s="26">
        <v>0.0</v>
      </c>
      <c r="I34" s="26">
        <v>0.0</v>
      </c>
      <c r="J34" s="26">
        <v>0.0</v>
      </c>
      <c r="K34" s="26">
        <v>125.0</v>
      </c>
      <c r="L34" s="26">
        <v>125.0</v>
      </c>
      <c r="M34" s="26">
        <v>125.0</v>
      </c>
      <c r="N34" s="26">
        <v>125.0</v>
      </c>
      <c r="O34" s="26">
        <f t="shared" si="19"/>
        <v>862.5</v>
      </c>
      <c r="P34" s="28">
        <v>1500.0</v>
      </c>
      <c r="Q34" s="19"/>
      <c r="R34" s="9"/>
      <c r="S34" s="9"/>
      <c r="T34" s="9"/>
      <c r="U34" s="4"/>
      <c r="V34" s="20"/>
      <c r="W34" s="20"/>
      <c r="X34" s="21"/>
      <c r="Y34" s="20"/>
      <c r="Z34" s="17"/>
    </row>
    <row r="35" ht="15.75" customHeight="1">
      <c r="A35" s="1"/>
      <c r="B35" s="11" t="s">
        <v>85</v>
      </c>
      <c r="C35" s="26">
        <v>0.0</v>
      </c>
      <c r="D35" s="26">
        <v>0.0</v>
      </c>
      <c r="E35" s="26">
        <v>130.93</v>
      </c>
      <c r="F35" s="26">
        <v>7.88</v>
      </c>
      <c r="G35" s="26">
        <v>0.0</v>
      </c>
      <c r="H35" s="26">
        <v>0.0</v>
      </c>
      <c r="I35" s="26">
        <v>461.37</v>
      </c>
      <c r="J35" s="26">
        <v>0.0</v>
      </c>
      <c r="K35" s="26">
        <v>250.0</v>
      </c>
      <c r="L35" s="26">
        <v>250.0</v>
      </c>
      <c r="M35" s="26">
        <v>250.0</v>
      </c>
      <c r="N35" s="26">
        <v>250.0</v>
      </c>
      <c r="O35" s="26">
        <f t="shared" si="19"/>
        <v>1600.18</v>
      </c>
      <c r="P35" s="28">
        <v>2000.0</v>
      </c>
      <c r="Q35" s="19"/>
      <c r="R35" s="9"/>
      <c r="S35" s="9"/>
      <c r="T35" s="9"/>
      <c r="U35" s="4"/>
      <c r="V35" s="20"/>
      <c r="W35" s="20"/>
      <c r="X35" s="21"/>
      <c r="Y35" s="20"/>
      <c r="Z35" s="17"/>
    </row>
    <row r="36" ht="15.75" customHeight="1">
      <c r="A36" s="1"/>
      <c r="B36" s="11" t="s">
        <v>86</v>
      </c>
      <c r="C36" s="26">
        <v>0.0</v>
      </c>
      <c r="D36" s="26">
        <v>0.0</v>
      </c>
      <c r="E36" s="26">
        <v>0.0</v>
      </c>
      <c r="F36" s="26">
        <v>0.0</v>
      </c>
      <c r="G36" s="26">
        <v>0.0</v>
      </c>
      <c r="H36" s="26">
        <v>201.26</v>
      </c>
      <c r="I36" s="26">
        <v>2627.35</v>
      </c>
      <c r="J36" s="26">
        <v>1424.49</v>
      </c>
      <c r="K36" s="26">
        <v>542.0</v>
      </c>
      <c r="L36" s="26">
        <v>542.0</v>
      </c>
      <c r="M36" s="26">
        <v>542.0</v>
      </c>
      <c r="N36" s="26">
        <v>538.0</v>
      </c>
      <c r="O36" s="26">
        <f t="shared" si="19"/>
        <v>6417.1</v>
      </c>
      <c r="P36" s="28">
        <f>15000-8500</f>
        <v>6500</v>
      </c>
      <c r="Q36" s="19"/>
      <c r="R36" s="9"/>
      <c r="S36" s="9"/>
      <c r="T36" s="9"/>
      <c r="U36" s="4"/>
      <c r="V36" s="20"/>
      <c r="W36" s="20"/>
      <c r="X36" s="21"/>
      <c r="Y36" s="20"/>
      <c r="Z36" s="17"/>
    </row>
    <row r="37" ht="15.75" customHeight="1">
      <c r="A37" s="1"/>
      <c r="B37" s="11" t="s">
        <v>87</v>
      </c>
      <c r="C37" s="26">
        <v>1422.61</v>
      </c>
      <c r="D37" s="26">
        <v>2172.61</v>
      </c>
      <c r="E37" s="26">
        <v>1422.61</v>
      </c>
      <c r="F37" s="26">
        <v>1422.61</v>
      </c>
      <c r="G37" s="26">
        <v>593.57</v>
      </c>
      <c r="H37" s="26">
        <v>1972.61</v>
      </c>
      <c r="I37" s="26">
        <v>1422.61</v>
      </c>
      <c r="J37" s="26">
        <v>1503.97</v>
      </c>
      <c r="K37" s="26">
        <v>1451.0</v>
      </c>
      <c r="L37" s="26">
        <v>1451.0</v>
      </c>
      <c r="M37" s="26">
        <v>1451.0</v>
      </c>
      <c r="N37" s="26">
        <v>1451.0</v>
      </c>
      <c r="O37" s="26">
        <f t="shared" si="19"/>
        <v>17737.2</v>
      </c>
      <c r="P37" s="28">
        <f>1451*12</f>
        <v>17412</v>
      </c>
      <c r="Q37" s="19" t="s">
        <v>88</v>
      </c>
      <c r="R37" s="9"/>
      <c r="S37" s="9"/>
      <c r="T37" s="9"/>
      <c r="U37" s="4"/>
      <c r="V37" s="20"/>
      <c r="W37" s="20"/>
      <c r="X37" s="21"/>
      <c r="Y37" s="20"/>
      <c r="Z37" s="17"/>
    </row>
    <row r="38" ht="15.75" customHeight="1">
      <c r="A38" s="1"/>
      <c r="B38" s="11" t="s">
        <v>89</v>
      </c>
      <c r="C38" s="26">
        <v>0.0</v>
      </c>
      <c r="D38" s="26">
        <v>0.0</v>
      </c>
      <c r="E38" s="26">
        <v>0.0</v>
      </c>
      <c r="F38" s="26">
        <v>0.0</v>
      </c>
      <c r="G38" s="26">
        <v>0.0</v>
      </c>
      <c r="H38" s="26">
        <v>0.0</v>
      </c>
      <c r="I38" s="26">
        <v>0.0</v>
      </c>
      <c r="J38" s="26">
        <v>0.0</v>
      </c>
      <c r="K38" s="26">
        <v>83.0</v>
      </c>
      <c r="L38" s="26">
        <v>83.0</v>
      </c>
      <c r="M38" s="26">
        <v>83.0</v>
      </c>
      <c r="N38" s="26">
        <v>87.0</v>
      </c>
      <c r="O38" s="26">
        <f t="shared" si="19"/>
        <v>336</v>
      </c>
      <c r="P38" s="28">
        <v>1000.0</v>
      </c>
      <c r="Q38" s="19"/>
      <c r="R38" s="9"/>
      <c r="S38" s="9"/>
      <c r="T38" s="9"/>
      <c r="U38" s="4"/>
      <c r="V38" s="20"/>
      <c r="W38" s="20"/>
      <c r="X38" s="21"/>
      <c r="Y38" s="20"/>
      <c r="Z38" s="17"/>
    </row>
    <row r="39" ht="15.75" customHeight="1">
      <c r="A39" s="1"/>
      <c r="B39" s="11" t="s">
        <v>90</v>
      </c>
      <c r="C39" s="26">
        <v>0.0</v>
      </c>
      <c r="D39" s="26">
        <v>0.0</v>
      </c>
      <c r="E39" s="26">
        <v>0.0</v>
      </c>
      <c r="F39" s="26">
        <v>0.0</v>
      </c>
      <c r="G39" s="26">
        <v>350.0</v>
      </c>
      <c r="H39" s="26">
        <v>0.0</v>
      </c>
      <c r="I39" s="26">
        <v>0.0</v>
      </c>
      <c r="J39" s="26">
        <v>0.0</v>
      </c>
      <c r="K39" s="26">
        <v>0.0</v>
      </c>
      <c r="L39" s="26">
        <v>0.0</v>
      </c>
      <c r="M39" s="26">
        <v>0.0</v>
      </c>
      <c r="N39" s="26">
        <v>0.0</v>
      </c>
      <c r="O39" s="26">
        <f t="shared" si="19"/>
        <v>350</v>
      </c>
      <c r="P39" s="28">
        <v>150.0</v>
      </c>
      <c r="Q39" s="19" t="s">
        <v>91</v>
      </c>
      <c r="R39" s="9"/>
      <c r="S39" s="9"/>
      <c r="T39" s="9"/>
      <c r="U39" s="4"/>
      <c r="V39" s="20"/>
      <c r="W39" s="20"/>
      <c r="X39" s="21"/>
      <c r="Y39" s="20"/>
      <c r="Z39" s="17"/>
    </row>
    <row r="40" ht="15.75" customHeight="1">
      <c r="A40" s="1"/>
      <c r="B40" s="11" t="s">
        <v>92</v>
      </c>
      <c r="C40" s="26">
        <v>0.0</v>
      </c>
      <c r="D40" s="26">
        <v>0.0</v>
      </c>
      <c r="E40" s="26">
        <v>0.0</v>
      </c>
      <c r="F40" s="26">
        <v>0.0</v>
      </c>
      <c r="G40" s="26">
        <v>0.0</v>
      </c>
      <c r="H40" s="26">
        <v>0.0</v>
      </c>
      <c r="I40" s="26">
        <v>0.0</v>
      </c>
      <c r="J40" s="26">
        <v>0.0</v>
      </c>
      <c r="K40" s="26">
        <v>83.0</v>
      </c>
      <c r="L40" s="26">
        <v>83.0</v>
      </c>
      <c r="M40" s="26">
        <v>83.0</v>
      </c>
      <c r="N40" s="26">
        <v>87.0</v>
      </c>
      <c r="O40" s="26">
        <f t="shared" si="19"/>
        <v>336</v>
      </c>
      <c r="P40" s="28">
        <v>1000.0</v>
      </c>
      <c r="Q40" s="19"/>
      <c r="R40" s="9"/>
      <c r="S40" s="9"/>
      <c r="T40" s="9"/>
      <c r="U40" s="4"/>
      <c r="V40" s="20"/>
      <c r="W40" s="20"/>
      <c r="X40" s="21"/>
      <c r="Y40" s="20"/>
      <c r="Z40" s="17"/>
    </row>
    <row r="41" ht="15.75" customHeight="1">
      <c r="A41" s="1"/>
      <c r="B41" s="11"/>
      <c r="C41" s="26" t="s">
        <v>29</v>
      </c>
      <c r="D41" s="26" t="s">
        <v>29</v>
      </c>
      <c r="E41" s="26" t="s">
        <v>29</v>
      </c>
      <c r="F41" s="26" t="s">
        <v>29</v>
      </c>
      <c r="G41" s="26" t="s">
        <v>29</v>
      </c>
      <c r="H41" s="26" t="s">
        <v>29</v>
      </c>
      <c r="I41" s="26" t="s">
        <v>29</v>
      </c>
      <c r="J41" s="26" t="s">
        <v>29</v>
      </c>
      <c r="K41" s="26" t="s">
        <v>29</v>
      </c>
      <c r="L41" s="26" t="s">
        <v>29</v>
      </c>
      <c r="M41" s="26" t="s">
        <v>29</v>
      </c>
      <c r="N41" s="26" t="s">
        <v>29</v>
      </c>
      <c r="O41" s="26" t="s">
        <v>30</v>
      </c>
      <c r="P41" s="26" t="s">
        <v>30</v>
      </c>
      <c r="Q41" s="19"/>
      <c r="R41" s="9"/>
      <c r="S41" s="9"/>
      <c r="T41" s="9"/>
      <c r="U41" s="4"/>
      <c r="V41" s="20"/>
      <c r="W41" s="20"/>
      <c r="X41" s="21"/>
      <c r="Y41" s="20"/>
      <c r="Z41" s="17"/>
    </row>
    <row r="42" ht="15.75" customHeight="1">
      <c r="A42" s="1"/>
      <c r="B42" s="7" t="s">
        <v>93</v>
      </c>
      <c r="C42" s="27">
        <f t="shared" ref="C42:P42" si="33">SUM(C16:C41)</f>
        <v>20224.02</v>
      </c>
      <c r="D42" s="27">
        <f t="shared" si="33"/>
        <v>15897.67</v>
      </c>
      <c r="E42" s="27">
        <f t="shared" si="33"/>
        <v>16424.87</v>
      </c>
      <c r="F42" s="27">
        <f t="shared" si="33"/>
        <v>18232.7</v>
      </c>
      <c r="G42" s="27">
        <f t="shared" si="33"/>
        <v>15413.35</v>
      </c>
      <c r="H42" s="27">
        <f t="shared" si="33"/>
        <v>13897.99</v>
      </c>
      <c r="I42" s="27">
        <f t="shared" si="33"/>
        <v>17465.84</v>
      </c>
      <c r="J42" s="27">
        <f t="shared" si="33"/>
        <v>16314.85</v>
      </c>
      <c r="K42" s="27">
        <f t="shared" si="33"/>
        <v>13267.5</v>
      </c>
      <c r="L42" s="27">
        <f t="shared" si="33"/>
        <v>13376.5</v>
      </c>
      <c r="M42" s="27">
        <f t="shared" si="33"/>
        <v>15180.5</v>
      </c>
      <c r="N42" s="27">
        <f t="shared" si="33"/>
        <v>15900.5</v>
      </c>
      <c r="O42" s="27">
        <f t="shared" si="33"/>
        <v>191596.29</v>
      </c>
      <c r="P42" s="27">
        <f t="shared" si="33"/>
        <v>190137.3708</v>
      </c>
      <c r="Q42" s="19"/>
      <c r="R42" s="9"/>
      <c r="S42" s="9"/>
      <c r="T42" s="9"/>
      <c r="U42" s="4"/>
      <c r="V42" s="9"/>
      <c r="W42" s="9"/>
      <c r="X42" s="9"/>
      <c r="Y42" s="9"/>
      <c r="Z42" s="17"/>
    </row>
    <row r="43" ht="15.75" customHeight="1">
      <c r="A43" s="1"/>
      <c r="B43" s="1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9"/>
      <c r="R43" s="9"/>
      <c r="S43" s="9"/>
      <c r="T43" s="9"/>
      <c r="U43" s="4"/>
      <c r="V43" s="9"/>
      <c r="W43" s="9"/>
      <c r="X43" s="9"/>
      <c r="Y43" s="9"/>
      <c r="Z43" s="17"/>
    </row>
    <row r="44" ht="15.75" customHeight="1">
      <c r="A44" s="1"/>
      <c r="B44" s="1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19"/>
      <c r="R44" s="9"/>
      <c r="S44" s="9"/>
      <c r="T44" s="9"/>
      <c r="U44" s="4"/>
      <c r="V44" s="9"/>
      <c r="W44" s="9"/>
      <c r="X44" s="9"/>
      <c r="Y44" s="9"/>
      <c r="Z44" s="17"/>
    </row>
    <row r="45" ht="15.75" customHeight="1">
      <c r="A45" s="1"/>
      <c r="B45" s="7" t="s">
        <v>94</v>
      </c>
      <c r="C45" s="27">
        <f t="shared" ref="C45:P45" si="34">C11-C42</f>
        <v>-6137.3</v>
      </c>
      <c r="D45" s="27">
        <f t="shared" si="34"/>
        <v>-1810.95</v>
      </c>
      <c r="E45" s="27">
        <f t="shared" si="34"/>
        <v>-2338.15</v>
      </c>
      <c r="F45" s="27">
        <f t="shared" si="34"/>
        <v>-4145.98</v>
      </c>
      <c r="G45" s="27">
        <f t="shared" si="34"/>
        <v>-526.63</v>
      </c>
      <c r="H45" s="27">
        <f t="shared" si="34"/>
        <v>188.73</v>
      </c>
      <c r="I45" s="27">
        <f t="shared" si="34"/>
        <v>-3379.12</v>
      </c>
      <c r="J45" s="27">
        <f t="shared" si="34"/>
        <v>-2228.13</v>
      </c>
      <c r="K45" s="27">
        <f t="shared" si="34"/>
        <v>819.5</v>
      </c>
      <c r="L45" s="27">
        <f t="shared" si="34"/>
        <v>710.5</v>
      </c>
      <c r="M45" s="27">
        <f t="shared" si="34"/>
        <v>-1093.5</v>
      </c>
      <c r="N45" s="27">
        <f t="shared" si="34"/>
        <v>-1816.5</v>
      </c>
      <c r="O45" s="27">
        <f t="shared" si="34"/>
        <v>-21757.53</v>
      </c>
      <c r="P45" s="27">
        <f t="shared" si="34"/>
        <v>-11.854</v>
      </c>
      <c r="Q45" s="19"/>
      <c r="R45" s="9"/>
      <c r="S45" s="9"/>
      <c r="T45" s="9"/>
      <c r="U45" s="4"/>
      <c r="V45" s="9"/>
      <c r="W45" s="9"/>
      <c r="X45" s="9"/>
      <c r="Y45" s="9"/>
      <c r="Z45" s="17"/>
    </row>
    <row r="46" ht="15.75" customHeight="1">
      <c r="A46" s="1"/>
      <c r="B46" s="11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19"/>
      <c r="R46" s="9"/>
      <c r="S46" s="9"/>
      <c r="T46" s="9"/>
      <c r="U46" s="4"/>
      <c r="V46" s="9"/>
      <c r="W46" s="9"/>
      <c r="X46" s="9"/>
      <c r="Y46" s="9"/>
      <c r="Z46" s="17"/>
    </row>
    <row r="47" ht="15.75" customHeight="1">
      <c r="A47" s="1"/>
      <c r="B47" s="11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9"/>
      <c r="R47" s="9"/>
      <c r="S47" s="9"/>
      <c r="T47" s="9"/>
      <c r="U47" s="4"/>
      <c r="V47" s="9"/>
      <c r="W47" s="9"/>
      <c r="X47" s="9"/>
      <c r="Y47" s="9"/>
      <c r="Z47" s="17"/>
    </row>
    <row r="48" ht="15.75" customHeight="1">
      <c r="A48" s="1"/>
      <c r="B48" s="11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9"/>
      <c r="R48" s="9"/>
      <c r="S48" s="9"/>
      <c r="T48" s="9"/>
      <c r="U48" s="4"/>
      <c r="V48" s="9"/>
      <c r="W48" s="9"/>
      <c r="X48" s="9"/>
      <c r="Y48" s="9"/>
      <c r="Z48" s="17"/>
    </row>
    <row r="49" ht="15.75" customHeight="1">
      <c r="A49" s="1"/>
      <c r="B49" s="7" t="s">
        <v>95</v>
      </c>
      <c r="C49" s="25" t="s">
        <v>5</v>
      </c>
      <c r="D49" s="25" t="s">
        <v>5</v>
      </c>
      <c r="E49" s="25" t="s">
        <v>5</v>
      </c>
      <c r="F49" s="25" t="s">
        <v>5</v>
      </c>
      <c r="G49" s="25" t="s">
        <v>5</v>
      </c>
      <c r="H49" s="25" t="s">
        <v>5</v>
      </c>
      <c r="I49" s="25" t="s">
        <v>5</v>
      </c>
      <c r="J49" s="25" t="s">
        <v>5</v>
      </c>
      <c r="K49" s="25" t="s">
        <v>5</v>
      </c>
      <c r="L49" s="25" t="s">
        <v>5</v>
      </c>
      <c r="M49" s="25" t="s">
        <v>5</v>
      </c>
      <c r="N49" s="25" t="s">
        <v>5</v>
      </c>
      <c r="O49" s="25" t="s">
        <v>5</v>
      </c>
      <c r="P49" s="25" t="s">
        <v>5</v>
      </c>
      <c r="Q49" s="19"/>
      <c r="R49" s="9"/>
      <c r="S49" s="9"/>
      <c r="T49" s="9"/>
      <c r="U49" s="4"/>
      <c r="V49" s="9"/>
      <c r="W49" s="9"/>
      <c r="X49" s="9"/>
      <c r="Y49" s="9"/>
      <c r="Z49" s="17"/>
    </row>
    <row r="50" ht="15.75" customHeight="1">
      <c r="A50" s="1"/>
      <c r="B50" s="11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9"/>
      <c r="R50" s="9"/>
      <c r="S50" s="9"/>
      <c r="T50" s="9"/>
      <c r="U50" s="4"/>
      <c r="V50" s="9"/>
      <c r="W50" s="9"/>
      <c r="X50" s="9"/>
      <c r="Y50" s="9"/>
      <c r="Z50" s="17"/>
    </row>
    <row r="51" ht="15.75" customHeight="1">
      <c r="A51" s="1"/>
      <c r="B51" s="11" t="s">
        <v>96</v>
      </c>
      <c r="C51" s="26">
        <v>1666.6</v>
      </c>
      <c r="D51" s="26">
        <v>1666.6</v>
      </c>
      <c r="E51" s="26">
        <v>1666.6</v>
      </c>
      <c r="F51" s="26">
        <v>1666.6</v>
      </c>
      <c r="G51" s="26">
        <v>1666.6</v>
      </c>
      <c r="H51" s="26">
        <v>1666.6</v>
      </c>
      <c r="I51" s="26">
        <v>1666.6</v>
      </c>
      <c r="J51" s="26">
        <v>1666.6</v>
      </c>
      <c r="K51" s="26">
        <v>1667.0</v>
      </c>
      <c r="L51" s="26">
        <v>1667.0</v>
      </c>
      <c r="M51" s="26">
        <v>1667.0</v>
      </c>
      <c r="N51" s="26">
        <v>1662.0</v>
      </c>
      <c r="O51" s="26">
        <f t="shared" ref="O51:O52" si="35">SUM(C51:N51)</f>
        <v>19995.8</v>
      </c>
      <c r="P51" s="26">
        <f>W31</f>
        <v>29999.99995</v>
      </c>
      <c r="Q51" s="19" t="s">
        <v>97</v>
      </c>
      <c r="R51" s="39"/>
      <c r="S51" s="40"/>
      <c r="T51" s="9"/>
      <c r="U51" s="4"/>
      <c r="V51" s="9"/>
      <c r="W51" s="9"/>
      <c r="X51" s="9"/>
      <c r="Y51" s="9"/>
      <c r="Z51" s="17"/>
    </row>
    <row r="52" ht="15.75" customHeight="1">
      <c r="A52" s="1"/>
      <c r="B52" s="11" t="s">
        <v>98</v>
      </c>
      <c r="C52" s="26">
        <v>0.71</v>
      </c>
      <c r="D52" s="26">
        <v>0.64</v>
      </c>
      <c r="E52" s="26">
        <v>0.66</v>
      </c>
      <c r="F52" s="26">
        <v>0.73</v>
      </c>
      <c r="G52" s="26">
        <v>3.09</v>
      </c>
      <c r="H52" s="26">
        <v>0.0</v>
      </c>
      <c r="I52" s="26">
        <v>7.3</v>
      </c>
      <c r="J52" s="26">
        <v>4.75</v>
      </c>
      <c r="K52" s="26">
        <v>9.0</v>
      </c>
      <c r="L52" s="26">
        <v>9.0</v>
      </c>
      <c r="M52" s="26">
        <v>9.0</v>
      </c>
      <c r="N52" s="26">
        <v>3.0</v>
      </c>
      <c r="O52" s="26">
        <f t="shared" si="35"/>
        <v>47.88</v>
      </c>
      <c r="P52" s="28">
        <v>50.0</v>
      </c>
      <c r="Q52" s="19"/>
      <c r="R52" s="9"/>
      <c r="S52" s="9"/>
      <c r="T52" s="9"/>
      <c r="U52" s="4"/>
      <c r="V52" s="9"/>
      <c r="W52" s="9"/>
      <c r="X52" s="9"/>
      <c r="Y52" s="9"/>
      <c r="Z52" s="17"/>
    </row>
    <row r="53" ht="15.75" customHeight="1">
      <c r="A53" s="1"/>
      <c r="B53" s="11"/>
      <c r="C53" s="26" t="s">
        <v>29</v>
      </c>
      <c r="D53" s="26" t="s">
        <v>29</v>
      </c>
      <c r="E53" s="26" t="s">
        <v>29</v>
      </c>
      <c r="F53" s="26" t="s">
        <v>29</v>
      </c>
      <c r="G53" s="26" t="s">
        <v>29</v>
      </c>
      <c r="H53" s="26" t="s">
        <v>29</v>
      </c>
      <c r="I53" s="26" t="s">
        <v>29</v>
      </c>
      <c r="J53" s="26" t="s">
        <v>29</v>
      </c>
      <c r="K53" s="26" t="s">
        <v>29</v>
      </c>
      <c r="L53" s="26" t="s">
        <v>29</v>
      </c>
      <c r="M53" s="26" t="s">
        <v>29</v>
      </c>
      <c r="N53" s="26" t="s">
        <v>29</v>
      </c>
      <c r="O53" s="26" t="s">
        <v>30</v>
      </c>
      <c r="P53" s="26" t="s">
        <v>30</v>
      </c>
      <c r="Q53" s="19"/>
      <c r="R53" s="9"/>
      <c r="S53" s="9"/>
      <c r="T53" s="9"/>
      <c r="U53" s="4"/>
      <c r="V53" s="9"/>
      <c r="W53" s="9"/>
      <c r="X53" s="9"/>
      <c r="Y53" s="9"/>
      <c r="Z53" s="17"/>
    </row>
    <row r="54" ht="15.75" customHeight="1">
      <c r="A54" s="1"/>
      <c r="B54" s="7" t="s">
        <v>99</v>
      </c>
      <c r="C54" s="27">
        <f t="shared" ref="C54:P54" si="36">SUM(C51:C53)</f>
        <v>1667.31</v>
      </c>
      <c r="D54" s="27">
        <f t="shared" si="36"/>
        <v>1667.24</v>
      </c>
      <c r="E54" s="27">
        <f t="shared" si="36"/>
        <v>1667.26</v>
      </c>
      <c r="F54" s="27">
        <f t="shared" si="36"/>
        <v>1667.33</v>
      </c>
      <c r="G54" s="27">
        <f t="shared" si="36"/>
        <v>1669.69</v>
      </c>
      <c r="H54" s="27">
        <f t="shared" si="36"/>
        <v>1666.6</v>
      </c>
      <c r="I54" s="27">
        <f t="shared" si="36"/>
        <v>1673.9</v>
      </c>
      <c r="J54" s="27">
        <f t="shared" si="36"/>
        <v>1671.35</v>
      </c>
      <c r="K54" s="27">
        <f t="shared" si="36"/>
        <v>1676</v>
      </c>
      <c r="L54" s="27">
        <f t="shared" si="36"/>
        <v>1676</v>
      </c>
      <c r="M54" s="27">
        <f t="shared" si="36"/>
        <v>1676</v>
      </c>
      <c r="N54" s="27">
        <f t="shared" si="36"/>
        <v>1665</v>
      </c>
      <c r="O54" s="27">
        <f t="shared" si="36"/>
        <v>20043.68</v>
      </c>
      <c r="P54" s="27">
        <f t="shared" si="36"/>
        <v>30049.99995</v>
      </c>
      <c r="Q54" s="19"/>
      <c r="R54" s="9"/>
      <c r="S54" s="9"/>
      <c r="T54" s="9"/>
      <c r="U54" s="4"/>
      <c r="V54" s="9"/>
      <c r="W54" s="9"/>
      <c r="X54" s="9"/>
      <c r="Y54" s="9"/>
      <c r="Z54" s="17"/>
    </row>
    <row r="55" ht="15.75" customHeight="1">
      <c r="A55" s="1"/>
      <c r="B55" s="11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9"/>
      <c r="R55" s="9"/>
      <c r="S55" s="9"/>
      <c r="T55" s="9"/>
      <c r="U55" s="4"/>
      <c r="V55" s="9"/>
      <c r="W55" s="9"/>
      <c r="X55" s="9"/>
      <c r="Y55" s="9"/>
      <c r="Z55" s="17"/>
    </row>
    <row r="56" ht="15.75" customHeight="1">
      <c r="A56" s="1"/>
      <c r="B56" s="7" t="s">
        <v>100</v>
      </c>
      <c r="C56" s="25" t="s">
        <v>5</v>
      </c>
      <c r="D56" s="25" t="s">
        <v>5</v>
      </c>
      <c r="E56" s="25" t="s">
        <v>5</v>
      </c>
      <c r="F56" s="25" t="s">
        <v>5</v>
      </c>
      <c r="G56" s="25" t="s">
        <v>5</v>
      </c>
      <c r="H56" s="25" t="s">
        <v>5</v>
      </c>
      <c r="I56" s="25" t="s">
        <v>5</v>
      </c>
      <c r="J56" s="25" t="s">
        <v>5</v>
      </c>
      <c r="K56" s="25" t="s">
        <v>5</v>
      </c>
      <c r="L56" s="25" t="s">
        <v>5</v>
      </c>
      <c r="M56" s="25" t="s">
        <v>5</v>
      </c>
      <c r="N56" s="25" t="s">
        <v>5</v>
      </c>
      <c r="O56" s="25" t="s">
        <v>5</v>
      </c>
      <c r="P56" s="25" t="s">
        <v>5</v>
      </c>
      <c r="Q56" s="19"/>
      <c r="R56" s="9"/>
      <c r="S56" s="9"/>
      <c r="T56" s="9"/>
      <c r="U56" s="4"/>
      <c r="V56" s="9"/>
      <c r="W56" s="9"/>
      <c r="X56" s="9"/>
      <c r="Y56" s="9"/>
      <c r="Z56" s="17"/>
    </row>
    <row r="57" ht="15.75" customHeight="1">
      <c r="A57" s="1"/>
      <c r="B57" s="11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19"/>
      <c r="R57" s="9"/>
      <c r="S57" s="9"/>
      <c r="T57" s="9"/>
      <c r="U57" s="4"/>
      <c r="V57" s="9"/>
      <c r="W57" s="9"/>
      <c r="X57" s="9"/>
      <c r="Y57" s="9"/>
      <c r="Z57" s="17"/>
    </row>
    <row r="58" ht="15.75" customHeight="1">
      <c r="A58" s="1"/>
      <c r="B58" s="11" t="s">
        <v>101</v>
      </c>
      <c r="C58" s="26">
        <v>0.0</v>
      </c>
      <c r="D58" s="26">
        <v>0.0</v>
      </c>
      <c r="E58" s="26">
        <v>0.0</v>
      </c>
      <c r="F58" s="26">
        <v>0.0</v>
      </c>
      <c r="G58" s="26">
        <v>0.0</v>
      </c>
      <c r="H58" s="26">
        <v>0.0</v>
      </c>
      <c r="I58" s="26">
        <v>0.0</v>
      </c>
      <c r="J58" s="26">
        <v>2498.0</v>
      </c>
      <c r="K58" s="26">
        <v>0.0</v>
      </c>
      <c r="L58" s="26">
        <v>0.0</v>
      </c>
      <c r="M58" s="26">
        <v>0.0</v>
      </c>
      <c r="N58" s="26">
        <v>0.0</v>
      </c>
      <c r="O58" s="26">
        <f t="shared" ref="O58:O61" si="37">SUM(C58:N58)</f>
        <v>2498</v>
      </c>
      <c r="P58" s="28">
        <v>0.0</v>
      </c>
      <c r="Q58" s="19"/>
      <c r="R58" s="9"/>
      <c r="S58" s="9"/>
      <c r="T58" s="9"/>
      <c r="U58" s="4"/>
      <c r="V58" s="9"/>
      <c r="W58" s="9"/>
      <c r="X58" s="9"/>
      <c r="Y58" s="9"/>
      <c r="Z58" s="17"/>
    </row>
    <row r="59" ht="15.75" customHeight="1">
      <c r="A59" s="1"/>
      <c r="B59" s="11" t="s">
        <v>102</v>
      </c>
      <c r="C59" s="26">
        <v>0.0</v>
      </c>
      <c r="D59" s="26">
        <v>0.0</v>
      </c>
      <c r="E59" s="26">
        <v>0.0</v>
      </c>
      <c r="F59" s="26">
        <v>0.0</v>
      </c>
      <c r="G59" s="26">
        <v>0.0</v>
      </c>
      <c r="H59" s="26">
        <v>0.0</v>
      </c>
      <c r="I59" s="26">
        <v>0.0</v>
      </c>
      <c r="J59" s="26">
        <v>1151.15</v>
      </c>
      <c r="K59" s="26">
        <v>0.0</v>
      </c>
      <c r="L59" s="26">
        <v>0.0</v>
      </c>
      <c r="M59" s="26">
        <v>0.0</v>
      </c>
      <c r="N59" s="26">
        <v>0.0</v>
      </c>
      <c r="O59" s="26">
        <f t="shared" si="37"/>
        <v>1151.15</v>
      </c>
      <c r="P59" s="28">
        <v>6500.0</v>
      </c>
      <c r="Q59" s="19"/>
      <c r="R59" s="9"/>
      <c r="S59" s="9"/>
      <c r="T59" s="9"/>
      <c r="U59" s="4"/>
      <c r="V59" s="9"/>
      <c r="W59" s="9"/>
      <c r="X59" s="9"/>
      <c r="Y59" s="9"/>
      <c r="Z59" s="17"/>
    </row>
    <row r="60" ht="15.75" customHeight="1">
      <c r="A60" s="1"/>
      <c r="B60" s="11" t="s">
        <v>103</v>
      </c>
      <c r="C60" s="26">
        <v>0.0</v>
      </c>
      <c r="D60" s="26">
        <v>0.0</v>
      </c>
      <c r="E60" s="26">
        <v>0.0</v>
      </c>
      <c r="F60" s="26">
        <v>0.0</v>
      </c>
      <c r="G60" s="26">
        <v>0.0</v>
      </c>
      <c r="H60" s="26">
        <v>0.0</v>
      </c>
      <c r="I60" s="26">
        <v>0.0</v>
      </c>
      <c r="J60" s="26">
        <v>8358.0</v>
      </c>
      <c r="K60" s="26">
        <v>0.0</v>
      </c>
      <c r="L60" s="26">
        <v>0.0</v>
      </c>
      <c r="M60" s="26">
        <v>0.0</v>
      </c>
      <c r="N60" s="26">
        <v>0.0</v>
      </c>
      <c r="O60" s="26">
        <f t="shared" si="37"/>
        <v>8358</v>
      </c>
      <c r="P60" s="28">
        <v>0.0</v>
      </c>
      <c r="Q60" s="19"/>
      <c r="R60" s="9"/>
      <c r="S60" s="9"/>
      <c r="T60" s="9"/>
      <c r="U60" s="4"/>
      <c r="V60" s="9"/>
      <c r="W60" s="9"/>
      <c r="X60" s="9"/>
      <c r="Y60" s="9"/>
      <c r="Z60" s="17"/>
    </row>
    <row r="61" ht="15.75" customHeight="1">
      <c r="A61" s="1"/>
      <c r="B61" s="11" t="s">
        <v>104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>
        <f t="shared" si="37"/>
        <v>0</v>
      </c>
      <c r="P61" s="28">
        <v>0.0</v>
      </c>
      <c r="Q61" s="19"/>
      <c r="R61" s="9"/>
      <c r="S61" s="9"/>
      <c r="T61" s="9"/>
      <c r="U61" s="4"/>
      <c r="V61" s="9"/>
      <c r="W61" s="9"/>
      <c r="X61" s="9"/>
      <c r="Y61" s="9"/>
      <c r="Z61" s="17"/>
    </row>
    <row r="62" ht="15.75" customHeight="1">
      <c r="A62" s="1"/>
      <c r="B62" s="11"/>
      <c r="C62" s="26" t="s">
        <v>29</v>
      </c>
      <c r="D62" s="26" t="s">
        <v>29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26" t="s">
        <v>29</v>
      </c>
      <c r="K62" s="26" t="s">
        <v>29</v>
      </c>
      <c r="L62" s="26" t="s">
        <v>29</v>
      </c>
      <c r="M62" s="26" t="s">
        <v>29</v>
      </c>
      <c r="N62" s="26" t="s">
        <v>29</v>
      </c>
      <c r="O62" s="26" t="s">
        <v>30</v>
      </c>
      <c r="P62" s="26" t="s">
        <v>30</v>
      </c>
      <c r="Q62" s="19"/>
      <c r="R62" s="9"/>
      <c r="S62" s="9"/>
      <c r="T62" s="9"/>
      <c r="U62" s="4"/>
      <c r="V62" s="9"/>
      <c r="W62" s="9"/>
      <c r="X62" s="9"/>
      <c r="Y62" s="9"/>
      <c r="Z62" s="17"/>
    </row>
    <row r="63" ht="15.75" customHeight="1">
      <c r="A63" s="1"/>
      <c r="B63" s="7" t="s">
        <v>105</v>
      </c>
      <c r="C63" s="27">
        <f t="shared" ref="C63:P63" si="38">SUM(C58:C62)</f>
        <v>0</v>
      </c>
      <c r="D63" s="27">
        <f t="shared" si="38"/>
        <v>0</v>
      </c>
      <c r="E63" s="27">
        <f t="shared" si="38"/>
        <v>0</v>
      </c>
      <c r="F63" s="27">
        <f t="shared" si="38"/>
        <v>0</v>
      </c>
      <c r="G63" s="27">
        <f t="shared" si="38"/>
        <v>0</v>
      </c>
      <c r="H63" s="27">
        <f t="shared" si="38"/>
        <v>0</v>
      </c>
      <c r="I63" s="27">
        <f t="shared" si="38"/>
        <v>0</v>
      </c>
      <c r="J63" s="27">
        <f t="shared" si="38"/>
        <v>12007.15</v>
      </c>
      <c r="K63" s="27">
        <f t="shared" si="38"/>
        <v>0</v>
      </c>
      <c r="L63" s="27">
        <f t="shared" si="38"/>
        <v>0</v>
      </c>
      <c r="M63" s="27">
        <f t="shared" si="38"/>
        <v>0</v>
      </c>
      <c r="N63" s="27">
        <f t="shared" si="38"/>
        <v>0</v>
      </c>
      <c r="O63" s="27">
        <f t="shared" si="38"/>
        <v>12007.15</v>
      </c>
      <c r="P63" s="27">
        <f t="shared" si="38"/>
        <v>6500</v>
      </c>
      <c r="Q63" s="19"/>
      <c r="R63" s="9"/>
      <c r="S63" s="9"/>
      <c r="T63" s="9"/>
      <c r="U63" s="4"/>
      <c r="V63" s="9"/>
      <c r="W63" s="9"/>
      <c r="X63" s="9"/>
      <c r="Y63" s="9"/>
      <c r="Z63" s="17"/>
    </row>
    <row r="64" ht="15.75" customHeight="1">
      <c r="A64" s="1"/>
      <c r="B64" s="1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9"/>
      <c r="R64" s="9"/>
      <c r="S64" s="9"/>
      <c r="T64" s="9"/>
      <c r="U64" s="4"/>
      <c r="V64" s="9"/>
      <c r="W64" s="9"/>
      <c r="X64" s="9"/>
      <c r="Y64" s="9"/>
      <c r="Z64" s="17"/>
    </row>
    <row r="65" ht="15.75" customHeight="1">
      <c r="A65" s="1"/>
      <c r="B65" s="11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19"/>
      <c r="R65" s="9"/>
      <c r="S65" s="9"/>
      <c r="T65" s="9"/>
      <c r="U65" s="4"/>
      <c r="V65" s="9"/>
      <c r="W65" s="9"/>
      <c r="X65" s="9"/>
      <c r="Y65" s="9"/>
      <c r="Z65" s="17"/>
    </row>
    <row r="66" ht="15.75" customHeight="1">
      <c r="A66" s="1"/>
      <c r="B66" s="7" t="s">
        <v>106</v>
      </c>
      <c r="C66" s="27">
        <f t="shared" ref="C66:P66" si="39">C54-C63</f>
        <v>1667.31</v>
      </c>
      <c r="D66" s="27">
        <f t="shared" si="39"/>
        <v>1667.24</v>
      </c>
      <c r="E66" s="27">
        <f t="shared" si="39"/>
        <v>1667.26</v>
      </c>
      <c r="F66" s="27">
        <f t="shared" si="39"/>
        <v>1667.33</v>
      </c>
      <c r="G66" s="27">
        <f t="shared" si="39"/>
        <v>1669.69</v>
      </c>
      <c r="H66" s="27">
        <f t="shared" si="39"/>
        <v>1666.6</v>
      </c>
      <c r="I66" s="27">
        <f t="shared" si="39"/>
        <v>1673.9</v>
      </c>
      <c r="J66" s="27">
        <f t="shared" si="39"/>
        <v>-10335.8</v>
      </c>
      <c r="K66" s="27">
        <f t="shared" si="39"/>
        <v>1676</v>
      </c>
      <c r="L66" s="27">
        <f t="shared" si="39"/>
        <v>1676</v>
      </c>
      <c r="M66" s="27">
        <f t="shared" si="39"/>
        <v>1676</v>
      </c>
      <c r="N66" s="27">
        <f t="shared" si="39"/>
        <v>1665</v>
      </c>
      <c r="O66" s="27">
        <f t="shared" si="39"/>
        <v>8036.53</v>
      </c>
      <c r="P66" s="27">
        <f t="shared" si="39"/>
        <v>23549.99995</v>
      </c>
      <c r="Q66" s="19"/>
      <c r="R66" s="9"/>
      <c r="S66" s="9"/>
      <c r="T66" s="9"/>
      <c r="U66" s="4"/>
      <c r="V66" s="9"/>
      <c r="W66" s="9"/>
      <c r="X66" s="9"/>
      <c r="Y66" s="9"/>
      <c r="Z66" s="17"/>
    </row>
    <row r="67" ht="15.75" customHeight="1">
      <c r="A67" s="1"/>
      <c r="B67" s="1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9"/>
      <c r="R67" s="9"/>
      <c r="S67" s="9"/>
      <c r="T67" s="9"/>
      <c r="U67" s="4"/>
      <c r="V67" s="9"/>
      <c r="W67" s="9"/>
      <c r="X67" s="9"/>
      <c r="Y67" s="9"/>
      <c r="Z67" s="17"/>
    </row>
    <row r="68" ht="15.75" customHeight="1">
      <c r="A68" s="11"/>
      <c r="B68" s="11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19"/>
      <c r="R68" s="9"/>
      <c r="S68" s="9"/>
      <c r="T68" s="9"/>
      <c r="U68" s="4"/>
      <c r="V68" s="9"/>
      <c r="W68" s="9"/>
      <c r="X68" s="9"/>
      <c r="Y68" s="9"/>
      <c r="Z68" s="17"/>
    </row>
    <row r="69" ht="15.75" customHeight="1">
      <c r="A69" s="11"/>
      <c r="B69" s="11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9"/>
      <c r="R69" s="9"/>
      <c r="S69" s="9"/>
      <c r="T69" s="9"/>
      <c r="U69" s="4"/>
      <c r="V69" s="9"/>
      <c r="W69" s="9"/>
      <c r="X69" s="9"/>
      <c r="Y69" s="9"/>
      <c r="Z69" s="17"/>
    </row>
    <row r="70" ht="15.75" customHeight="1">
      <c r="A70" s="11"/>
      <c r="B70" s="11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9"/>
      <c r="R70" s="9"/>
      <c r="S70" s="9"/>
      <c r="T70" s="9"/>
      <c r="U70" s="4"/>
      <c r="V70" s="9"/>
      <c r="W70" s="9"/>
      <c r="X70" s="9"/>
      <c r="Y70" s="9"/>
      <c r="Z70" s="17"/>
    </row>
    <row r="71" ht="15.75" customHeight="1">
      <c r="A71" s="11"/>
      <c r="B71" s="1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19"/>
      <c r="R71" s="9"/>
      <c r="S71" s="9"/>
      <c r="T71" s="9"/>
      <c r="U71" s="4"/>
      <c r="V71" s="9"/>
      <c r="W71" s="9"/>
      <c r="X71" s="9"/>
      <c r="Y71" s="9"/>
      <c r="Z71" s="17"/>
    </row>
    <row r="72" ht="15.75" customHeight="1">
      <c r="A72" s="11"/>
      <c r="B72" s="1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19"/>
      <c r="R72" s="9"/>
      <c r="S72" s="9"/>
      <c r="T72" s="9"/>
      <c r="U72" s="4"/>
      <c r="V72" s="9"/>
      <c r="W72" s="9"/>
      <c r="X72" s="9"/>
      <c r="Y72" s="9"/>
      <c r="Z72" s="17"/>
    </row>
    <row r="73" ht="15.75" customHeight="1">
      <c r="A73" s="11"/>
      <c r="B73" s="11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19"/>
      <c r="R73" s="9"/>
      <c r="S73" s="9"/>
      <c r="T73" s="9"/>
      <c r="U73" s="4"/>
      <c r="V73" s="9"/>
      <c r="W73" s="9"/>
      <c r="X73" s="9"/>
      <c r="Y73" s="9"/>
      <c r="Z73" s="17"/>
    </row>
    <row r="74" ht="15.75" customHeight="1">
      <c r="A74" s="11"/>
      <c r="B74" s="11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19"/>
      <c r="R74" s="9"/>
      <c r="S74" s="9"/>
      <c r="T74" s="9"/>
      <c r="U74" s="4"/>
      <c r="V74" s="9"/>
      <c r="W74" s="9"/>
      <c r="X74" s="9"/>
      <c r="Y74" s="9"/>
      <c r="Z74" s="17"/>
    </row>
    <row r="75" ht="15.75" customHeight="1">
      <c r="A75" s="11"/>
      <c r="B75" s="11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19"/>
      <c r="R75" s="9"/>
      <c r="S75" s="9"/>
      <c r="T75" s="9"/>
      <c r="U75" s="4"/>
      <c r="V75" s="9"/>
      <c r="W75" s="9"/>
      <c r="X75" s="9"/>
      <c r="Y75" s="9"/>
      <c r="Z75" s="17"/>
    </row>
    <row r="76" ht="15.75" customHeight="1">
      <c r="A76" s="11"/>
      <c r="B76" s="1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19"/>
      <c r="R76" s="9"/>
      <c r="S76" s="9"/>
      <c r="T76" s="9"/>
      <c r="U76" s="4"/>
      <c r="V76" s="9"/>
      <c r="W76" s="9"/>
      <c r="X76" s="9"/>
      <c r="Y76" s="9"/>
      <c r="Z76" s="17"/>
    </row>
    <row r="77" ht="15.75" customHeight="1">
      <c r="A77" s="11"/>
      <c r="B77" s="11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19"/>
      <c r="R77" s="9"/>
      <c r="S77" s="9"/>
      <c r="T77" s="9"/>
      <c r="U77" s="4"/>
      <c r="V77" s="9"/>
      <c r="W77" s="9"/>
      <c r="X77" s="9"/>
      <c r="Y77" s="9"/>
      <c r="Z77" s="17"/>
    </row>
    <row r="78" ht="15.75" customHeight="1">
      <c r="A78" s="11"/>
      <c r="B78" s="11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19"/>
      <c r="R78" s="9"/>
      <c r="S78" s="9"/>
      <c r="T78" s="9"/>
      <c r="U78" s="4"/>
      <c r="V78" s="9"/>
      <c r="W78" s="9"/>
      <c r="X78" s="9"/>
      <c r="Y78" s="9"/>
      <c r="Z78" s="17"/>
    </row>
    <row r="79" ht="15.75" customHeight="1">
      <c r="A79" s="11"/>
      <c r="B79" s="11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9"/>
      <c r="R79" s="9"/>
      <c r="S79" s="9"/>
      <c r="T79" s="9"/>
      <c r="U79" s="4"/>
      <c r="V79" s="9"/>
      <c r="W79" s="9"/>
      <c r="X79" s="9"/>
      <c r="Y79" s="9"/>
      <c r="Z79" s="17"/>
    </row>
    <row r="80" ht="15.75" customHeight="1">
      <c r="A80" s="11"/>
      <c r="B80" s="11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19"/>
      <c r="R80" s="9"/>
      <c r="S80" s="9"/>
      <c r="T80" s="9"/>
      <c r="U80" s="4"/>
      <c r="V80" s="9"/>
      <c r="W80" s="9"/>
      <c r="X80" s="9"/>
      <c r="Y80" s="9"/>
      <c r="Z80" s="17"/>
    </row>
    <row r="81" ht="15.75" customHeight="1">
      <c r="A81" s="11"/>
      <c r="B81" s="1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9"/>
      <c r="R81" s="9"/>
      <c r="S81" s="9"/>
      <c r="T81" s="9"/>
      <c r="U81" s="4"/>
      <c r="V81" s="9"/>
      <c r="W81" s="9"/>
      <c r="X81" s="9"/>
      <c r="Y81" s="9"/>
      <c r="Z81" s="17"/>
    </row>
    <row r="82" ht="15.75" customHeight="1">
      <c r="A82" s="11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9"/>
      <c r="R82" s="9"/>
      <c r="S82" s="9"/>
      <c r="T82" s="9"/>
      <c r="U82" s="4"/>
      <c r="V82" s="9"/>
      <c r="W82" s="9"/>
      <c r="X82" s="9"/>
      <c r="Y82" s="9"/>
      <c r="Z82" s="17"/>
    </row>
    <row r="83" ht="12.0" customHeight="1">
      <c r="A83" s="11"/>
      <c r="B83" s="1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9"/>
      <c r="S83" s="9"/>
      <c r="T83" s="9"/>
      <c r="U83" s="4"/>
      <c r="V83" s="9"/>
      <c r="W83" s="9"/>
      <c r="X83" s="9"/>
      <c r="Y83" s="9"/>
      <c r="Z83" s="17"/>
    </row>
    <row r="84" ht="12.0" customHeight="1">
      <c r="A84" s="11"/>
      <c r="B84" s="1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9"/>
      <c r="R84" s="9"/>
      <c r="S84" s="9"/>
      <c r="T84" s="9"/>
      <c r="U84" s="4"/>
      <c r="V84" s="9"/>
      <c r="W84" s="9"/>
      <c r="X84" s="9"/>
      <c r="Y84" s="9"/>
      <c r="Z84" s="17"/>
    </row>
    <row r="85" ht="12.0" customHeight="1">
      <c r="A85" s="11"/>
      <c r="B85" s="1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9"/>
      <c r="R85" s="9"/>
      <c r="S85" s="9"/>
      <c r="T85" s="9"/>
      <c r="U85" s="4"/>
      <c r="V85" s="9"/>
      <c r="W85" s="9"/>
      <c r="X85" s="9"/>
      <c r="Y85" s="9"/>
      <c r="Z85" s="17"/>
    </row>
    <row r="86" ht="12.0" customHeight="1">
      <c r="A86" s="11"/>
      <c r="B86" s="1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9"/>
      <c r="S86" s="9"/>
      <c r="T86" s="9"/>
      <c r="U86" s="4"/>
      <c r="V86" s="9"/>
      <c r="W86" s="9"/>
      <c r="X86" s="9"/>
      <c r="Y86" s="9"/>
      <c r="Z86" s="17"/>
    </row>
    <row r="87" ht="12.0" customHeight="1">
      <c r="A87" s="11"/>
      <c r="B87" s="11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/>
      <c r="R87" s="9"/>
      <c r="S87" s="9"/>
      <c r="T87" s="9"/>
      <c r="U87" s="4"/>
      <c r="V87" s="9"/>
      <c r="W87" s="9"/>
      <c r="X87" s="9"/>
      <c r="Y87" s="9"/>
      <c r="Z87" s="17"/>
    </row>
    <row r="88" ht="12.0" customHeight="1">
      <c r="A88" s="11"/>
      <c r="B88" s="1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9"/>
      <c r="S88" s="9"/>
      <c r="T88" s="9"/>
      <c r="U88" s="4"/>
      <c r="V88" s="9"/>
      <c r="W88" s="9"/>
      <c r="X88" s="9"/>
      <c r="Y88" s="9"/>
      <c r="Z88" s="17"/>
    </row>
    <row r="89" ht="12.0" customHeight="1">
      <c r="A89" s="11"/>
      <c r="B89" s="1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9"/>
      <c r="S89" s="9"/>
      <c r="T89" s="9"/>
      <c r="U89" s="4"/>
      <c r="V89" s="9"/>
      <c r="W89" s="9"/>
      <c r="X89" s="9"/>
      <c r="Y89" s="9"/>
      <c r="Z89" s="17"/>
    </row>
    <row r="90" ht="12.0" customHeight="1">
      <c r="A90" s="11"/>
      <c r="B90" s="1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/>
      <c r="R90" s="9"/>
      <c r="S90" s="9"/>
      <c r="T90" s="9"/>
      <c r="U90" s="4"/>
      <c r="V90" s="9"/>
      <c r="W90" s="9"/>
      <c r="X90" s="9"/>
      <c r="Y90" s="9"/>
      <c r="Z90" s="17"/>
    </row>
    <row r="91" ht="12.0" customHeight="1">
      <c r="A91" s="11"/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9"/>
      <c r="S91" s="9"/>
      <c r="T91" s="9"/>
      <c r="U91" s="4"/>
      <c r="V91" s="9"/>
      <c r="W91" s="9"/>
      <c r="X91" s="9"/>
      <c r="Y91" s="9"/>
      <c r="Z91" s="17"/>
    </row>
    <row r="92" ht="12.0" customHeight="1">
      <c r="A92" s="11"/>
      <c r="B92" s="1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9"/>
      <c r="R92" s="9"/>
      <c r="S92" s="9"/>
      <c r="T92" s="9"/>
      <c r="U92" s="4"/>
      <c r="V92" s="9"/>
      <c r="W92" s="9"/>
      <c r="X92" s="9"/>
      <c r="Y92" s="9"/>
      <c r="Z92" s="17"/>
    </row>
    <row r="93" ht="12.0" customHeight="1">
      <c r="A93" s="11"/>
      <c r="B93" s="1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9"/>
      <c r="R93" s="9"/>
      <c r="S93" s="9"/>
      <c r="T93" s="9"/>
      <c r="U93" s="4"/>
      <c r="V93" s="9"/>
      <c r="W93" s="9"/>
      <c r="X93" s="9"/>
      <c r="Y93" s="9"/>
      <c r="Z93" s="17"/>
    </row>
    <row r="94" ht="12.0" customHeight="1">
      <c r="A94" s="11"/>
      <c r="B94" s="1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9"/>
      <c r="R94" s="9"/>
      <c r="S94" s="9"/>
      <c r="T94" s="9"/>
      <c r="U94" s="4"/>
      <c r="V94" s="9"/>
      <c r="W94" s="9"/>
      <c r="X94" s="9"/>
      <c r="Y94" s="9"/>
      <c r="Z94" s="17"/>
    </row>
    <row r="95" ht="12.0" customHeight="1">
      <c r="A95" s="11"/>
      <c r="B95" s="11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9"/>
      <c r="R95" s="9"/>
      <c r="S95" s="9"/>
      <c r="T95" s="9"/>
      <c r="U95" s="4"/>
      <c r="V95" s="9"/>
      <c r="W95" s="9"/>
      <c r="X95" s="9"/>
      <c r="Y95" s="9"/>
      <c r="Z95" s="17"/>
    </row>
    <row r="96" ht="12.0" customHeight="1">
      <c r="A96" s="11"/>
      <c r="B96" s="11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9"/>
      <c r="R96" s="9"/>
      <c r="S96" s="9"/>
      <c r="T96" s="9"/>
      <c r="U96" s="4"/>
      <c r="V96" s="9"/>
      <c r="W96" s="9"/>
      <c r="X96" s="9"/>
      <c r="Y96" s="9"/>
      <c r="Z96" s="17"/>
    </row>
    <row r="97" ht="12.0" customHeight="1">
      <c r="A97" s="11"/>
      <c r="B97" s="11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9"/>
      <c r="R97" s="9"/>
      <c r="S97" s="9"/>
      <c r="T97" s="9"/>
      <c r="U97" s="4"/>
      <c r="V97" s="9"/>
      <c r="W97" s="9"/>
      <c r="X97" s="9"/>
      <c r="Y97" s="9"/>
      <c r="Z97" s="17"/>
    </row>
    <row r="98" ht="12.0" customHeight="1">
      <c r="A98" s="11"/>
      <c r="B98" s="11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9"/>
      <c r="R98" s="9"/>
      <c r="S98" s="9"/>
      <c r="T98" s="9"/>
      <c r="U98" s="4"/>
      <c r="V98" s="9"/>
      <c r="W98" s="9"/>
      <c r="X98" s="9"/>
      <c r="Y98" s="9"/>
      <c r="Z98" s="17"/>
    </row>
    <row r="99" ht="12.0" customHeight="1">
      <c r="A99" s="11"/>
      <c r="B99" s="11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9"/>
      <c r="S99" s="9"/>
      <c r="T99" s="9"/>
      <c r="U99" s="4"/>
      <c r="V99" s="9"/>
      <c r="W99" s="9"/>
      <c r="X99" s="9"/>
      <c r="Y99" s="9"/>
      <c r="Z99" s="17"/>
    </row>
    <row r="100" ht="12.0" customHeight="1">
      <c r="A100" s="11"/>
      <c r="B100" s="11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9"/>
      <c r="S100" s="9"/>
      <c r="T100" s="9"/>
      <c r="U100" s="4"/>
      <c r="V100" s="9"/>
      <c r="W100" s="9"/>
      <c r="X100" s="9"/>
      <c r="Y100" s="9"/>
      <c r="Z100" s="17"/>
    </row>
    <row r="101" ht="12.0" customHeight="1">
      <c r="A101" s="11"/>
      <c r="B101" s="1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9"/>
      <c r="S101" s="9"/>
      <c r="T101" s="9"/>
      <c r="U101" s="4"/>
      <c r="V101" s="9"/>
      <c r="W101" s="9"/>
      <c r="X101" s="9"/>
      <c r="Y101" s="9"/>
      <c r="Z101" s="17"/>
    </row>
    <row r="102" ht="12.0" customHeight="1">
      <c r="A102" s="11"/>
      <c r="B102" s="1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9"/>
      <c r="S102" s="9"/>
      <c r="T102" s="9"/>
      <c r="U102" s="4"/>
      <c r="V102" s="9"/>
      <c r="W102" s="9"/>
      <c r="X102" s="9"/>
      <c r="Y102" s="9"/>
      <c r="Z102" s="17"/>
    </row>
    <row r="103" ht="12.0" customHeight="1">
      <c r="A103" s="11"/>
      <c r="B103" s="1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9"/>
      <c r="R103" s="9"/>
      <c r="S103" s="9"/>
      <c r="T103" s="9"/>
      <c r="U103" s="4"/>
      <c r="V103" s="9"/>
      <c r="W103" s="9"/>
      <c r="X103" s="9"/>
      <c r="Y103" s="9"/>
      <c r="Z103" s="17"/>
    </row>
    <row r="104" ht="12.0" customHeight="1">
      <c r="A104" s="11"/>
      <c r="B104" s="1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  <c r="R104" s="9"/>
      <c r="S104" s="9"/>
      <c r="T104" s="9"/>
      <c r="U104" s="4"/>
      <c r="V104" s="9"/>
      <c r="W104" s="9"/>
      <c r="X104" s="9"/>
      <c r="Y104" s="9"/>
      <c r="Z104" s="17"/>
    </row>
    <row r="105" ht="12.0" customHeight="1">
      <c r="A105" s="11"/>
      <c r="B105" s="1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  <c r="R105" s="9"/>
      <c r="S105" s="9"/>
      <c r="T105" s="9"/>
      <c r="U105" s="4"/>
      <c r="V105" s="9"/>
      <c r="W105" s="9"/>
      <c r="X105" s="9"/>
      <c r="Y105" s="9"/>
      <c r="Z105" s="17"/>
    </row>
    <row r="106" ht="12.0" customHeight="1">
      <c r="A106" s="11"/>
      <c r="B106" s="1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9"/>
      <c r="R106" s="9"/>
      <c r="S106" s="9"/>
      <c r="T106" s="9"/>
      <c r="U106" s="4"/>
      <c r="V106" s="9"/>
      <c r="W106" s="9"/>
      <c r="X106" s="9"/>
      <c r="Y106" s="9"/>
      <c r="Z106" s="17"/>
    </row>
    <row r="107" ht="12.0" customHeight="1">
      <c r="A107" s="11"/>
      <c r="B107" s="1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9"/>
      <c r="S107" s="9"/>
      <c r="T107" s="9"/>
      <c r="U107" s="4"/>
      <c r="V107" s="9"/>
      <c r="W107" s="9"/>
      <c r="X107" s="9"/>
      <c r="Y107" s="9"/>
      <c r="Z107" s="17"/>
    </row>
    <row r="108" ht="12.0" customHeight="1">
      <c r="A108" s="11"/>
      <c r="B108" s="11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  <c r="R108" s="9"/>
      <c r="S108" s="9"/>
      <c r="T108" s="9"/>
      <c r="U108" s="4"/>
      <c r="V108" s="9"/>
      <c r="W108" s="9"/>
      <c r="X108" s="9"/>
      <c r="Y108" s="9"/>
      <c r="Z108" s="17"/>
    </row>
    <row r="109" ht="12.0" customHeight="1">
      <c r="A109" s="11"/>
      <c r="B109" s="11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9"/>
      <c r="S109" s="9"/>
      <c r="T109" s="9"/>
      <c r="U109" s="4"/>
      <c r="V109" s="9"/>
      <c r="W109" s="9"/>
      <c r="X109" s="9"/>
      <c r="Y109" s="9"/>
      <c r="Z109" s="17"/>
    </row>
    <row r="110" ht="12.0" customHeight="1">
      <c r="A110" s="11"/>
      <c r="B110" s="11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  <c r="R110" s="9"/>
      <c r="S110" s="9"/>
      <c r="T110" s="9"/>
      <c r="U110" s="4"/>
      <c r="V110" s="9"/>
      <c r="W110" s="9"/>
      <c r="X110" s="9"/>
      <c r="Y110" s="9"/>
      <c r="Z110" s="17"/>
    </row>
    <row r="111" ht="12.0" customHeight="1">
      <c r="A111" s="11"/>
      <c r="B111" s="1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  <c r="R111" s="9"/>
      <c r="S111" s="9"/>
      <c r="T111" s="9"/>
      <c r="U111" s="4"/>
      <c r="V111" s="9"/>
      <c r="W111" s="9"/>
      <c r="X111" s="9"/>
      <c r="Y111" s="9"/>
      <c r="Z111" s="17"/>
    </row>
    <row r="112" ht="12.0" customHeight="1">
      <c r="A112" s="11"/>
      <c r="B112" s="1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9"/>
      <c r="R112" s="9"/>
      <c r="S112" s="9"/>
      <c r="T112" s="9"/>
      <c r="U112" s="4"/>
      <c r="V112" s="9"/>
      <c r="W112" s="9"/>
      <c r="X112" s="9"/>
      <c r="Y112" s="9"/>
      <c r="Z112" s="17"/>
    </row>
    <row r="113" ht="12.0" customHeight="1">
      <c r="A113" s="11"/>
      <c r="B113" s="11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  <c r="R113" s="9"/>
      <c r="S113" s="9"/>
      <c r="T113" s="9"/>
      <c r="U113" s="4"/>
      <c r="V113" s="9"/>
      <c r="W113" s="9"/>
      <c r="X113" s="9"/>
      <c r="Y113" s="9"/>
      <c r="Z113" s="17"/>
    </row>
    <row r="114" ht="12.0" customHeight="1">
      <c r="A114" s="11"/>
      <c r="B114" s="1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9"/>
      <c r="S114" s="9"/>
      <c r="T114" s="9"/>
      <c r="U114" s="4"/>
      <c r="V114" s="9"/>
      <c r="W114" s="9"/>
      <c r="X114" s="9"/>
      <c r="Y114" s="9"/>
      <c r="Z114" s="17"/>
    </row>
    <row r="115" ht="12.0" customHeight="1">
      <c r="A115" s="11"/>
      <c r="B115" s="1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9"/>
      <c r="S115" s="9"/>
      <c r="T115" s="9"/>
      <c r="U115" s="4"/>
      <c r="V115" s="9"/>
      <c r="W115" s="9"/>
      <c r="X115" s="9"/>
      <c r="Y115" s="9"/>
      <c r="Z115" s="17"/>
    </row>
    <row r="116" ht="12.0" customHeight="1">
      <c r="A116" s="11"/>
      <c r="B116" s="1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9"/>
      <c r="S116" s="9"/>
      <c r="T116" s="9"/>
      <c r="U116" s="4"/>
      <c r="V116" s="9"/>
      <c r="W116" s="9"/>
      <c r="X116" s="9"/>
      <c r="Y116" s="9"/>
      <c r="Z116" s="17"/>
    </row>
    <row r="117" ht="12.0" customHeight="1">
      <c r="A117" s="11"/>
      <c r="B117" s="1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  <c r="R117" s="9"/>
      <c r="S117" s="9"/>
      <c r="T117" s="9"/>
      <c r="U117" s="4"/>
      <c r="V117" s="9"/>
      <c r="W117" s="9"/>
      <c r="X117" s="9"/>
      <c r="Y117" s="9"/>
      <c r="Z117" s="17"/>
    </row>
    <row r="118" ht="12.0" customHeight="1">
      <c r="A118" s="11"/>
      <c r="B118" s="1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  <c r="R118" s="9"/>
      <c r="S118" s="9"/>
      <c r="T118" s="9"/>
      <c r="U118" s="4"/>
      <c r="V118" s="9"/>
      <c r="W118" s="9"/>
      <c r="X118" s="9"/>
      <c r="Y118" s="9"/>
      <c r="Z118" s="17"/>
    </row>
    <row r="119" ht="12.0" customHeight="1">
      <c r="A119" s="11"/>
      <c r="B119" s="1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9"/>
      <c r="S119" s="9"/>
      <c r="T119" s="9"/>
      <c r="U119" s="4"/>
      <c r="V119" s="9"/>
      <c r="W119" s="9"/>
      <c r="X119" s="9"/>
      <c r="Y119" s="9"/>
      <c r="Z119" s="17"/>
    </row>
    <row r="120" ht="12.0" customHeight="1">
      <c r="A120" s="11"/>
      <c r="B120" s="1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  <c r="R120" s="9"/>
      <c r="S120" s="9"/>
      <c r="T120" s="9"/>
      <c r="U120" s="4"/>
      <c r="V120" s="9"/>
      <c r="W120" s="9"/>
      <c r="X120" s="9"/>
      <c r="Y120" s="9"/>
      <c r="Z120" s="17"/>
    </row>
    <row r="121" ht="12.0" customHeight="1">
      <c r="A121" s="11"/>
      <c r="B121" s="1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9"/>
      <c r="S121" s="9"/>
      <c r="T121" s="9"/>
      <c r="U121" s="4"/>
      <c r="V121" s="9"/>
      <c r="W121" s="9"/>
      <c r="X121" s="9"/>
      <c r="Y121" s="9"/>
      <c r="Z121" s="17"/>
    </row>
    <row r="122" ht="12.0" customHeight="1">
      <c r="A122" s="11"/>
      <c r="B122" s="1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9"/>
      <c r="R122" s="9"/>
      <c r="S122" s="9"/>
      <c r="T122" s="9"/>
      <c r="U122" s="4"/>
      <c r="V122" s="9"/>
      <c r="W122" s="9"/>
      <c r="X122" s="9"/>
      <c r="Y122" s="9"/>
      <c r="Z122" s="17"/>
    </row>
    <row r="123" ht="12.0" customHeight="1">
      <c r="A123" s="11"/>
      <c r="B123" s="1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9"/>
      <c r="S123" s="9"/>
      <c r="T123" s="9"/>
      <c r="U123" s="4"/>
      <c r="V123" s="9"/>
      <c r="W123" s="9"/>
      <c r="X123" s="9"/>
      <c r="Y123" s="9"/>
      <c r="Z123" s="17"/>
    </row>
    <row r="124" ht="12.0" customHeight="1">
      <c r="A124" s="11"/>
      <c r="B124" s="1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9"/>
      <c r="S124" s="9"/>
      <c r="T124" s="9"/>
      <c r="U124" s="4"/>
      <c r="V124" s="9"/>
      <c r="W124" s="9"/>
      <c r="X124" s="9"/>
      <c r="Y124" s="9"/>
      <c r="Z124" s="17"/>
    </row>
    <row r="125" ht="12.0" customHeight="1">
      <c r="A125" s="11"/>
      <c r="B125" s="1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  <c r="R125" s="9"/>
      <c r="S125" s="9"/>
      <c r="T125" s="9"/>
      <c r="U125" s="4"/>
      <c r="V125" s="9"/>
      <c r="W125" s="9"/>
      <c r="X125" s="9"/>
      <c r="Y125" s="9"/>
      <c r="Z125" s="17"/>
    </row>
    <row r="126" ht="12.0" customHeight="1">
      <c r="A126" s="11"/>
      <c r="B126" s="1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9"/>
      <c r="S126" s="9"/>
      <c r="T126" s="9"/>
      <c r="U126" s="4"/>
      <c r="V126" s="9"/>
      <c r="W126" s="9"/>
      <c r="X126" s="9"/>
      <c r="Y126" s="9"/>
      <c r="Z126" s="17"/>
    </row>
    <row r="127" ht="12.0" customHeight="1">
      <c r="A127" s="11"/>
      <c r="B127" s="1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9"/>
      <c r="S127" s="9"/>
      <c r="T127" s="9"/>
      <c r="U127" s="4"/>
      <c r="V127" s="9"/>
      <c r="W127" s="9"/>
      <c r="X127" s="9"/>
      <c r="Y127" s="9"/>
      <c r="Z127" s="17"/>
    </row>
    <row r="128" ht="12.0" customHeight="1">
      <c r="A128" s="11"/>
      <c r="B128" s="1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  <c r="R128" s="9"/>
      <c r="S128" s="9"/>
      <c r="T128" s="9"/>
      <c r="U128" s="4"/>
      <c r="V128" s="9"/>
      <c r="W128" s="9"/>
      <c r="X128" s="9"/>
      <c r="Y128" s="9"/>
      <c r="Z128" s="17"/>
    </row>
    <row r="129" ht="12.0" customHeight="1">
      <c r="A129" s="11"/>
      <c r="B129" s="1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9"/>
      <c r="S129" s="9"/>
      <c r="T129" s="9"/>
      <c r="U129" s="4"/>
      <c r="V129" s="9"/>
      <c r="W129" s="9"/>
      <c r="X129" s="9"/>
      <c r="Y129" s="9"/>
      <c r="Z129" s="17"/>
    </row>
    <row r="130" ht="12.0" customHeight="1">
      <c r="A130" s="11"/>
      <c r="B130" s="1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9"/>
      <c r="S130" s="9"/>
      <c r="T130" s="9"/>
      <c r="U130" s="4"/>
      <c r="V130" s="9"/>
      <c r="W130" s="9"/>
      <c r="X130" s="9"/>
      <c r="Y130" s="9"/>
      <c r="Z130" s="17"/>
    </row>
    <row r="131" ht="12.0" customHeight="1">
      <c r="A131" s="11"/>
      <c r="B131" s="1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9"/>
      <c r="S131" s="9"/>
      <c r="T131" s="9"/>
      <c r="U131" s="4"/>
      <c r="V131" s="9"/>
      <c r="W131" s="9"/>
      <c r="X131" s="9"/>
      <c r="Y131" s="9"/>
      <c r="Z131" s="17"/>
    </row>
    <row r="132" ht="12.0" customHeight="1">
      <c r="A132" s="11"/>
      <c r="B132" s="1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  <c r="R132" s="9"/>
      <c r="S132" s="9"/>
      <c r="T132" s="9"/>
      <c r="U132" s="4"/>
      <c r="V132" s="9"/>
      <c r="W132" s="9"/>
      <c r="X132" s="9"/>
      <c r="Y132" s="9"/>
      <c r="Z132" s="17"/>
    </row>
    <row r="133" ht="12.0" customHeight="1">
      <c r="A133" s="11"/>
      <c r="B133" s="1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9"/>
      <c r="S133" s="9"/>
      <c r="T133" s="9"/>
      <c r="U133" s="4"/>
      <c r="V133" s="9"/>
      <c r="W133" s="9"/>
      <c r="X133" s="9"/>
      <c r="Y133" s="9"/>
      <c r="Z133" s="17"/>
    </row>
    <row r="134" ht="12.0" customHeight="1">
      <c r="A134" s="11"/>
      <c r="B134" s="1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9"/>
      <c r="R134" s="9"/>
      <c r="S134" s="9"/>
      <c r="T134" s="9"/>
      <c r="U134" s="4"/>
      <c r="V134" s="9"/>
      <c r="W134" s="9"/>
      <c r="X134" s="9"/>
      <c r="Y134" s="9"/>
      <c r="Z134" s="17"/>
    </row>
    <row r="135" ht="12.0" customHeight="1">
      <c r="A135" s="11"/>
      <c r="B135" s="1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  <c r="R135" s="9"/>
      <c r="S135" s="9"/>
      <c r="T135" s="9"/>
      <c r="U135" s="4"/>
      <c r="V135" s="9"/>
      <c r="W135" s="9"/>
      <c r="X135" s="9"/>
      <c r="Y135" s="9"/>
      <c r="Z135" s="17"/>
    </row>
    <row r="136" ht="12.0" customHeight="1">
      <c r="A136" s="11"/>
      <c r="B136" s="1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9"/>
      <c r="R136" s="9"/>
      <c r="S136" s="9"/>
      <c r="T136" s="9"/>
      <c r="U136" s="4"/>
      <c r="V136" s="9"/>
      <c r="W136" s="9"/>
      <c r="X136" s="9"/>
      <c r="Y136" s="9"/>
      <c r="Z136" s="17"/>
    </row>
    <row r="137" ht="12.0" customHeight="1">
      <c r="A137" s="11"/>
      <c r="B137" s="1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9"/>
      <c r="R137" s="9"/>
      <c r="S137" s="9"/>
      <c r="T137" s="9"/>
      <c r="U137" s="4"/>
      <c r="V137" s="9"/>
      <c r="W137" s="9"/>
      <c r="X137" s="9"/>
      <c r="Y137" s="9"/>
      <c r="Z137" s="17"/>
    </row>
    <row r="138" ht="12.0" customHeight="1">
      <c r="A138" s="11"/>
      <c r="B138" s="1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  <c r="R138" s="9"/>
      <c r="S138" s="9"/>
      <c r="T138" s="9"/>
      <c r="U138" s="4"/>
      <c r="V138" s="9"/>
      <c r="W138" s="9"/>
      <c r="X138" s="9"/>
      <c r="Y138" s="9"/>
      <c r="Z138" s="17"/>
    </row>
    <row r="139" ht="12.0" customHeight="1">
      <c r="A139" s="11"/>
      <c r="B139" s="1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9"/>
      <c r="S139" s="9"/>
      <c r="T139" s="9"/>
      <c r="U139" s="4"/>
      <c r="V139" s="9"/>
      <c r="W139" s="9"/>
      <c r="X139" s="9"/>
      <c r="Y139" s="9"/>
      <c r="Z139" s="17"/>
    </row>
    <row r="140" ht="12.0" customHeight="1">
      <c r="A140" s="11"/>
      <c r="B140" s="1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9"/>
      <c r="R140" s="9"/>
      <c r="S140" s="9"/>
      <c r="T140" s="9"/>
      <c r="U140" s="4"/>
      <c r="V140" s="9"/>
      <c r="W140" s="9"/>
      <c r="X140" s="9"/>
      <c r="Y140" s="9"/>
      <c r="Z140" s="17"/>
    </row>
    <row r="141" ht="12.0" customHeight="1">
      <c r="A141" s="11"/>
      <c r="B141" s="1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  <c r="R141" s="9"/>
      <c r="S141" s="9"/>
      <c r="T141" s="9"/>
      <c r="U141" s="4"/>
      <c r="V141" s="9"/>
      <c r="W141" s="9"/>
      <c r="X141" s="9"/>
      <c r="Y141" s="9"/>
      <c r="Z141" s="17"/>
    </row>
    <row r="142" ht="12.0" customHeight="1">
      <c r="A142" s="11"/>
      <c r="B142" s="1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9"/>
      <c r="R142" s="9"/>
      <c r="S142" s="9"/>
      <c r="T142" s="9"/>
      <c r="U142" s="4"/>
      <c r="V142" s="9"/>
      <c r="W142" s="9"/>
      <c r="X142" s="9"/>
      <c r="Y142" s="9"/>
      <c r="Z142" s="17"/>
    </row>
    <row r="143" ht="12.0" customHeight="1">
      <c r="A143" s="11"/>
      <c r="B143" s="1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9"/>
      <c r="R143" s="9"/>
      <c r="S143" s="9"/>
      <c r="T143" s="9"/>
      <c r="U143" s="4"/>
      <c r="V143" s="9"/>
      <c r="W143" s="9"/>
      <c r="X143" s="9"/>
      <c r="Y143" s="9"/>
      <c r="Z143" s="17"/>
    </row>
    <row r="144" ht="12.0" customHeight="1">
      <c r="A144" s="11"/>
      <c r="B144" s="1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9"/>
      <c r="S144" s="9"/>
      <c r="T144" s="9"/>
      <c r="U144" s="4"/>
      <c r="V144" s="9"/>
      <c r="W144" s="9"/>
      <c r="X144" s="9"/>
      <c r="Y144" s="9"/>
      <c r="Z144" s="17"/>
    </row>
    <row r="145" ht="12.0" customHeight="1">
      <c r="A145" s="11"/>
      <c r="B145" s="1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9"/>
      <c r="R145" s="9"/>
      <c r="S145" s="9"/>
      <c r="T145" s="9"/>
      <c r="U145" s="4"/>
      <c r="V145" s="9"/>
      <c r="W145" s="9"/>
      <c r="X145" s="9"/>
      <c r="Y145" s="9"/>
      <c r="Z145" s="17"/>
    </row>
    <row r="146" ht="12.0" customHeight="1">
      <c r="A146" s="11"/>
      <c r="B146" s="1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9"/>
      <c r="R146" s="9"/>
      <c r="S146" s="9"/>
      <c r="T146" s="9"/>
      <c r="U146" s="4"/>
      <c r="V146" s="9"/>
      <c r="W146" s="9"/>
      <c r="X146" s="9"/>
      <c r="Y146" s="9"/>
      <c r="Z146" s="17"/>
    </row>
    <row r="147" ht="12.0" customHeight="1">
      <c r="A147" s="11"/>
      <c r="B147" s="1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9"/>
      <c r="S147" s="9"/>
      <c r="T147" s="9"/>
      <c r="U147" s="4"/>
      <c r="V147" s="9"/>
      <c r="W147" s="9"/>
      <c r="X147" s="9"/>
      <c r="Y147" s="9"/>
      <c r="Z147" s="17"/>
    </row>
    <row r="148" ht="12.0" customHeight="1">
      <c r="A148" s="11"/>
      <c r="B148" s="1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9"/>
      <c r="R148" s="9"/>
      <c r="S148" s="9"/>
      <c r="T148" s="9"/>
      <c r="U148" s="4"/>
      <c r="V148" s="9"/>
      <c r="W148" s="9"/>
      <c r="X148" s="9"/>
      <c r="Y148" s="9"/>
      <c r="Z148" s="17"/>
    </row>
    <row r="149" ht="12.0" customHeight="1">
      <c r="A149" s="11"/>
      <c r="B149" s="1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9"/>
      <c r="R149" s="9"/>
      <c r="S149" s="9"/>
      <c r="T149" s="9"/>
      <c r="U149" s="4"/>
      <c r="V149" s="9"/>
      <c r="W149" s="9"/>
      <c r="X149" s="9"/>
      <c r="Y149" s="9"/>
      <c r="Z149" s="17"/>
    </row>
    <row r="150" ht="12.0" customHeight="1">
      <c r="A150" s="11"/>
      <c r="B150" s="1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  <c r="R150" s="9"/>
      <c r="S150" s="9"/>
      <c r="T150" s="9"/>
      <c r="U150" s="4"/>
      <c r="V150" s="9"/>
      <c r="W150" s="9"/>
      <c r="X150" s="9"/>
      <c r="Y150" s="9"/>
      <c r="Z150" s="17"/>
    </row>
    <row r="151" ht="12.0" customHeight="1">
      <c r="A151" s="11"/>
      <c r="B151" s="1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9"/>
      <c r="R151" s="9"/>
      <c r="S151" s="9"/>
      <c r="T151" s="9"/>
      <c r="U151" s="4"/>
      <c r="V151" s="9"/>
      <c r="W151" s="9"/>
      <c r="X151" s="9"/>
      <c r="Y151" s="9"/>
      <c r="Z151" s="17"/>
    </row>
    <row r="152" ht="12.0" customHeight="1">
      <c r="A152" s="11"/>
      <c r="B152" s="1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9"/>
      <c r="R152" s="9"/>
      <c r="S152" s="9"/>
      <c r="T152" s="9"/>
      <c r="U152" s="4"/>
      <c r="V152" s="9"/>
      <c r="W152" s="9"/>
      <c r="X152" s="9"/>
      <c r="Y152" s="9"/>
      <c r="Z152" s="17"/>
    </row>
    <row r="153" ht="12.0" customHeight="1">
      <c r="A153" s="11"/>
      <c r="B153" s="1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9"/>
      <c r="S153" s="9"/>
      <c r="T153" s="9"/>
      <c r="U153" s="4"/>
      <c r="V153" s="9"/>
      <c r="W153" s="9"/>
      <c r="X153" s="9"/>
      <c r="Y153" s="9"/>
      <c r="Z153" s="17"/>
    </row>
    <row r="154" ht="12.0" customHeight="1">
      <c r="A154" s="11"/>
      <c r="B154" s="1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9"/>
      <c r="R154" s="9"/>
      <c r="S154" s="9"/>
      <c r="T154" s="9"/>
      <c r="U154" s="4"/>
      <c r="V154" s="9"/>
      <c r="W154" s="9"/>
      <c r="X154" s="9"/>
      <c r="Y154" s="9"/>
      <c r="Z154" s="17"/>
    </row>
    <row r="155" ht="12.0" customHeight="1">
      <c r="A155" s="11"/>
      <c r="B155" s="1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9"/>
      <c r="S155" s="9"/>
      <c r="T155" s="9"/>
      <c r="U155" s="4"/>
      <c r="V155" s="9"/>
      <c r="W155" s="9"/>
      <c r="X155" s="9"/>
      <c r="Y155" s="9"/>
      <c r="Z155" s="17"/>
    </row>
    <row r="156" ht="12.0" customHeight="1">
      <c r="A156" s="11"/>
      <c r="B156" s="1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9"/>
      <c r="R156" s="9"/>
      <c r="S156" s="9"/>
      <c r="T156" s="9"/>
      <c r="U156" s="4"/>
      <c r="V156" s="9"/>
      <c r="W156" s="9"/>
      <c r="X156" s="9"/>
      <c r="Y156" s="9"/>
      <c r="Z156" s="17"/>
    </row>
    <row r="157" ht="12.0" customHeight="1">
      <c r="A157" s="11"/>
      <c r="B157" s="1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9"/>
      <c r="R157" s="9"/>
      <c r="S157" s="9"/>
      <c r="T157" s="9"/>
      <c r="U157" s="4"/>
      <c r="V157" s="9"/>
      <c r="W157" s="9"/>
      <c r="X157" s="9"/>
      <c r="Y157" s="9"/>
      <c r="Z157" s="17"/>
    </row>
    <row r="158" ht="12.0" customHeight="1">
      <c r="A158" s="11"/>
      <c r="B158" s="1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  <c r="R158" s="9"/>
      <c r="S158" s="9"/>
      <c r="T158" s="9"/>
      <c r="U158" s="4"/>
      <c r="V158" s="9"/>
      <c r="W158" s="9"/>
      <c r="X158" s="9"/>
      <c r="Y158" s="9"/>
      <c r="Z158" s="17"/>
    </row>
    <row r="159" ht="12.0" customHeight="1">
      <c r="A159" s="11"/>
      <c r="B159" s="1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9"/>
      <c r="R159" s="9"/>
      <c r="S159" s="9"/>
      <c r="T159" s="9"/>
      <c r="U159" s="4"/>
      <c r="V159" s="9"/>
      <c r="W159" s="9"/>
      <c r="X159" s="9"/>
      <c r="Y159" s="9"/>
      <c r="Z159" s="17"/>
    </row>
    <row r="160" ht="12.0" customHeight="1">
      <c r="A160" s="11"/>
      <c r="B160" s="1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9"/>
      <c r="R160" s="9"/>
      <c r="S160" s="9"/>
      <c r="T160" s="9"/>
      <c r="U160" s="4"/>
      <c r="V160" s="9"/>
      <c r="W160" s="9"/>
      <c r="X160" s="9"/>
      <c r="Y160" s="9"/>
      <c r="Z160" s="17"/>
    </row>
    <row r="161" ht="12.0" customHeight="1">
      <c r="A161" s="11"/>
      <c r="B161" s="1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9"/>
      <c r="R161" s="9"/>
      <c r="S161" s="9"/>
      <c r="T161" s="9"/>
      <c r="U161" s="4"/>
      <c r="V161" s="9"/>
      <c r="W161" s="9"/>
      <c r="X161" s="9"/>
      <c r="Y161" s="9"/>
      <c r="Z161" s="17"/>
    </row>
    <row r="162" ht="12.0" customHeight="1">
      <c r="A162" s="11"/>
      <c r="B162" s="11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9"/>
      <c r="S162" s="9"/>
      <c r="T162" s="9"/>
      <c r="U162" s="4"/>
      <c r="V162" s="9"/>
      <c r="W162" s="9"/>
      <c r="X162" s="9"/>
      <c r="Y162" s="9"/>
      <c r="Z162" s="17"/>
    </row>
    <row r="163" ht="12.0" customHeight="1">
      <c r="A163" s="11"/>
      <c r="B163" s="11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9"/>
      <c r="S163" s="9"/>
      <c r="T163" s="9"/>
      <c r="U163" s="4"/>
      <c r="V163" s="9"/>
      <c r="W163" s="9"/>
      <c r="X163" s="9"/>
      <c r="Y163" s="9"/>
      <c r="Z163" s="17"/>
    </row>
    <row r="164" ht="12.0" customHeight="1">
      <c r="A164" s="11"/>
      <c r="B164" s="11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9"/>
      <c r="R164" s="9"/>
      <c r="S164" s="9"/>
      <c r="T164" s="9"/>
      <c r="U164" s="4"/>
      <c r="V164" s="9"/>
      <c r="W164" s="9"/>
      <c r="X164" s="9"/>
      <c r="Y164" s="9"/>
      <c r="Z164" s="17"/>
    </row>
    <row r="165" ht="12.0" customHeight="1">
      <c r="A165" s="11"/>
      <c r="B165" s="11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9"/>
      <c r="R165" s="9"/>
      <c r="S165" s="9"/>
      <c r="T165" s="9"/>
      <c r="U165" s="4"/>
      <c r="V165" s="9"/>
      <c r="W165" s="9"/>
      <c r="X165" s="9"/>
      <c r="Y165" s="9"/>
      <c r="Z165" s="17"/>
    </row>
    <row r="166" ht="12.0" customHeight="1">
      <c r="A166" s="11"/>
      <c r="B166" s="1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9"/>
      <c r="R166" s="9"/>
      <c r="S166" s="9"/>
      <c r="T166" s="9"/>
      <c r="U166" s="4"/>
      <c r="V166" s="9"/>
      <c r="W166" s="9"/>
      <c r="X166" s="9"/>
      <c r="Y166" s="9"/>
      <c r="Z166" s="17"/>
    </row>
    <row r="167" ht="12.0" customHeight="1">
      <c r="A167" s="11"/>
      <c r="B167" s="11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9"/>
      <c r="R167" s="9"/>
      <c r="S167" s="9"/>
      <c r="T167" s="9"/>
      <c r="U167" s="4"/>
      <c r="V167" s="9"/>
      <c r="W167" s="9"/>
      <c r="X167" s="9"/>
      <c r="Y167" s="9"/>
      <c r="Z167" s="17"/>
    </row>
    <row r="168" ht="12.0" customHeight="1">
      <c r="A168" s="11"/>
      <c r="B168" s="11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9"/>
      <c r="R168" s="9"/>
      <c r="S168" s="9"/>
      <c r="T168" s="9"/>
      <c r="U168" s="4"/>
      <c r="V168" s="9"/>
      <c r="W168" s="9"/>
      <c r="X168" s="9"/>
      <c r="Y168" s="9"/>
      <c r="Z168" s="17"/>
    </row>
    <row r="169" ht="12.0" customHeight="1">
      <c r="A169" s="11"/>
      <c r="B169" s="1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9"/>
      <c r="R169" s="9"/>
      <c r="S169" s="9"/>
      <c r="T169" s="9"/>
      <c r="U169" s="4"/>
      <c r="V169" s="9"/>
      <c r="W169" s="9"/>
      <c r="X169" s="9"/>
      <c r="Y169" s="9"/>
      <c r="Z169" s="17"/>
    </row>
    <row r="170" ht="12.0" customHeight="1">
      <c r="A170" s="11"/>
      <c r="B170" s="1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9"/>
      <c r="R170" s="9"/>
      <c r="S170" s="9"/>
      <c r="T170" s="9"/>
      <c r="U170" s="4"/>
      <c r="V170" s="9"/>
      <c r="W170" s="9"/>
      <c r="X170" s="9"/>
      <c r="Y170" s="9"/>
      <c r="Z170" s="17"/>
    </row>
    <row r="171" ht="12.0" customHeight="1">
      <c r="A171" s="11"/>
      <c r="B171" s="1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9"/>
      <c r="S171" s="9"/>
      <c r="T171" s="9"/>
      <c r="U171" s="4"/>
      <c r="V171" s="9"/>
      <c r="W171" s="9"/>
      <c r="X171" s="9"/>
      <c r="Y171" s="9"/>
      <c r="Z171" s="17"/>
    </row>
    <row r="172" ht="12.0" customHeight="1">
      <c r="A172" s="11"/>
      <c r="B172" s="1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9"/>
      <c r="R172" s="9"/>
      <c r="S172" s="9"/>
      <c r="T172" s="9"/>
      <c r="U172" s="4"/>
      <c r="V172" s="9"/>
      <c r="W172" s="9"/>
      <c r="X172" s="9"/>
      <c r="Y172" s="9"/>
      <c r="Z172" s="17"/>
    </row>
    <row r="173" ht="12.0" customHeight="1">
      <c r="A173" s="11"/>
      <c r="B173" s="1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9"/>
      <c r="R173" s="9"/>
      <c r="S173" s="9"/>
      <c r="T173" s="9"/>
      <c r="U173" s="4"/>
      <c r="V173" s="9"/>
      <c r="W173" s="9"/>
      <c r="X173" s="9"/>
      <c r="Y173" s="9"/>
      <c r="Z173" s="17"/>
    </row>
    <row r="174" ht="12.0" customHeight="1">
      <c r="A174" s="11"/>
      <c r="B174" s="1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9"/>
      <c r="R174" s="9"/>
      <c r="S174" s="9"/>
      <c r="T174" s="9"/>
      <c r="U174" s="4"/>
      <c r="V174" s="9"/>
      <c r="W174" s="9"/>
      <c r="X174" s="9"/>
      <c r="Y174" s="9"/>
      <c r="Z174" s="17"/>
    </row>
    <row r="175" ht="12.0" customHeight="1">
      <c r="A175" s="11"/>
      <c r="B175" s="1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9"/>
      <c r="R175" s="9"/>
      <c r="S175" s="9"/>
      <c r="T175" s="9"/>
      <c r="U175" s="4"/>
      <c r="V175" s="9"/>
      <c r="W175" s="9"/>
      <c r="X175" s="9"/>
      <c r="Y175" s="9"/>
      <c r="Z175" s="17"/>
    </row>
    <row r="176" ht="12.0" customHeight="1">
      <c r="A176" s="11"/>
      <c r="B176" s="1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/>
      <c r="R176" s="9"/>
      <c r="S176" s="9"/>
      <c r="T176" s="9"/>
      <c r="U176" s="4"/>
      <c r="V176" s="9"/>
      <c r="W176" s="9"/>
      <c r="X176" s="9"/>
      <c r="Y176" s="9"/>
      <c r="Z176" s="17"/>
    </row>
    <row r="177" ht="12.0" customHeight="1">
      <c r="A177" s="11"/>
      <c r="B177" s="11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9"/>
      <c r="S177" s="9"/>
      <c r="T177" s="9"/>
      <c r="U177" s="4"/>
      <c r="V177" s="9"/>
      <c r="W177" s="9"/>
      <c r="X177" s="9"/>
      <c r="Y177" s="9"/>
      <c r="Z177" s="17"/>
    </row>
    <row r="178" ht="12.0" customHeight="1">
      <c r="A178" s="11"/>
      <c r="B178" s="11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9"/>
      <c r="S178" s="9"/>
      <c r="T178" s="9"/>
      <c r="U178" s="4"/>
      <c r="V178" s="9"/>
      <c r="W178" s="9"/>
      <c r="X178" s="9"/>
      <c r="Y178" s="9"/>
      <c r="Z178" s="17"/>
    </row>
    <row r="179" ht="12.0" customHeight="1">
      <c r="A179" s="11"/>
      <c r="B179" s="11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9"/>
      <c r="S179" s="9"/>
      <c r="T179" s="9"/>
      <c r="U179" s="4"/>
      <c r="V179" s="9"/>
      <c r="W179" s="9"/>
      <c r="X179" s="9"/>
      <c r="Y179" s="9"/>
      <c r="Z179" s="17"/>
    </row>
    <row r="180" ht="12.0" customHeight="1">
      <c r="A180" s="11"/>
      <c r="B180" s="11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9"/>
      <c r="S180" s="9"/>
      <c r="T180" s="9"/>
      <c r="U180" s="4"/>
      <c r="V180" s="9"/>
      <c r="W180" s="9"/>
      <c r="X180" s="9"/>
      <c r="Y180" s="9"/>
      <c r="Z180" s="17"/>
    </row>
    <row r="181" ht="12.0" customHeight="1">
      <c r="A181" s="11"/>
      <c r="B181" s="1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9"/>
      <c r="S181" s="9"/>
      <c r="T181" s="9"/>
      <c r="U181" s="4"/>
      <c r="V181" s="9"/>
      <c r="W181" s="9"/>
      <c r="X181" s="9"/>
      <c r="Y181" s="9"/>
      <c r="Z181" s="17"/>
    </row>
    <row r="182" ht="12.0" customHeight="1">
      <c r="A182" s="11"/>
      <c r="B182" s="11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9"/>
      <c r="S182" s="9"/>
      <c r="T182" s="9"/>
      <c r="U182" s="4"/>
      <c r="V182" s="9"/>
      <c r="W182" s="9"/>
      <c r="X182" s="9"/>
      <c r="Y182" s="9"/>
      <c r="Z182" s="17"/>
    </row>
    <row r="183" ht="12.0" customHeight="1">
      <c r="A183" s="11"/>
      <c r="B183" s="1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9"/>
      <c r="S183" s="9"/>
      <c r="T183" s="9"/>
      <c r="U183" s="4"/>
      <c r="V183" s="9"/>
      <c r="W183" s="9"/>
      <c r="X183" s="9"/>
      <c r="Y183" s="9"/>
      <c r="Z183" s="17"/>
    </row>
    <row r="184" ht="12.0" customHeight="1">
      <c r="A184" s="11"/>
      <c r="B184" s="1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9"/>
      <c r="S184" s="9"/>
      <c r="T184" s="9"/>
      <c r="U184" s="4"/>
      <c r="V184" s="9"/>
      <c r="W184" s="9"/>
      <c r="X184" s="9"/>
      <c r="Y184" s="9"/>
      <c r="Z184" s="17"/>
    </row>
    <row r="185" ht="12.0" customHeight="1">
      <c r="A185" s="11"/>
      <c r="B185" s="1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/>
      <c r="R185" s="9"/>
      <c r="S185" s="9"/>
      <c r="T185" s="9"/>
      <c r="U185" s="4"/>
      <c r="V185" s="9"/>
      <c r="W185" s="9"/>
      <c r="X185" s="9"/>
      <c r="Y185" s="9"/>
      <c r="Z185" s="17"/>
    </row>
    <row r="186" ht="12.0" customHeight="1">
      <c r="A186" s="11"/>
      <c r="B186" s="1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9"/>
      <c r="R186" s="9"/>
      <c r="S186" s="9"/>
      <c r="T186" s="9"/>
      <c r="U186" s="4"/>
      <c r="V186" s="9"/>
      <c r="W186" s="9"/>
      <c r="X186" s="9"/>
      <c r="Y186" s="9"/>
      <c r="Z186" s="17"/>
    </row>
    <row r="187" ht="12.0" customHeight="1">
      <c r="A187" s="11"/>
      <c r="B187" s="1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9"/>
      <c r="R187" s="9"/>
      <c r="S187" s="9"/>
      <c r="T187" s="9"/>
      <c r="U187" s="4"/>
      <c r="V187" s="9"/>
      <c r="W187" s="9"/>
      <c r="X187" s="9"/>
      <c r="Y187" s="9"/>
      <c r="Z187" s="17"/>
    </row>
    <row r="188" ht="12.0" customHeight="1">
      <c r="A188" s="11"/>
      <c r="B188" s="1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9"/>
      <c r="R188" s="9"/>
      <c r="S188" s="9"/>
      <c r="T188" s="9"/>
      <c r="U188" s="4"/>
      <c r="V188" s="9"/>
      <c r="W188" s="9"/>
      <c r="X188" s="9"/>
      <c r="Y188" s="9"/>
      <c r="Z188" s="17"/>
    </row>
    <row r="189" ht="12.0" customHeight="1">
      <c r="A189" s="11"/>
      <c r="B189" s="1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9"/>
      <c r="R189" s="9"/>
      <c r="S189" s="9"/>
      <c r="T189" s="9"/>
      <c r="U189" s="4"/>
      <c r="V189" s="9"/>
      <c r="W189" s="9"/>
      <c r="X189" s="9"/>
      <c r="Y189" s="9"/>
      <c r="Z189" s="17"/>
    </row>
    <row r="190" ht="12.0" customHeight="1">
      <c r="A190" s="11"/>
      <c r="B190" s="1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9"/>
      <c r="R190" s="9"/>
      <c r="S190" s="9"/>
      <c r="T190" s="9"/>
      <c r="U190" s="4"/>
      <c r="V190" s="9"/>
      <c r="W190" s="9"/>
      <c r="X190" s="9"/>
      <c r="Y190" s="9"/>
      <c r="Z190" s="17"/>
    </row>
    <row r="191" ht="12.0" customHeight="1">
      <c r="A191" s="11"/>
      <c r="B191" s="1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9"/>
      <c r="R191" s="9"/>
      <c r="S191" s="9"/>
      <c r="T191" s="9"/>
      <c r="U191" s="4"/>
      <c r="V191" s="9"/>
      <c r="W191" s="9"/>
      <c r="X191" s="9"/>
      <c r="Y191" s="9"/>
      <c r="Z191" s="17"/>
    </row>
    <row r="192" ht="12.0" customHeight="1">
      <c r="A192" s="11"/>
      <c r="B192" s="11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9"/>
      <c r="R192" s="9"/>
      <c r="S192" s="9"/>
      <c r="T192" s="9"/>
      <c r="U192" s="4"/>
      <c r="V192" s="9"/>
      <c r="W192" s="9"/>
      <c r="X192" s="9"/>
      <c r="Y192" s="9"/>
      <c r="Z192" s="17"/>
    </row>
    <row r="193" ht="12.0" customHeight="1">
      <c r="A193" s="11"/>
      <c r="B193" s="11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9"/>
      <c r="R193" s="9"/>
      <c r="S193" s="9"/>
      <c r="T193" s="9"/>
      <c r="U193" s="4"/>
      <c r="V193" s="9"/>
      <c r="W193" s="9"/>
      <c r="X193" s="9"/>
      <c r="Y193" s="9"/>
      <c r="Z193" s="17"/>
    </row>
    <row r="194" ht="12.0" customHeight="1">
      <c r="A194" s="11"/>
      <c r="B194" s="11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9"/>
      <c r="R194" s="9"/>
      <c r="S194" s="9"/>
      <c r="T194" s="9"/>
      <c r="U194" s="4"/>
      <c r="V194" s="9"/>
      <c r="W194" s="9"/>
      <c r="X194" s="9"/>
      <c r="Y194" s="9"/>
      <c r="Z194" s="17"/>
    </row>
    <row r="195" ht="12.0" customHeight="1">
      <c r="A195" s="11"/>
      <c r="B195" s="1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9"/>
      <c r="R195" s="9"/>
      <c r="S195" s="9"/>
      <c r="T195" s="9"/>
      <c r="U195" s="4"/>
      <c r="V195" s="9"/>
      <c r="W195" s="9"/>
      <c r="X195" s="9"/>
      <c r="Y195" s="9"/>
      <c r="Z195" s="17"/>
    </row>
    <row r="196" ht="12.0" customHeight="1">
      <c r="A196" s="11"/>
      <c r="B196" s="1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9"/>
      <c r="R196" s="9"/>
      <c r="S196" s="9"/>
      <c r="T196" s="9"/>
      <c r="U196" s="4"/>
      <c r="V196" s="9"/>
      <c r="W196" s="9"/>
      <c r="X196" s="9"/>
      <c r="Y196" s="9"/>
      <c r="Z196" s="17"/>
    </row>
    <row r="197" ht="12.0" customHeight="1">
      <c r="A197" s="11"/>
      <c r="B197" s="1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9"/>
      <c r="S197" s="9"/>
      <c r="T197" s="9"/>
      <c r="U197" s="4"/>
      <c r="V197" s="9"/>
      <c r="W197" s="9"/>
      <c r="X197" s="9"/>
      <c r="Y197" s="9"/>
      <c r="Z197" s="17"/>
    </row>
    <row r="198" ht="12.0" customHeight="1">
      <c r="A198" s="11"/>
      <c r="B198" s="1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9"/>
      <c r="R198" s="9"/>
      <c r="S198" s="9"/>
      <c r="T198" s="9"/>
      <c r="U198" s="4"/>
      <c r="V198" s="9"/>
      <c r="W198" s="9"/>
      <c r="X198" s="9"/>
      <c r="Y198" s="9"/>
      <c r="Z198" s="17"/>
    </row>
    <row r="199" ht="12.0" customHeight="1">
      <c r="A199" s="11"/>
      <c r="B199" s="1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9"/>
      <c r="R199" s="9"/>
      <c r="S199" s="9"/>
      <c r="T199" s="9"/>
      <c r="U199" s="4"/>
      <c r="V199" s="9"/>
      <c r="W199" s="9"/>
      <c r="X199" s="9"/>
      <c r="Y199" s="9"/>
      <c r="Z199" s="17"/>
    </row>
    <row r="200" ht="12.0" customHeight="1">
      <c r="A200" s="11"/>
      <c r="B200" s="1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9"/>
      <c r="R200" s="9"/>
      <c r="S200" s="9"/>
      <c r="T200" s="9"/>
      <c r="U200" s="4"/>
      <c r="V200" s="9"/>
      <c r="W200" s="9"/>
      <c r="X200" s="9"/>
      <c r="Y200" s="9"/>
      <c r="Z200" s="17"/>
    </row>
    <row r="201" ht="12.0" customHeight="1">
      <c r="A201" s="11"/>
      <c r="B201" s="1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9"/>
      <c r="S201" s="9"/>
      <c r="T201" s="9"/>
      <c r="U201" s="4"/>
      <c r="V201" s="9"/>
      <c r="W201" s="9"/>
      <c r="X201" s="9"/>
      <c r="Y201" s="9"/>
      <c r="Z201" s="17"/>
    </row>
    <row r="202" ht="12.0" customHeight="1">
      <c r="A202" s="11"/>
      <c r="B202" s="1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9"/>
      <c r="R202" s="9"/>
      <c r="S202" s="9"/>
      <c r="T202" s="9"/>
      <c r="U202" s="4"/>
      <c r="V202" s="9"/>
      <c r="W202" s="9"/>
      <c r="X202" s="9"/>
      <c r="Y202" s="9"/>
      <c r="Z202" s="17"/>
    </row>
    <row r="203" ht="12.0" customHeight="1">
      <c r="A203" s="11"/>
      <c r="B203" s="11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9"/>
      <c r="S203" s="9"/>
      <c r="T203" s="9"/>
      <c r="U203" s="4"/>
      <c r="V203" s="9"/>
      <c r="W203" s="9"/>
      <c r="X203" s="9"/>
      <c r="Y203" s="9"/>
      <c r="Z203" s="17"/>
    </row>
    <row r="204" ht="12.0" customHeight="1">
      <c r="A204" s="11"/>
      <c r="B204" s="11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9"/>
      <c r="S204" s="9"/>
      <c r="T204" s="9"/>
      <c r="U204" s="4"/>
      <c r="V204" s="9"/>
      <c r="W204" s="9"/>
      <c r="X204" s="9"/>
      <c r="Y204" s="9"/>
      <c r="Z204" s="17"/>
    </row>
    <row r="205" ht="12.0" customHeight="1">
      <c r="A205" s="11"/>
      <c r="B205" s="11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9"/>
      <c r="S205" s="9"/>
      <c r="T205" s="9"/>
      <c r="U205" s="4"/>
      <c r="V205" s="9"/>
      <c r="W205" s="9"/>
      <c r="X205" s="9"/>
      <c r="Y205" s="9"/>
      <c r="Z205" s="17"/>
    </row>
    <row r="206" ht="12.0" customHeight="1">
      <c r="A206" s="11"/>
      <c r="B206" s="11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9"/>
      <c r="S206" s="9"/>
      <c r="T206" s="9"/>
      <c r="U206" s="4"/>
      <c r="V206" s="9"/>
      <c r="W206" s="9"/>
      <c r="X206" s="9"/>
      <c r="Y206" s="9"/>
      <c r="Z206" s="17"/>
    </row>
    <row r="207" ht="12.0" customHeight="1">
      <c r="A207" s="11"/>
      <c r="B207" s="11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9"/>
      <c r="S207" s="9"/>
      <c r="T207" s="9"/>
      <c r="U207" s="4"/>
      <c r="V207" s="9"/>
      <c r="W207" s="9"/>
      <c r="X207" s="9"/>
      <c r="Y207" s="9"/>
      <c r="Z207" s="17"/>
    </row>
    <row r="208" ht="12.0" customHeight="1">
      <c r="A208" s="11"/>
      <c r="B208" s="11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9"/>
      <c r="S208" s="9"/>
      <c r="T208" s="9"/>
      <c r="U208" s="4"/>
      <c r="V208" s="9"/>
      <c r="W208" s="9"/>
      <c r="X208" s="9"/>
      <c r="Y208" s="9"/>
      <c r="Z208" s="17"/>
    </row>
    <row r="209" ht="12.0" customHeight="1">
      <c r="A209" s="11"/>
      <c r="B209" s="11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9"/>
      <c r="S209" s="9"/>
      <c r="T209" s="9"/>
      <c r="U209" s="4"/>
      <c r="V209" s="9"/>
      <c r="W209" s="9"/>
      <c r="X209" s="9"/>
      <c r="Y209" s="9"/>
      <c r="Z209" s="17"/>
    </row>
    <row r="210" ht="12.0" customHeight="1">
      <c r="A210" s="11"/>
      <c r="B210" s="11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9"/>
      <c r="S210" s="9"/>
      <c r="T210" s="9"/>
      <c r="U210" s="4"/>
      <c r="V210" s="9"/>
      <c r="W210" s="9"/>
      <c r="X210" s="9"/>
      <c r="Y210" s="9"/>
      <c r="Z210" s="17"/>
    </row>
    <row r="211" ht="12.0" customHeight="1">
      <c r="A211" s="11"/>
      <c r="B211" s="1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9"/>
      <c r="S211" s="9"/>
      <c r="T211" s="9"/>
      <c r="U211" s="4"/>
      <c r="V211" s="9"/>
      <c r="W211" s="9"/>
      <c r="X211" s="9"/>
      <c r="Y211" s="9"/>
      <c r="Z211" s="17"/>
    </row>
    <row r="212" ht="12.0" customHeight="1">
      <c r="A212" s="11"/>
      <c r="B212" s="1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9"/>
      <c r="S212" s="9"/>
      <c r="T212" s="9"/>
      <c r="U212" s="4"/>
      <c r="V212" s="9"/>
      <c r="W212" s="9"/>
      <c r="X212" s="9"/>
      <c r="Y212" s="9"/>
      <c r="Z212" s="17"/>
    </row>
    <row r="213" ht="12.0" customHeight="1">
      <c r="A213" s="11"/>
      <c r="B213" s="1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9"/>
      <c r="S213" s="9"/>
      <c r="T213" s="9"/>
      <c r="U213" s="4"/>
      <c r="V213" s="9"/>
      <c r="W213" s="9"/>
      <c r="X213" s="9"/>
      <c r="Y213" s="9"/>
      <c r="Z213" s="17"/>
    </row>
    <row r="214" ht="12.0" customHeight="1">
      <c r="A214" s="11"/>
      <c r="B214" s="1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9"/>
      <c r="S214" s="9"/>
      <c r="T214" s="9"/>
      <c r="U214" s="4"/>
      <c r="V214" s="9"/>
      <c r="W214" s="9"/>
      <c r="X214" s="9"/>
      <c r="Y214" s="9"/>
      <c r="Z214" s="17"/>
    </row>
    <row r="215" ht="12.0" customHeight="1">
      <c r="A215" s="11"/>
      <c r="B215" s="1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9"/>
      <c r="S215" s="9"/>
      <c r="T215" s="9"/>
      <c r="U215" s="4"/>
      <c r="V215" s="9"/>
      <c r="W215" s="9"/>
      <c r="X215" s="9"/>
      <c r="Y215" s="9"/>
      <c r="Z215" s="17"/>
    </row>
    <row r="216" ht="12.0" customHeight="1">
      <c r="A216" s="11"/>
      <c r="B216" s="1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9"/>
      <c r="S216" s="9"/>
      <c r="T216" s="9"/>
      <c r="U216" s="4"/>
      <c r="V216" s="9"/>
      <c r="W216" s="9"/>
      <c r="X216" s="9"/>
      <c r="Y216" s="9"/>
      <c r="Z216" s="17"/>
    </row>
    <row r="217" ht="12.0" customHeight="1">
      <c r="A217" s="11"/>
      <c r="B217" s="1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9"/>
      <c r="S217" s="9"/>
      <c r="T217" s="9"/>
      <c r="U217" s="4"/>
      <c r="V217" s="9"/>
      <c r="W217" s="9"/>
      <c r="X217" s="9"/>
      <c r="Y217" s="9"/>
      <c r="Z217" s="17"/>
    </row>
    <row r="218" ht="12.0" customHeight="1">
      <c r="A218" s="11"/>
      <c r="B218" s="11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9"/>
      <c r="S218" s="9"/>
      <c r="T218" s="9"/>
      <c r="U218" s="4"/>
      <c r="V218" s="9"/>
      <c r="W218" s="9"/>
      <c r="X218" s="9"/>
      <c r="Y218" s="9"/>
      <c r="Z218" s="17"/>
    </row>
    <row r="219" ht="12.0" customHeight="1">
      <c r="A219" s="11"/>
      <c r="B219" s="11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9"/>
      <c r="S219" s="9"/>
      <c r="T219" s="9"/>
      <c r="U219" s="4"/>
      <c r="V219" s="9"/>
      <c r="W219" s="9"/>
      <c r="X219" s="9"/>
      <c r="Y219" s="9"/>
      <c r="Z219" s="17"/>
    </row>
    <row r="220" ht="12.0" customHeight="1">
      <c r="A220" s="11"/>
      <c r="B220" s="11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9"/>
      <c r="S220" s="9"/>
      <c r="T220" s="9"/>
      <c r="U220" s="4"/>
      <c r="V220" s="9"/>
      <c r="W220" s="9"/>
      <c r="X220" s="9"/>
      <c r="Y220" s="9"/>
      <c r="Z220" s="17"/>
    </row>
    <row r="221" ht="12.0" customHeight="1">
      <c r="A221" s="11"/>
      <c r="B221" s="1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9"/>
      <c r="S221" s="9"/>
      <c r="T221" s="9"/>
      <c r="U221" s="4"/>
      <c r="V221" s="9"/>
      <c r="W221" s="9"/>
      <c r="X221" s="9"/>
      <c r="Y221" s="9"/>
      <c r="Z221" s="17"/>
    </row>
    <row r="222" ht="12.0" customHeight="1">
      <c r="A222" s="11"/>
      <c r="B222" s="11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9"/>
      <c r="S222" s="9"/>
      <c r="T222" s="9"/>
      <c r="U222" s="4"/>
      <c r="V222" s="9"/>
      <c r="W222" s="9"/>
      <c r="X222" s="9"/>
      <c r="Y222" s="9"/>
      <c r="Z222" s="17"/>
    </row>
    <row r="223" ht="12.0" customHeight="1">
      <c r="A223" s="11"/>
      <c r="B223" s="11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9"/>
      <c r="S223" s="9"/>
      <c r="T223" s="9"/>
      <c r="U223" s="4"/>
      <c r="V223" s="9"/>
      <c r="W223" s="9"/>
      <c r="X223" s="9"/>
      <c r="Y223" s="9"/>
      <c r="Z223" s="17"/>
    </row>
    <row r="224" ht="12.0" customHeight="1">
      <c r="A224" s="11"/>
      <c r="B224" s="1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9"/>
      <c r="S224" s="9"/>
      <c r="T224" s="9"/>
      <c r="U224" s="4"/>
      <c r="V224" s="9"/>
      <c r="W224" s="9"/>
      <c r="X224" s="9"/>
      <c r="Y224" s="9"/>
      <c r="Z224" s="17"/>
    </row>
    <row r="225" ht="12.0" customHeight="1">
      <c r="A225" s="11"/>
      <c r="B225" s="1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9"/>
      <c r="S225" s="9"/>
      <c r="T225" s="9"/>
      <c r="U225" s="4"/>
      <c r="V225" s="9"/>
      <c r="W225" s="9"/>
      <c r="X225" s="9"/>
      <c r="Y225" s="9"/>
      <c r="Z225" s="17"/>
    </row>
    <row r="226" ht="12.0" customHeight="1">
      <c r="A226" s="11"/>
      <c r="B226" s="1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9"/>
      <c r="S226" s="9"/>
      <c r="T226" s="9"/>
      <c r="U226" s="4"/>
      <c r="V226" s="9"/>
      <c r="W226" s="9"/>
      <c r="X226" s="9"/>
      <c r="Y226" s="9"/>
      <c r="Z226" s="17"/>
    </row>
    <row r="227" ht="12.0" customHeight="1">
      <c r="A227" s="11"/>
      <c r="B227" s="11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9"/>
      <c r="S227" s="9"/>
      <c r="T227" s="9"/>
      <c r="U227" s="4"/>
      <c r="V227" s="9"/>
      <c r="W227" s="9"/>
      <c r="X227" s="9"/>
      <c r="Y227" s="9"/>
      <c r="Z227" s="17"/>
    </row>
    <row r="228" ht="12.0" customHeight="1">
      <c r="A228" s="11"/>
      <c r="B228" s="11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9"/>
      <c r="S228" s="9"/>
      <c r="T228" s="9"/>
      <c r="U228" s="4"/>
      <c r="V228" s="9"/>
      <c r="W228" s="9"/>
      <c r="X228" s="9"/>
      <c r="Y228" s="9"/>
      <c r="Z228" s="17"/>
    </row>
    <row r="229" ht="12.0" customHeight="1">
      <c r="A229" s="11"/>
      <c r="B229" s="11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9"/>
      <c r="S229" s="9"/>
      <c r="T229" s="9"/>
      <c r="U229" s="4"/>
      <c r="V229" s="9"/>
      <c r="W229" s="9"/>
      <c r="X229" s="9"/>
      <c r="Y229" s="9"/>
      <c r="Z229" s="17"/>
    </row>
    <row r="230" ht="12.0" customHeight="1">
      <c r="A230" s="11"/>
      <c r="B230" s="11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9"/>
      <c r="S230" s="9"/>
      <c r="T230" s="9"/>
      <c r="U230" s="4"/>
      <c r="V230" s="9"/>
      <c r="W230" s="9"/>
      <c r="X230" s="9"/>
      <c r="Y230" s="9"/>
      <c r="Z230" s="17"/>
    </row>
    <row r="231" ht="12.0" customHeight="1">
      <c r="A231" s="11"/>
      <c r="B231" s="1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9"/>
      <c r="S231" s="9"/>
      <c r="T231" s="9"/>
      <c r="U231" s="4"/>
      <c r="V231" s="9"/>
      <c r="W231" s="9"/>
      <c r="X231" s="9"/>
      <c r="Y231" s="9"/>
      <c r="Z231" s="17"/>
    </row>
    <row r="232" ht="12.0" customHeight="1">
      <c r="A232" s="11"/>
      <c r="B232" s="11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9"/>
      <c r="S232" s="9"/>
      <c r="T232" s="9"/>
      <c r="U232" s="4"/>
      <c r="V232" s="9"/>
      <c r="W232" s="9"/>
      <c r="X232" s="9"/>
      <c r="Y232" s="9"/>
      <c r="Z232" s="17"/>
    </row>
    <row r="233" ht="12.0" customHeight="1">
      <c r="A233" s="11"/>
      <c r="B233" s="11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9"/>
      <c r="S233" s="9"/>
      <c r="T233" s="9"/>
      <c r="U233" s="4"/>
      <c r="V233" s="9"/>
      <c r="W233" s="9"/>
      <c r="X233" s="9"/>
      <c r="Y233" s="9"/>
      <c r="Z233" s="17"/>
    </row>
    <row r="234" ht="12.0" customHeight="1">
      <c r="A234" s="11"/>
      <c r="B234" s="11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9"/>
      <c r="S234" s="9"/>
      <c r="T234" s="9"/>
      <c r="U234" s="4"/>
      <c r="V234" s="9"/>
      <c r="W234" s="9"/>
      <c r="X234" s="9"/>
      <c r="Y234" s="9"/>
      <c r="Z234" s="17"/>
    </row>
    <row r="235" ht="12.0" customHeight="1">
      <c r="A235" s="11"/>
      <c r="B235" s="11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9"/>
      <c r="S235" s="9"/>
      <c r="T235" s="9"/>
      <c r="U235" s="4"/>
      <c r="V235" s="9"/>
      <c r="W235" s="9"/>
      <c r="X235" s="9"/>
      <c r="Y235" s="9"/>
      <c r="Z235" s="17"/>
    </row>
    <row r="236" ht="12.0" customHeight="1">
      <c r="A236" s="11"/>
      <c r="B236" s="11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9"/>
      <c r="S236" s="9"/>
      <c r="T236" s="9"/>
      <c r="U236" s="4"/>
      <c r="V236" s="9"/>
      <c r="W236" s="9"/>
      <c r="X236" s="9"/>
      <c r="Y236" s="9"/>
      <c r="Z236" s="17"/>
    </row>
    <row r="237" ht="12.0" customHeight="1">
      <c r="A237" s="11"/>
      <c r="B237" s="11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9"/>
      <c r="S237" s="9"/>
      <c r="T237" s="9"/>
      <c r="U237" s="4"/>
      <c r="V237" s="9"/>
      <c r="W237" s="9"/>
      <c r="X237" s="9"/>
      <c r="Y237" s="9"/>
      <c r="Z237" s="17"/>
    </row>
    <row r="238" ht="12.0" customHeight="1">
      <c r="A238" s="11"/>
      <c r="B238" s="11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9"/>
      <c r="S238" s="9"/>
      <c r="T238" s="9"/>
      <c r="U238" s="4"/>
      <c r="V238" s="9"/>
      <c r="W238" s="9"/>
      <c r="X238" s="9"/>
      <c r="Y238" s="9"/>
      <c r="Z238" s="17"/>
    </row>
    <row r="239" ht="12.0" customHeight="1">
      <c r="A239" s="11"/>
      <c r="B239" s="11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9"/>
      <c r="S239" s="9"/>
      <c r="T239" s="9"/>
      <c r="U239" s="4"/>
      <c r="V239" s="9"/>
      <c r="W239" s="9"/>
      <c r="X239" s="9"/>
      <c r="Y239" s="9"/>
      <c r="Z239" s="17"/>
    </row>
    <row r="240" ht="12.0" customHeight="1">
      <c r="A240" s="11"/>
      <c r="B240" s="11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9"/>
      <c r="S240" s="9"/>
      <c r="T240" s="9"/>
      <c r="U240" s="4"/>
      <c r="V240" s="9"/>
      <c r="W240" s="9"/>
      <c r="X240" s="9"/>
      <c r="Y240" s="9"/>
      <c r="Z240" s="17"/>
    </row>
    <row r="241" ht="12.0" customHeight="1">
      <c r="A241" s="11"/>
      <c r="B241" s="1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9"/>
      <c r="S241" s="9"/>
      <c r="T241" s="9"/>
      <c r="U241" s="4"/>
      <c r="V241" s="9"/>
      <c r="W241" s="9"/>
      <c r="X241" s="9"/>
      <c r="Y241" s="9"/>
      <c r="Z241" s="17"/>
    </row>
    <row r="242" ht="12.0" customHeight="1">
      <c r="A242" s="11"/>
      <c r="B242" s="11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9"/>
      <c r="S242" s="9"/>
      <c r="T242" s="9"/>
      <c r="U242" s="4"/>
      <c r="V242" s="9"/>
      <c r="W242" s="9"/>
      <c r="X242" s="9"/>
      <c r="Y242" s="9"/>
      <c r="Z242" s="17"/>
    </row>
    <row r="243" ht="12.0" customHeight="1">
      <c r="A243" s="11"/>
      <c r="B243" s="11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9"/>
      <c r="S243" s="9"/>
      <c r="T243" s="9"/>
      <c r="U243" s="4"/>
      <c r="V243" s="9"/>
      <c r="W243" s="9"/>
      <c r="X243" s="9"/>
      <c r="Y243" s="9"/>
      <c r="Z243" s="17"/>
    </row>
    <row r="244" ht="12.0" customHeight="1">
      <c r="A244" s="11"/>
      <c r="B244" s="11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9"/>
      <c r="S244" s="9"/>
      <c r="T244" s="9"/>
      <c r="U244" s="4"/>
      <c r="V244" s="9"/>
      <c r="W244" s="9"/>
      <c r="X244" s="9"/>
      <c r="Y244" s="9"/>
      <c r="Z244" s="17"/>
    </row>
    <row r="245" ht="12.0" customHeight="1">
      <c r="A245" s="11"/>
      <c r="B245" s="11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9"/>
      <c r="S245" s="9"/>
      <c r="T245" s="9"/>
      <c r="U245" s="4"/>
      <c r="V245" s="9"/>
      <c r="W245" s="9"/>
      <c r="X245" s="9"/>
      <c r="Y245" s="9"/>
      <c r="Z245" s="17"/>
    </row>
    <row r="246" ht="12.0" customHeight="1">
      <c r="A246" s="11"/>
      <c r="B246" s="11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9"/>
      <c r="S246" s="9"/>
      <c r="T246" s="9"/>
      <c r="U246" s="4"/>
      <c r="V246" s="9"/>
      <c r="W246" s="9"/>
      <c r="X246" s="9"/>
      <c r="Y246" s="9"/>
      <c r="Z246" s="17"/>
    </row>
    <row r="247" ht="12.0" customHeight="1">
      <c r="A247" s="11"/>
      <c r="B247" s="11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9"/>
      <c r="S247" s="9"/>
      <c r="T247" s="9"/>
      <c r="U247" s="4"/>
      <c r="V247" s="9"/>
      <c r="W247" s="9"/>
      <c r="X247" s="9"/>
      <c r="Y247" s="9"/>
      <c r="Z247" s="17"/>
    </row>
    <row r="248" ht="12.0" customHeight="1">
      <c r="A248" s="11"/>
      <c r="B248" s="11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9"/>
      <c r="S248" s="9"/>
      <c r="T248" s="9"/>
      <c r="U248" s="4"/>
      <c r="V248" s="9"/>
      <c r="W248" s="9"/>
      <c r="X248" s="9"/>
      <c r="Y248" s="9"/>
      <c r="Z248" s="17"/>
    </row>
    <row r="249" ht="12.0" customHeight="1">
      <c r="A249" s="11"/>
      <c r="B249" s="11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9"/>
      <c r="S249" s="9"/>
      <c r="T249" s="9"/>
      <c r="U249" s="4"/>
      <c r="V249" s="9"/>
      <c r="W249" s="9"/>
      <c r="X249" s="9"/>
      <c r="Y249" s="9"/>
      <c r="Z249" s="17"/>
    </row>
    <row r="250" ht="12.0" customHeight="1">
      <c r="A250" s="11"/>
      <c r="B250" s="11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9"/>
      <c r="S250" s="9"/>
      <c r="T250" s="9"/>
      <c r="U250" s="4"/>
      <c r="V250" s="9"/>
      <c r="W250" s="9"/>
      <c r="X250" s="9"/>
      <c r="Y250" s="9"/>
      <c r="Z250" s="17"/>
    </row>
    <row r="251" ht="12.0" customHeight="1">
      <c r="A251" s="11"/>
      <c r="B251" s="1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9"/>
      <c r="S251" s="9"/>
      <c r="T251" s="9"/>
      <c r="U251" s="4"/>
      <c r="V251" s="9"/>
      <c r="W251" s="9"/>
      <c r="X251" s="9"/>
      <c r="Y251" s="9"/>
      <c r="Z251" s="17"/>
    </row>
    <row r="252" ht="12.0" customHeight="1">
      <c r="A252" s="11"/>
      <c r="B252" s="11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9"/>
      <c r="S252" s="9"/>
      <c r="T252" s="9"/>
      <c r="U252" s="4"/>
      <c r="V252" s="9"/>
      <c r="W252" s="9"/>
      <c r="X252" s="9"/>
      <c r="Y252" s="9"/>
      <c r="Z252" s="17"/>
    </row>
    <row r="253" ht="12.0" customHeight="1">
      <c r="A253" s="11"/>
      <c r="B253" s="11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9"/>
      <c r="S253" s="9"/>
      <c r="T253" s="9"/>
      <c r="U253" s="4"/>
      <c r="V253" s="9"/>
      <c r="W253" s="9"/>
      <c r="X253" s="9"/>
      <c r="Y253" s="9"/>
      <c r="Z253" s="17"/>
    </row>
    <row r="254" ht="12.0" customHeight="1">
      <c r="A254" s="11"/>
      <c r="B254" s="11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9"/>
      <c r="S254" s="9"/>
      <c r="T254" s="9"/>
      <c r="U254" s="4"/>
      <c r="V254" s="9"/>
      <c r="W254" s="9"/>
      <c r="X254" s="9"/>
      <c r="Y254" s="9"/>
      <c r="Z254" s="17"/>
    </row>
    <row r="255" ht="12.0" customHeight="1">
      <c r="A255" s="11"/>
      <c r="B255" s="11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9"/>
      <c r="S255" s="9"/>
      <c r="T255" s="9"/>
      <c r="U255" s="4"/>
      <c r="V255" s="9"/>
      <c r="W255" s="9"/>
      <c r="X255" s="9"/>
      <c r="Y255" s="9"/>
      <c r="Z255" s="17"/>
    </row>
    <row r="256" ht="12.0" customHeight="1">
      <c r="A256" s="11"/>
      <c r="B256" s="11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9"/>
      <c r="S256" s="9"/>
      <c r="T256" s="9"/>
      <c r="U256" s="4"/>
      <c r="V256" s="9"/>
      <c r="W256" s="9"/>
      <c r="X256" s="9"/>
      <c r="Y256" s="9"/>
      <c r="Z256" s="17"/>
    </row>
    <row r="257" ht="12.0" customHeight="1">
      <c r="A257" s="11"/>
      <c r="B257" s="11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9"/>
      <c r="S257" s="9"/>
      <c r="T257" s="9"/>
      <c r="U257" s="4"/>
      <c r="V257" s="9"/>
      <c r="W257" s="9"/>
      <c r="X257" s="9"/>
      <c r="Y257" s="9"/>
      <c r="Z257" s="17"/>
    </row>
    <row r="258" ht="12.0" customHeight="1">
      <c r="A258" s="11"/>
      <c r="B258" s="11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9"/>
      <c r="S258" s="9"/>
      <c r="T258" s="9"/>
      <c r="U258" s="4"/>
      <c r="V258" s="9"/>
      <c r="W258" s="9"/>
      <c r="X258" s="9"/>
      <c r="Y258" s="9"/>
      <c r="Z258" s="17"/>
    </row>
    <row r="259" ht="12.0" customHeight="1">
      <c r="A259" s="11"/>
      <c r="B259" s="11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9"/>
      <c r="S259" s="9"/>
      <c r="T259" s="9"/>
      <c r="U259" s="4"/>
      <c r="V259" s="9"/>
      <c r="W259" s="9"/>
      <c r="X259" s="9"/>
      <c r="Y259" s="9"/>
      <c r="Z259" s="17"/>
    </row>
    <row r="260" ht="12.0" customHeight="1">
      <c r="A260" s="11"/>
      <c r="B260" s="11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9"/>
      <c r="S260" s="9"/>
      <c r="T260" s="9"/>
      <c r="U260" s="4"/>
      <c r="V260" s="9"/>
      <c r="W260" s="9"/>
      <c r="X260" s="9"/>
      <c r="Y260" s="9"/>
      <c r="Z260" s="17"/>
    </row>
    <row r="261" ht="12.0" customHeight="1">
      <c r="A261" s="11"/>
      <c r="B261" s="1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9"/>
      <c r="S261" s="9"/>
      <c r="T261" s="9"/>
      <c r="U261" s="4"/>
      <c r="V261" s="9"/>
      <c r="W261" s="9"/>
      <c r="X261" s="9"/>
      <c r="Y261" s="9"/>
      <c r="Z261" s="17"/>
    </row>
    <row r="262" ht="12.0" customHeight="1">
      <c r="A262" s="11"/>
      <c r="B262" s="11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  <c r="R262" s="9"/>
      <c r="S262" s="9"/>
      <c r="T262" s="9"/>
      <c r="U262" s="4"/>
      <c r="V262" s="9"/>
      <c r="W262" s="9"/>
      <c r="X262" s="9"/>
      <c r="Y262" s="9"/>
      <c r="Z262" s="17"/>
    </row>
    <row r="263" ht="12.0" customHeight="1">
      <c r="A263" s="11"/>
      <c r="B263" s="11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  <c r="R263" s="9"/>
      <c r="S263" s="9"/>
      <c r="T263" s="9"/>
      <c r="U263" s="4"/>
      <c r="V263" s="9"/>
      <c r="W263" s="9"/>
      <c r="X263" s="9"/>
      <c r="Y263" s="9"/>
      <c r="Z263" s="17"/>
    </row>
    <row r="264" ht="12.0" customHeight="1">
      <c r="A264" s="11"/>
      <c r="B264" s="11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  <c r="R264" s="9"/>
      <c r="S264" s="9"/>
      <c r="T264" s="9"/>
      <c r="U264" s="4"/>
      <c r="V264" s="9"/>
      <c r="W264" s="9"/>
      <c r="X264" s="9"/>
      <c r="Y264" s="9"/>
      <c r="Z264" s="17"/>
    </row>
    <row r="265" ht="12.0" customHeight="1">
      <c r="A265" s="11"/>
      <c r="B265" s="11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  <c r="R265" s="9"/>
      <c r="S265" s="9"/>
      <c r="T265" s="9"/>
      <c r="U265" s="4"/>
      <c r="V265" s="9"/>
      <c r="W265" s="9"/>
      <c r="X265" s="9"/>
      <c r="Y265" s="9"/>
      <c r="Z265" s="17"/>
    </row>
    <row r="266" ht="12.0" customHeight="1">
      <c r="A266" s="11"/>
      <c r="B266" s="11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R266" s="9"/>
      <c r="S266" s="9"/>
      <c r="T266" s="9"/>
      <c r="U266" s="4"/>
      <c r="V266" s="9"/>
      <c r="W266" s="9"/>
      <c r="X266" s="9"/>
      <c r="Y266" s="9"/>
      <c r="Z266" s="17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P1:Q1"/>
    <mergeCell ref="V1:W1"/>
  </mergeCells>
  <printOptions/>
  <pageMargins bottom="0.25" footer="0.0" header="0.0" left="0.25" right="0.25" top="1.0"/>
  <pageSetup fitToHeight="0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9.14"/>
    <col customWidth="1" min="2" max="2" width="56.14"/>
    <col customWidth="1" hidden="1" min="3" max="3" width="11.29"/>
    <col customWidth="1" hidden="1" min="4" max="4" width="10.29"/>
    <col customWidth="1" hidden="1" min="5" max="5" width="10.86"/>
    <col customWidth="1" hidden="1" min="6" max="13" width="10.29"/>
    <col customWidth="1" hidden="1" min="14" max="14" width="15.86"/>
    <col customWidth="1" min="15" max="15" width="19.14"/>
    <col customWidth="1" min="16" max="16" width="21.43"/>
    <col customWidth="1" min="17" max="17" width="56.0"/>
    <col customWidth="1" hidden="1" min="18" max="18" width="12.43"/>
    <col customWidth="1" min="19" max="19" width="12.14"/>
    <col customWidth="1" min="20" max="20" width="14.43"/>
    <col customWidth="1" min="21" max="21" width="11.43"/>
    <col customWidth="1" min="22" max="22" width="8.57"/>
    <col customWidth="1" min="23" max="23" width="9.71"/>
    <col customWidth="1" hidden="1" min="24" max="24" width="10.43"/>
    <col customWidth="1" min="25" max="25" width="21.0"/>
    <col customWidth="1" min="26" max="26" width="8.71"/>
    <col customWidth="1" min="27" max="28" width="10.43"/>
    <col customWidth="1" min="29" max="29" width="19.57"/>
    <col customWidth="1" min="30" max="30" width="19.0"/>
  </cols>
  <sheetData>
    <row r="1" ht="44.25" customHeight="1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3" t="s">
        <v>0</v>
      </c>
      <c r="R1" s="41"/>
      <c r="S1" s="7"/>
      <c r="T1" s="7"/>
      <c r="U1" s="42"/>
      <c r="V1" s="42"/>
      <c r="W1" s="43"/>
      <c r="X1" s="43"/>
      <c r="Y1" s="42"/>
      <c r="Z1" s="7"/>
      <c r="AA1" s="7"/>
      <c r="AB1" s="7"/>
      <c r="AC1" s="7"/>
      <c r="AD1" s="7"/>
    </row>
    <row r="2">
      <c r="A2" s="44" t="s">
        <v>5</v>
      </c>
      <c r="B2" s="1" t="s">
        <v>107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9" t="s">
        <v>3</v>
      </c>
      <c r="I2" s="9" t="s">
        <v>3</v>
      </c>
      <c r="J2" s="9" t="s">
        <v>3</v>
      </c>
      <c r="K2" s="8" t="s">
        <v>4</v>
      </c>
      <c r="L2" s="8" t="s">
        <v>4</v>
      </c>
      <c r="M2" s="8" t="s">
        <v>4</v>
      </c>
      <c r="N2" s="8" t="s">
        <v>4</v>
      </c>
      <c r="O2" s="9" t="s">
        <v>5</v>
      </c>
      <c r="P2" s="8"/>
      <c r="Q2" s="9"/>
      <c r="R2" s="45"/>
      <c r="S2" s="9"/>
      <c r="T2" s="46">
        <f>T4*0.95</f>
        <v>778.7871572</v>
      </c>
      <c r="U2" s="9"/>
      <c r="V2" s="9"/>
      <c r="W2" s="9"/>
      <c r="X2" s="47">
        <f>R38/0.9</f>
        <v>113953.6148</v>
      </c>
      <c r="Y2" s="9"/>
      <c r="Z2" s="9"/>
      <c r="AA2" s="9"/>
      <c r="AB2" s="9"/>
      <c r="AC2" s="9"/>
      <c r="AD2" s="9"/>
    </row>
    <row r="3">
      <c r="A3" s="11" t="s">
        <v>5</v>
      </c>
      <c r="B3" s="11" t="s">
        <v>5</v>
      </c>
      <c r="C3" s="48">
        <v>43466.0</v>
      </c>
      <c r="D3" s="48">
        <v>43497.0</v>
      </c>
      <c r="E3" s="48">
        <v>43525.0</v>
      </c>
      <c r="F3" s="48">
        <v>43556.0</v>
      </c>
      <c r="G3" s="49">
        <v>43586.0</v>
      </c>
      <c r="H3" s="48">
        <v>43617.0</v>
      </c>
      <c r="I3" s="48">
        <v>43647.0</v>
      </c>
      <c r="J3" s="48">
        <v>43678.0</v>
      </c>
      <c r="K3" s="48">
        <v>43709.0</v>
      </c>
      <c r="L3" s="48">
        <v>43739.0</v>
      </c>
      <c r="M3" s="48">
        <v>43770.0</v>
      </c>
      <c r="N3" s="48">
        <v>43800.0</v>
      </c>
      <c r="O3" s="4" t="s">
        <v>7</v>
      </c>
      <c r="P3" s="4" t="s">
        <v>8</v>
      </c>
      <c r="Q3" s="4" t="s">
        <v>9</v>
      </c>
      <c r="R3" s="50"/>
      <c r="S3" s="45"/>
      <c r="T3" s="9" t="s">
        <v>108</v>
      </c>
      <c r="U3" s="9"/>
      <c r="V3" s="9" t="s">
        <v>109</v>
      </c>
      <c r="W3" s="9" t="s">
        <v>110</v>
      </c>
      <c r="X3" s="47" t="s">
        <v>108</v>
      </c>
      <c r="Y3" s="51" t="s">
        <v>111</v>
      </c>
      <c r="Z3" s="9" t="s">
        <v>109</v>
      </c>
      <c r="AA3" s="9" t="s">
        <v>110</v>
      </c>
      <c r="AB3" s="17"/>
      <c r="AC3" s="17"/>
      <c r="AD3" s="17"/>
    </row>
    <row r="4">
      <c r="A4" s="11"/>
      <c r="B4" s="1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50"/>
      <c r="S4" s="50" t="s">
        <v>41</v>
      </c>
      <c r="T4" s="52">
        <v>819.7759549332143</v>
      </c>
      <c r="U4" s="53">
        <v>0.21977</v>
      </c>
      <c r="V4" s="8">
        <v>14.0</v>
      </c>
      <c r="W4" s="8">
        <f t="shared" ref="W4:W7" si="2">50-V4</f>
        <v>36</v>
      </c>
      <c r="X4" s="54">
        <f t="shared" ref="X4:X7" si="3">$X$2*$U4</f>
        <v>25043.58593</v>
      </c>
      <c r="Y4" s="55">
        <f t="shared" ref="Y4:Y7" si="4">X4/50*200/$W$9/0.951</f>
        <v>763.3028828</v>
      </c>
      <c r="Z4" s="54">
        <f t="shared" ref="Z4:AA4" si="1">$Y4*V4</f>
        <v>10686.24036</v>
      </c>
      <c r="AA4" s="54">
        <f t="shared" si="1"/>
        <v>27478.90378</v>
      </c>
      <c r="AB4" s="53">
        <f t="shared" ref="AB4:AB7" si="6">Y4/$Y$9</f>
        <v>0.2197721977</v>
      </c>
      <c r="AC4" s="52">
        <f t="shared" ref="AC4:AC7" si="7">Y4*50</f>
        <v>38165.14414</v>
      </c>
      <c r="AD4" s="56">
        <f t="shared" ref="AD4:AD7" si="8">T4*W4</f>
        <v>29511.93438</v>
      </c>
    </row>
    <row r="5">
      <c r="A5" s="7" t="s">
        <v>5</v>
      </c>
      <c r="B5" s="7" t="s">
        <v>19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7" t="s">
        <v>5</v>
      </c>
      <c r="P5" s="7" t="s">
        <v>5</v>
      </c>
      <c r="Q5" s="19"/>
      <c r="R5" s="50"/>
      <c r="S5" s="50" t="s">
        <v>44</v>
      </c>
      <c r="T5" s="52">
        <v>1042.8764684908224</v>
      </c>
      <c r="U5" s="53">
        <v>0.27958</v>
      </c>
      <c r="V5" s="8">
        <v>13.0</v>
      </c>
      <c r="W5" s="8">
        <f t="shared" si="2"/>
        <v>37</v>
      </c>
      <c r="X5" s="54">
        <f t="shared" si="3"/>
        <v>31859.15164</v>
      </c>
      <c r="Y5" s="55">
        <f t="shared" si="4"/>
        <v>971.034354</v>
      </c>
      <c r="Z5" s="54">
        <f t="shared" ref="Z5:AA5" si="5">$Y5*V5</f>
        <v>12623.4466</v>
      </c>
      <c r="AA5" s="54">
        <f t="shared" si="5"/>
        <v>35928.2711</v>
      </c>
      <c r="AB5" s="53">
        <f t="shared" si="6"/>
        <v>0.2795827958</v>
      </c>
      <c r="AC5" s="52">
        <f t="shared" si="7"/>
        <v>48551.7177</v>
      </c>
      <c r="AD5" s="56">
        <f t="shared" si="8"/>
        <v>38586.42933</v>
      </c>
    </row>
    <row r="6">
      <c r="A6" s="11"/>
      <c r="B6" s="1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50"/>
      <c r="S6" s="50" t="s">
        <v>58</v>
      </c>
      <c r="T6" s="52">
        <v>933.732161072404</v>
      </c>
      <c r="U6" s="53">
        <v>0.25032</v>
      </c>
      <c r="V6" s="8">
        <v>15.0</v>
      </c>
      <c r="W6" s="8">
        <f t="shared" si="2"/>
        <v>35</v>
      </c>
      <c r="X6" s="54">
        <f t="shared" si="3"/>
        <v>28524.86887</v>
      </c>
      <c r="Y6" s="55">
        <f t="shared" si="4"/>
        <v>869.4088257</v>
      </c>
      <c r="Z6" s="54">
        <f t="shared" ref="Z6:AA6" si="9">$Y6*V6</f>
        <v>13041.13239</v>
      </c>
      <c r="AA6" s="54">
        <f t="shared" si="9"/>
        <v>30429.3089</v>
      </c>
      <c r="AB6" s="53">
        <f t="shared" si="6"/>
        <v>0.2503225032</v>
      </c>
      <c r="AC6" s="52">
        <f t="shared" si="7"/>
        <v>43470.44129</v>
      </c>
      <c r="AD6" s="56">
        <f t="shared" si="8"/>
        <v>32680.62564</v>
      </c>
    </row>
    <row r="7">
      <c r="A7" s="57">
        <v>40000.0</v>
      </c>
      <c r="B7" s="11" t="s">
        <v>112</v>
      </c>
      <c r="C7" s="26">
        <v>13987.94</v>
      </c>
      <c r="D7" s="26">
        <v>13987.94</v>
      </c>
      <c r="E7" s="26">
        <v>13987.94</v>
      </c>
      <c r="F7" s="26">
        <v>13987.94</v>
      </c>
      <c r="G7" s="26">
        <v>13987.94</v>
      </c>
      <c r="H7" s="26">
        <v>13987.94</v>
      </c>
      <c r="I7" s="26">
        <v>13987.94</v>
      </c>
      <c r="J7" s="26">
        <v>13987.94</v>
      </c>
      <c r="K7" s="26">
        <v>13988.0</v>
      </c>
      <c r="L7" s="26">
        <v>13988.0</v>
      </c>
      <c r="M7" s="26">
        <v>13988.0</v>
      </c>
      <c r="N7" s="26">
        <v>13987.0</v>
      </c>
      <c r="O7" s="26">
        <f>round(SUM(C7:N7),0)</f>
        <v>167855</v>
      </c>
      <c r="P7" s="26">
        <f>AB9*0.9</f>
        <v>156291.97</v>
      </c>
      <c r="Q7" s="19" t="s">
        <v>113</v>
      </c>
      <c r="R7" s="50"/>
      <c r="S7" s="50" t="s">
        <v>70</v>
      </c>
      <c r="T7" s="52">
        <v>933.732161072404</v>
      </c>
      <c r="U7" s="53">
        <v>0.25032</v>
      </c>
      <c r="V7" s="8">
        <v>20.0</v>
      </c>
      <c r="W7" s="8">
        <f t="shared" si="2"/>
        <v>30</v>
      </c>
      <c r="X7" s="54">
        <f t="shared" si="3"/>
        <v>28524.86887</v>
      </c>
      <c r="Y7" s="55">
        <f t="shared" si="4"/>
        <v>869.4088257</v>
      </c>
      <c r="Z7" s="54">
        <f t="shared" ref="Z7:AA7" si="10">$Y7*V7</f>
        <v>17388.17651</v>
      </c>
      <c r="AA7" s="54">
        <f t="shared" si="10"/>
        <v>26082.26477</v>
      </c>
      <c r="AB7" s="53">
        <f t="shared" si="6"/>
        <v>0.2503225032</v>
      </c>
      <c r="AC7" s="52">
        <f t="shared" si="7"/>
        <v>43470.44129</v>
      </c>
      <c r="AD7" s="56">
        <f t="shared" si="8"/>
        <v>28011.96483</v>
      </c>
    </row>
    <row r="8">
      <c r="A8" s="57">
        <v>40100.0</v>
      </c>
      <c r="B8" s="11" t="s">
        <v>114</v>
      </c>
      <c r="C8" s="26">
        <v>0.0</v>
      </c>
      <c r="D8" s="26">
        <v>0.0</v>
      </c>
      <c r="E8" s="26">
        <v>0.0</v>
      </c>
      <c r="F8" s="26">
        <v>175.0</v>
      </c>
      <c r="G8" s="26">
        <v>25.0</v>
      </c>
      <c r="H8" s="26">
        <v>200.0</v>
      </c>
      <c r="I8" s="26">
        <v>25.0</v>
      </c>
      <c r="J8" s="26">
        <v>0.0</v>
      </c>
      <c r="K8" s="26">
        <v>0.0</v>
      </c>
      <c r="L8" s="26">
        <v>0.0</v>
      </c>
      <c r="M8" s="26">
        <v>0.0</v>
      </c>
      <c r="N8" s="26">
        <v>0.0</v>
      </c>
      <c r="O8" s="26">
        <f t="shared" ref="O8:O9" si="11">SUM(C8:N8)</f>
        <v>425</v>
      </c>
      <c r="P8" s="28">
        <v>0.0</v>
      </c>
      <c r="Q8" s="19"/>
      <c r="R8" s="50"/>
      <c r="S8" s="50"/>
      <c r="T8" s="17"/>
      <c r="U8" s="17"/>
      <c r="V8" s="8"/>
      <c r="W8" s="8"/>
      <c r="X8" s="54"/>
      <c r="Y8" s="58"/>
      <c r="Z8" s="17"/>
      <c r="AA8" s="17"/>
      <c r="AB8" s="17"/>
      <c r="AC8" s="17"/>
      <c r="AD8" s="56"/>
    </row>
    <row r="9">
      <c r="A9" s="57">
        <v>40700.0</v>
      </c>
      <c r="B9" s="11" t="s">
        <v>115</v>
      </c>
      <c r="C9" s="26">
        <v>0.0</v>
      </c>
      <c r="D9" s="26">
        <v>1030.8</v>
      </c>
      <c r="E9" s="26">
        <v>630.0</v>
      </c>
      <c r="F9" s="26">
        <v>758.4</v>
      </c>
      <c r="G9" s="26">
        <v>0.0</v>
      </c>
      <c r="H9" s="26">
        <v>0.0</v>
      </c>
      <c r="I9" s="26">
        <v>0.0</v>
      </c>
      <c r="J9" s="26">
        <v>0.0</v>
      </c>
      <c r="K9" s="26">
        <v>200.0</v>
      </c>
      <c r="L9" s="26">
        <v>200.0</v>
      </c>
      <c r="M9" s="26">
        <v>200.0</v>
      </c>
      <c r="N9" s="26">
        <v>200.0</v>
      </c>
      <c r="O9" s="26">
        <f t="shared" si="11"/>
        <v>3219.2</v>
      </c>
      <c r="P9" s="28">
        <v>0.0</v>
      </c>
      <c r="Q9" s="19"/>
      <c r="R9" s="50"/>
      <c r="S9" s="50"/>
      <c r="T9" s="17"/>
      <c r="U9" s="53">
        <f t="shared" ref="U9:W9" si="12">SUM(U4:U8)</f>
        <v>0.99999</v>
      </c>
      <c r="V9" s="8">
        <f t="shared" si="12"/>
        <v>62</v>
      </c>
      <c r="W9" s="8">
        <f t="shared" si="12"/>
        <v>138</v>
      </c>
      <c r="X9" s="54">
        <f t="shared" ref="X9:AA9" si="13">SUM(X4:X7)</f>
        <v>113952.4753</v>
      </c>
      <c r="Y9" s="59">
        <f t="shared" si="13"/>
        <v>3473.154888</v>
      </c>
      <c r="Z9" s="54">
        <f t="shared" si="13"/>
        <v>53738.99586</v>
      </c>
      <c r="AA9" s="54">
        <f t="shared" si="13"/>
        <v>119918.7486</v>
      </c>
      <c r="AB9" s="54">
        <f>SUM(Z9:AA9)</f>
        <v>173657.7444</v>
      </c>
      <c r="AC9" s="60">
        <f>SUM(AC4:AC8)</f>
        <v>173657.7444</v>
      </c>
      <c r="AD9" s="56">
        <f>SUM(AD4:AD7)</f>
        <v>128790.9542</v>
      </c>
    </row>
    <row r="10">
      <c r="A10" s="57"/>
      <c r="B10" s="1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19"/>
      <c r="R10" s="50"/>
      <c r="S10" s="17"/>
      <c r="T10" s="17"/>
      <c r="U10" s="8"/>
      <c r="V10" s="8"/>
      <c r="W10" s="54"/>
      <c r="X10" s="54"/>
      <c r="Y10" s="8"/>
      <c r="Z10" s="17"/>
      <c r="AA10" s="17"/>
      <c r="AB10" s="17"/>
      <c r="AC10" s="52">
        <f>AC9*0.9</f>
        <v>156291.97</v>
      </c>
      <c r="AD10" s="61" t="s">
        <v>116</v>
      </c>
    </row>
    <row r="11">
      <c r="A11" s="57"/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9"/>
      <c r="R11" s="50"/>
      <c r="S11" s="17"/>
      <c r="T11" s="56">
        <f>SUM(T4:T7)</f>
        <v>3730.116746</v>
      </c>
      <c r="U11" s="8"/>
      <c r="V11" s="8"/>
      <c r="W11" s="54"/>
      <c r="X11" s="54"/>
      <c r="Y11" s="8"/>
      <c r="Z11" s="17"/>
      <c r="AA11" s="17"/>
      <c r="AB11" s="17"/>
      <c r="AC11" s="52">
        <f>AC9*0.1</f>
        <v>17365.77444</v>
      </c>
      <c r="AD11" s="61" t="s">
        <v>117</v>
      </c>
    </row>
    <row r="12">
      <c r="A12" s="11"/>
      <c r="B12" s="11"/>
      <c r="C12" s="26" t="s">
        <v>29</v>
      </c>
      <c r="D12" s="26" t="s">
        <v>29</v>
      </c>
      <c r="E12" s="26" t="s">
        <v>29</v>
      </c>
      <c r="F12" s="26" t="s">
        <v>29</v>
      </c>
      <c r="G12" s="26" t="s">
        <v>29</v>
      </c>
      <c r="H12" s="26" t="s">
        <v>29</v>
      </c>
      <c r="I12" s="26" t="s">
        <v>29</v>
      </c>
      <c r="J12" s="26" t="s">
        <v>29</v>
      </c>
      <c r="K12" s="26" t="s">
        <v>29</v>
      </c>
      <c r="L12" s="26" t="s">
        <v>29</v>
      </c>
      <c r="M12" s="26" t="s">
        <v>29</v>
      </c>
      <c r="N12" s="26" t="s">
        <v>29</v>
      </c>
      <c r="O12" s="26" t="s">
        <v>30</v>
      </c>
      <c r="P12" s="26" t="s">
        <v>30</v>
      </c>
      <c r="Q12" s="19"/>
      <c r="R12" s="50"/>
      <c r="S12" s="17"/>
      <c r="T12" s="56">
        <v>50.0</v>
      </c>
      <c r="U12" s="8"/>
      <c r="V12" s="8"/>
      <c r="W12" s="54"/>
      <c r="X12" s="54"/>
      <c r="Y12" s="8"/>
      <c r="Z12" s="17"/>
      <c r="AA12" s="17"/>
      <c r="AB12" s="17"/>
      <c r="AC12" s="17"/>
      <c r="AD12" s="17"/>
    </row>
    <row r="13">
      <c r="A13" s="7" t="s">
        <v>5</v>
      </c>
      <c r="B13" s="7" t="s">
        <v>32</v>
      </c>
      <c r="C13" s="27">
        <f t="shared" ref="C13:P13" si="14">SUM(C7:C12)</f>
        <v>13987.94</v>
      </c>
      <c r="D13" s="27">
        <f t="shared" si="14"/>
        <v>15018.74</v>
      </c>
      <c r="E13" s="27">
        <f t="shared" si="14"/>
        <v>14617.94</v>
      </c>
      <c r="F13" s="27">
        <f t="shared" si="14"/>
        <v>14921.34</v>
      </c>
      <c r="G13" s="27">
        <f t="shared" si="14"/>
        <v>14012.94</v>
      </c>
      <c r="H13" s="27">
        <f t="shared" si="14"/>
        <v>14187.94</v>
      </c>
      <c r="I13" s="27">
        <f t="shared" si="14"/>
        <v>14012.94</v>
      </c>
      <c r="J13" s="27">
        <f t="shared" si="14"/>
        <v>13987.94</v>
      </c>
      <c r="K13" s="27">
        <f t="shared" si="14"/>
        <v>14188</v>
      </c>
      <c r="L13" s="27">
        <f t="shared" si="14"/>
        <v>14188</v>
      </c>
      <c r="M13" s="27">
        <f t="shared" si="14"/>
        <v>14188</v>
      </c>
      <c r="N13" s="27">
        <f t="shared" si="14"/>
        <v>14187</v>
      </c>
      <c r="O13" s="27">
        <f t="shared" si="14"/>
        <v>171499.2</v>
      </c>
      <c r="P13" s="27">
        <f t="shared" si="14"/>
        <v>156291.97</v>
      </c>
      <c r="Q13" s="19"/>
      <c r="R13" s="50"/>
      <c r="S13" s="17"/>
      <c r="T13" s="56">
        <f>T11*5</f>
        <v>18650.58373</v>
      </c>
      <c r="U13" s="8"/>
      <c r="V13" s="8"/>
      <c r="W13" s="54"/>
      <c r="X13" s="54"/>
      <c r="Y13" s="8"/>
      <c r="Z13" s="17"/>
      <c r="AA13" s="17"/>
      <c r="AB13" s="17"/>
      <c r="AC13" s="17"/>
      <c r="AD13" s="17"/>
    </row>
    <row r="14">
      <c r="A14" s="11"/>
      <c r="B14" s="1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9"/>
      <c r="R14" s="50"/>
      <c r="S14" s="17"/>
      <c r="T14" s="56">
        <v>4.0</v>
      </c>
      <c r="U14" s="8"/>
      <c r="V14" s="8"/>
      <c r="W14" s="54"/>
      <c r="X14" s="54"/>
      <c r="Y14" s="8"/>
      <c r="Z14" s="17"/>
      <c r="AA14" s="17"/>
      <c r="AB14" s="17"/>
      <c r="AC14" s="17"/>
      <c r="AD14" s="17"/>
    </row>
    <row r="15">
      <c r="A15" s="11"/>
      <c r="B15" s="1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9"/>
      <c r="R15" s="50"/>
      <c r="S15" s="17"/>
      <c r="T15" s="56">
        <f>T13*T14</f>
        <v>74602.33491</v>
      </c>
      <c r="U15" s="8"/>
      <c r="V15" s="8"/>
      <c r="W15" s="54"/>
      <c r="X15" s="54"/>
      <c r="Y15" s="8"/>
      <c r="Z15" s="17"/>
      <c r="AA15" s="17"/>
      <c r="AB15" s="17"/>
      <c r="AC15" s="17"/>
      <c r="AD15" s="17"/>
    </row>
    <row r="16">
      <c r="A16" s="7" t="s">
        <v>5</v>
      </c>
      <c r="B16" s="7" t="s">
        <v>36</v>
      </c>
      <c r="C16" s="25" t="s">
        <v>5</v>
      </c>
      <c r="D16" s="25" t="s">
        <v>5</v>
      </c>
      <c r="E16" s="25" t="s">
        <v>5</v>
      </c>
      <c r="F16" s="25" t="s">
        <v>5</v>
      </c>
      <c r="G16" s="25" t="s">
        <v>5</v>
      </c>
      <c r="H16" s="25" t="s">
        <v>5</v>
      </c>
      <c r="I16" s="25" t="s">
        <v>5</v>
      </c>
      <c r="J16" s="25" t="s">
        <v>5</v>
      </c>
      <c r="K16" s="25" t="s">
        <v>5</v>
      </c>
      <c r="L16" s="25" t="s">
        <v>5</v>
      </c>
      <c r="M16" s="25" t="s">
        <v>5</v>
      </c>
      <c r="N16" s="25" t="s">
        <v>5</v>
      </c>
      <c r="O16" s="25" t="s">
        <v>5</v>
      </c>
      <c r="P16" s="25" t="s">
        <v>5</v>
      </c>
      <c r="Q16" s="19"/>
      <c r="R16" s="50"/>
      <c r="S16" s="17"/>
      <c r="T16" s="17"/>
      <c r="U16" s="8"/>
      <c r="V16" s="8"/>
      <c r="W16" s="54"/>
      <c r="X16" s="54"/>
      <c r="Y16" s="8"/>
      <c r="Z16" s="17"/>
      <c r="AA16" s="17"/>
      <c r="AB16" s="17"/>
      <c r="AC16" s="17"/>
      <c r="AD16" s="17"/>
    </row>
    <row r="17">
      <c r="A17" s="11"/>
      <c r="B17" s="1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9"/>
      <c r="R17" s="50"/>
      <c r="S17" s="17"/>
      <c r="T17" s="17"/>
      <c r="U17" s="8"/>
      <c r="V17" s="8"/>
      <c r="W17" s="54"/>
      <c r="X17" s="54"/>
      <c r="Y17" s="8"/>
      <c r="Z17" s="17"/>
      <c r="AA17" s="17"/>
      <c r="AB17" s="17"/>
      <c r="AC17" s="17"/>
      <c r="AD17" s="17"/>
    </row>
    <row r="18">
      <c r="A18" s="57">
        <v>50000.0</v>
      </c>
      <c r="B18" s="11" t="s">
        <v>39</v>
      </c>
      <c r="C18" s="26">
        <v>8575.35</v>
      </c>
      <c r="D18" s="26">
        <v>3721.75</v>
      </c>
      <c r="E18" s="26">
        <v>2043.99</v>
      </c>
      <c r="F18" s="26">
        <v>0.0</v>
      </c>
      <c r="G18" s="26">
        <v>-14341.09</v>
      </c>
      <c r="H18" s="26">
        <v>0.0</v>
      </c>
      <c r="I18" s="26">
        <v>0.0</v>
      </c>
      <c r="J18" s="26">
        <v>0.0</v>
      </c>
      <c r="K18" s="26">
        <v>0.0</v>
      </c>
      <c r="L18" s="26">
        <v>0.0</v>
      </c>
      <c r="M18" s="26">
        <v>0.0</v>
      </c>
      <c r="N18" s="26">
        <v>0.0</v>
      </c>
      <c r="O18" s="26">
        <f t="shared" ref="O18:O21" si="15">SUM(C18:N18)</f>
        <v>0</v>
      </c>
      <c r="P18" s="26">
        <v>0.0</v>
      </c>
      <c r="Q18" s="19" t="s">
        <v>118</v>
      </c>
      <c r="R18" s="62">
        <f t="shared" ref="R18:R21" si="16">P18</f>
        <v>0</v>
      </c>
      <c r="S18" s="17"/>
      <c r="T18" s="17"/>
      <c r="U18" s="8"/>
      <c r="V18" s="8"/>
      <c r="W18" s="54"/>
      <c r="X18" s="54"/>
      <c r="Y18" s="8"/>
      <c r="Z18" s="17"/>
      <c r="AA18" s="17"/>
      <c r="AB18" s="17"/>
      <c r="AC18" s="17"/>
      <c r="AD18" s="17"/>
    </row>
    <row r="19">
      <c r="A19" s="57">
        <v>50005.0</v>
      </c>
      <c r="B19" s="11" t="s">
        <v>119</v>
      </c>
      <c r="C19" s="26">
        <v>2422.85</v>
      </c>
      <c r="D19" s="26">
        <v>2422.85</v>
      </c>
      <c r="E19" s="26">
        <v>2422.85</v>
      </c>
      <c r="F19" s="26">
        <v>2422.85</v>
      </c>
      <c r="G19" s="26">
        <v>2422.85</v>
      </c>
      <c r="H19" s="26">
        <v>2422.85</v>
      </c>
      <c r="I19" s="26">
        <v>2422.85</v>
      </c>
      <c r="J19" s="26">
        <v>2422.85</v>
      </c>
      <c r="K19" s="26">
        <v>2423.0</v>
      </c>
      <c r="L19" s="26">
        <v>2423.0</v>
      </c>
      <c r="M19" s="26">
        <v>2423.0</v>
      </c>
      <c r="N19" s="26">
        <v>2421.0</v>
      </c>
      <c r="O19" s="26">
        <f t="shared" si="15"/>
        <v>29072.8</v>
      </c>
      <c r="P19" s="26">
        <f>(WMA!X16*12)+(WMA!X17*12)+(WMA!X22*12)+(WMA!X26*12)</f>
        <v>33732.15336</v>
      </c>
      <c r="Q19" s="19" t="s">
        <v>120</v>
      </c>
      <c r="R19" s="62">
        <f t="shared" si="16"/>
        <v>33732.15336</v>
      </c>
      <c r="S19" s="17"/>
      <c r="T19" s="17"/>
      <c r="U19" s="8"/>
      <c r="V19" s="8"/>
      <c r="W19" s="54"/>
      <c r="X19" s="54"/>
      <c r="Y19" s="8"/>
      <c r="Z19" s="17"/>
      <c r="AA19" s="17"/>
      <c r="AB19" s="17"/>
      <c r="AC19" s="17"/>
      <c r="AD19" s="17"/>
    </row>
    <row r="20">
      <c r="A20" s="57">
        <v>50015.0</v>
      </c>
      <c r="B20" s="11" t="s">
        <v>121</v>
      </c>
      <c r="C20" s="26">
        <v>0.0</v>
      </c>
      <c r="D20" s="26">
        <v>0.0</v>
      </c>
      <c r="E20" s="26">
        <v>0.0</v>
      </c>
      <c r="F20" s="26">
        <v>0.0</v>
      </c>
      <c r="G20" s="26">
        <v>0.0</v>
      </c>
      <c r="H20" s="26">
        <v>0.0</v>
      </c>
      <c r="I20" s="26">
        <v>0.0</v>
      </c>
      <c r="J20" s="26">
        <v>0.0</v>
      </c>
      <c r="K20" s="26">
        <v>33.0</v>
      </c>
      <c r="L20" s="26">
        <v>33.0</v>
      </c>
      <c r="M20" s="26">
        <v>33.0</v>
      </c>
      <c r="N20" s="26">
        <v>37.0</v>
      </c>
      <c r="O20" s="26">
        <f t="shared" si="15"/>
        <v>136</v>
      </c>
      <c r="P20" s="28">
        <v>200.0</v>
      </c>
      <c r="Q20" s="19"/>
      <c r="R20" s="62">
        <f t="shared" si="16"/>
        <v>200</v>
      </c>
      <c r="S20" s="17"/>
      <c r="T20" s="17"/>
      <c r="U20" s="8"/>
      <c r="V20" s="8"/>
      <c r="W20" s="54"/>
      <c r="X20" s="54"/>
      <c r="Y20" s="8"/>
      <c r="Z20" s="17"/>
      <c r="AA20" s="17"/>
      <c r="AB20" s="17"/>
      <c r="AC20" s="17"/>
      <c r="AD20" s="17"/>
    </row>
    <row r="21" ht="15.75" customHeight="1">
      <c r="A21" s="57">
        <v>50040.0</v>
      </c>
      <c r="B21" s="11" t="s">
        <v>122</v>
      </c>
      <c r="C21" s="26">
        <v>-100.0</v>
      </c>
      <c r="D21" s="26">
        <v>0.0</v>
      </c>
      <c r="E21" s="26">
        <v>0.0</v>
      </c>
      <c r="F21" s="26">
        <v>0.0</v>
      </c>
      <c r="G21" s="26">
        <v>0.0</v>
      </c>
      <c r="H21" s="26">
        <v>0.0</v>
      </c>
      <c r="I21" s="26">
        <v>0.0</v>
      </c>
      <c r="J21" s="26">
        <v>0.0</v>
      </c>
      <c r="K21" s="26">
        <v>0.0</v>
      </c>
      <c r="L21" s="26">
        <v>0.0</v>
      </c>
      <c r="M21" s="26">
        <v>0.0</v>
      </c>
      <c r="N21" s="26">
        <v>0.0</v>
      </c>
      <c r="O21" s="26">
        <f t="shared" si="15"/>
        <v>-100</v>
      </c>
      <c r="P21" s="28">
        <v>7000.0</v>
      </c>
      <c r="Q21" s="19" t="s">
        <v>123</v>
      </c>
      <c r="R21" s="62">
        <f t="shared" si="16"/>
        <v>7000</v>
      </c>
      <c r="S21" s="17"/>
      <c r="T21" s="17"/>
      <c r="U21" s="8"/>
      <c r="V21" s="8"/>
      <c r="W21" s="54"/>
      <c r="X21" s="54"/>
      <c r="Y21" s="8"/>
      <c r="Z21" s="17"/>
      <c r="AA21" s="17"/>
      <c r="AB21" s="17"/>
      <c r="AC21" s="17"/>
      <c r="AD21" s="17"/>
    </row>
    <row r="22" ht="15.75" customHeight="1">
      <c r="A22" s="57">
        <v>50060.0</v>
      </c>
      <c r="B22" s="11" t="s">
        <v>124</v>
      </c>
      <c r="C22" s="26">
        <v>0.0</v>
      </c>
      <c r="D22" s="26">
        <v>0.0</v>
      </c>
      <c r="E22" s="26">
        <v>0.0</v>
      </c>
      <c r="F22" s="26">
        <v>0.0</v>
      </c>
      <c r="G22" s="26">
        <v>550.0</v>
      </c>
      <c r="H22" s="26">
        <v>0.0</v>
      </c>
      <c r="I22" s="26">
        <v>0.0</v>
      </c>
      <c r="J22" s="26">
        <v>0.0</v>
      </c>
      <c r="K22" s="26">
        <v>0.0</v>
      </c>
      <c r="L22" s="26">
        <v>0.0</v>
      </c>
      <c r="M22" s="26">
        <v>0.0</v>
      </c>
      <c r="N22" s="26">
        <v>0.0</v>
      </c>
      <c r="O22" s="26"/>
      <c r="P22" s="28"/>
      <c r="Q22" s="19"/>
      <c r="R22" s="62"/>
      <c r="S22" s="17"/>
      <c r="T22" s="17"/>
      <c r="U22" s="8"/>
      <c r="V22" s="8"/>
      <c r="W22" s="54"/>
      <c r="X22" s="54"/>
      <c r="Y22" s="8"/>
      <c r="Z22" s="17"/>
      <c r="AA22" s="17"/>
      <c r="AB22" s="17"/>
      <c r="AC22" s="17"/>
      <c r="AD22" s="17"/>
    </row>
    <row r="23" ht="15.75" customHeight="1">
      <c r="A23" s="57">
        <v>50100.0</v>
      </c>
      <c r="B23" s="11" t="s">
        <v>47</v>
      </c>
      <c r="C23" s="26">
        <v>1822.5</v>
      </c>
      <c r="D23" s="26">
        <v>1822.5</v>
      </c>
      <c r="E23" s="26">
        <v>1822.5</v>
      </c>
      <c r="F23" s="26">
        <v>1822.5</v>
      </c>
      <c r="G23" s="26">
        <v>1822.5</v>
      </c>
      <c r="H23" s="26">
        <v>1822.5</v>
      </c>
      <c r="I23" s="26">
        <v>1822.5</v>
      </c>
      <c r="J23" s="26">
        <v>1822.5</v>
      </c>
      <c r="K23" s="26">
        <v>1823.0</v>
      </c>
      <c r="L23" s="26">
        <v>1823.0</v>
      </c>
      <c r="M23" s="26">
        <v>1823.0</v>
      </c>
      <c r="N23" s="26">
        <v>1821.0</v>
      </c>
      <c r="O23" s="26">
        <f t="shared" ref="O23:O31" si="17">SUM(C23:N23)</f>
        <v>21870</v>
      </c>
      <c r="P23" s="28">
        <f>1822.5*12*1.03</f>
        <v>22526.1</v>
      </c>
      <c r="Q23" s="19" t="s">
        <v>125</v>
      </c>
      <c r="R23" s="62">
        <f t="shared" ref="R23:R31" si="18">P23</f>
        <v>22526.1</v>
      </c>
      <c r="S23" s="17"/>
      <c r="T23" s="17"/>
      <c r="U23" s="8"/>
      <c r="V23" s="8"/>
      <c r="W23" s="54"/>
      <c r="X23" s="54"/>
      <c r="Y23" s="8"/>
      <c r="Z23" s="17"/>
      <c r="AA23" s="17"/>
      <c r="AB23" s="17"/>
      <c r="AC23" s="17"/>
      <c r="AD23" s="17"/>
    </row>
    <row r="24" ht="15.75" customHeight="1">
      <c r="A24" s="57">
        <v>50180.0</v>
      </c>
      <c r="B24" s="11" t="s">
        <v>126</v>
      </c>
      <c r="C24" s="26">
        <v>0.0</v>
      </c>
      <c r="D24" s="26">
        <v>0.0</v>
      </c>
      <c r="E24" s="26">
        <v>0.0</v>
      </c>
      <c r="F24" s="26">
        <v>0.0</v>
      </c>
      <c r="G24" s="26">
        <v>0.0</v>
      </c>
      <c r="H24" s="26">
        <v>0.0</v>
      </c>
      <c r="I24" s="26">
        <v>0.0</v>
      </c>
      <c r="J24" s="26">
        <v>0.0</v>
      </c>
      <c r="K24" s="26">
        <v>25.0</v>
      </c>
      <c r="L24" s="26">
        <v>25.0</v>
      </c>
      <c r="M24" s="26">
        <v>25.0</v>
      </c>
      <c r="N24" s="26">
        <v>25.0</v>
      </c>
      <c r="O24" s="26">
        <f t="shared" si="17"/>
        <v>100</v>
      </c>
      <c r="P24" s="28">
        <v>300.0</v>
      </c>
      <c r="Q24" s="19" t="s">
        <v>127</v>
      </c>
      <c r="R24" s="62">
        <f t="shared" si="18"/>
        <v>300</v>
      </c>
      <c r="S24" s="17"/>
      <c r="T24" s="17"/>
      <c r="U24" s="8"/>
      <c r="V24" s="8"/>
      <c r="W24" s="54"/>
      <c r="X24" s="54"/>
      <c r="Y24" s="8"/>
      <c r="Z24" s="17"/>
      <c r="AA24" s="17"/>
      <c r="AB24" s="17"/>
      <c r="AC24" s="17"/>
      <c r="AD24" s="17"/>
    </row>
    <row r="25" ht="15.75" customHeight="1">
      <c r="A25" s="57">
        <v>50210.0</v>
      </c>
      <c r="B25" s="11" t="s">
        <v>50</v>
      </c>
      <c r="C25" s="26">
        <v>150.0</v>
      </c>
      <c r="D25" s="26">
        <v>150.0</v>
      </c>
      <c r="E25" s="26">
        <v>150.0</v>
      </c>
      <c r="F25" s="26">
        <v>150.0</v>
      </c>
      <c r="G25" s="26">
        <v>150.0</v>
      </c>
      <c r="H25" s="26">
        <v>150.0</v>
      </c>
      <c r="I25" s="26">
        <v>150.0</v>
      </c>
      <c r="J25" s="26">
        <v>150.0</v>
      </c>
      <c r="K25" s="26">
        <v>150.0</v>
      </c>
      <c r="L25" s="26">
        <v>150.0</v>
      </c>
      <c r="M25" s="26">
        <v>150.0</v>
      </c>
      <c r="N25" s="26">
        <v>150.0</v>
      </c>
      <c r="O25" s="26">
        <f t="shared" si="17"/>
        <v>1800</v>
      </c>
      <c r="P25" s="28">
        <v>1800.0</v>
      </c>
      <c r="Q25" s="19" t="s">
        <v>128</v>
      </c>
      <c r="R25" s="62">
        <f t="shared" si="18"/>
        <v>1800</v>
      </c>
      <c r="S25" s="17"/>
      <c r="T25" s="17"/>
      <c r="U25" s="8"/>
      <c r="V25" s="8"/>
      <c r="W25" s="54"/>
      <c r="X25" s="54"/>
      <c r="Y25" s="8"/>
      <c r="Z25" s="17"/>
      <c r="AA25" s="17"/>
      <c r="AB25" s="17"/>
      <c r="AC25" s="17"/>
      <c r="AD25" s="17"/>
    </row>
    <row r="26" ht="15.75" customHeight="1">
      <c r="A26" s="57">
        <v>50240.0</v>
      </c>
      <c r="B26" s="11" t="s">
        <v>65</v>
      </c>
      <c r="C26" s="26">
        <v>290.87</v>
      </c>
      <c r="D26" s="26">
        <v>324.18</v>
      </c>
      <c r="E26" s="26">
        <v>324.18</v>
      </c>
      <c r="F26" s="26">
        <v>317.74</v>
      </c>
      <c r="G26" s="26">
        <v>317.6</v>
      </c>
      <c r="H26" s="26">
        <v>331.4</v>
      </c>
      <c r="I26" s="26">
        <v>334.52</v>
      </c>
      <c r="J26" s="26">
        <v>332.74</v>
      </c>
      <c r="K26" s="26">
        <v>300.0</v>
      </c>
      <c r="L26" s="26">
        <v>300.0</v>
      </c>
      <c r="M26" s="26">
        <v>300.0</v>
      </c>
      <c r="N26" s="26">
        <v>300.0</v>
      </c>
      <c r="O26" s="26">
        <f t="shared" si="17"/>
        <v>3773.23</v>
      </c>
      <c r="P26" s="28">
        <v>3600.0</v>
      </c>
      <c r="Q26" s="19"/>
      <c r="R26" s="62">
        <f t="shared" si="18"/>
        <v>3600</v>
      </c>
      <c r="S26" s="17"/>
      <c r="T26" s="17"/>
      <c r="U26" s="8"/>
      <c r="V26" s="8"/>
      <c r="W26" s="54"/>
      <c r="X26" s="54"/>
      <c r="Y26" s="8"/>
      <c r="Z26" s="17"/>
      <c r="AA26" s="17"/>
      <c r="AB26" s="17"/>
      <c r="AC26" s="17"/>
      <c r="AD26" s="17"/>
    </row>
    <row r="27" ht="15.75" customHeight="1">
      <c r="A27" s="57">
        <v>50300.0</v>
      </c>
      <c r="B27" s="11" t="s">
        <v>78</v>
      </c>
      <c r="C27" s="26">
        <v>130.48</v>
      </c>
      <c r="D27" s="26">
        <v>123.32</v>
      </c>
      <c r="E27" s="26">
        <v>115.26</v>
      </c>
      <c r="F27" s="26">
        <v>89.76</v>
      </c>
      <c r="G27" s="26">
        <v>81.47</v>
      </c>
      <c r="H27" s="26">
        <v>96.18</v>
      </c>
      <c r="I27" s="26">
        <v>65.83</v>
      </c>
      <c r="J27" s="26">
        <v>54.83</v>
      </c>
      <c r="K27" s="26">
        <v>60.0</v>
      </c>
      <c r="L27" s="26">
        <v>61.0</v>
      </c>
      <c r="M27" s="26">
        <v>35.0</v>
      </c>
      <c r="N27" s="26">
        <v>152.0</v>
      </c>
      <c r="O27" s="26">
        <f t="shared" si="17"/>
        <v>1065.13</v>
      </c>
      <c r="P27" s="28">
        <v>1100.0</v>
      </c>
      <c r="Q27" s="19"/>
      <c r="R27" s="62">
        <f t="shared" si="18"/>
        <v>1100</v>
      </c>
      <c r="S27" s="17"/>
      <c r="T27" s="17"/>
      <c r="U27" s="8"/>
      <c r="V27" s="8"/>
      <c r="W27" s="54"/>
      <c r="X27" s="54"/>
      <c r="Y27" s="8"/>
      <c r="Z27" s="17"/>
      <c r="AA27" s="17"/>
      <c r="AB27" s="17"/>
      <c r="AC27" s="17"/>
      <c r="AD27" s="17"/>
    </row>
    <row r="28" ht="15.75" customHeight="1">
      <c r="A28" s="57">
        <v>50310.0</v>
      </c>
      <c r="B28" s="11" t="s">
        <v>79</v>
      </c>
      <c r="C28" s="26">
        <v>1061.86</v>
      </c>
      <c r="D28" s="26">
        <v>859.37</v>
      </c>
      <c r="E28" s="26">
        <v>1003.27</v>
      </c>
      <c r="F28" s="26">
        <v>695.29</v>
      </c>
      <c r="G28" s="26">
        <v>401.67</v>
      </c>
      <c r="H28" s="26">
        <v>427.6</v>
      </c>
      <c r="I28" s="26">
        <v>398.42</v>
      </c>
      <c r="J28" s="26">
        <v>234.31</v>
      </c>
      <c r="K28" s="26">
        <v>294.0</v>
      </c>
      <c r="L28" s="26">
        <v>316.0</v>
      </c>
      <c r="M28" s="26">
        <v>600.0</v>
      </c>
      <c r="N28" s="26">
        <v>691.0</v>
      </c>
      <c r="O28" s="26">
        <f t="shared" si="17"/>
        <v>6982.79</v>
      </c>
      <c r="P28" s="28">
        <v>7000.0</v>
      </c>
      <c r="Q28" s="19"/>
      <c r="R28" s="62">
        <f t="shared" si="18"/>
        <v>7000</v>
      </c>
      <c r="S28" s="17"/>
      <c r="T28" s="17"/>
      <c r="U28" s="8"/>
      <c r="V28" s="8"/>
      <c r="W28" s="54"/>
      <c r="X28" s="54"/>
      <c r="Y28" s="8"/>
      <c r="Z28" s="17"/>
      <c r="AA28" s="17"/>
      <c r="AB28" s="17"/>
      <c r="AC28" s="17"/>
      <c r="AD28" s="17"/>
    </row>
    <row r="29" ht="15.75" customHeight="1">
      <c r="A29" s="57">
        <v>50320.0</v>
      </c>
      <c r="B29" s="11" t="s">
        <v>82</v>
      </c>
      <c r="C29" s="26">
        <v>0.0</v>
      </c>
      <c r="D29" s="26">
        <v>0.0</v>
      </c>
      <c r="E29" s="26">
        <v>245.15</v>
      </c>
      <c r="F29" s="26">
        <v>0.0</v>
      </c>
      <c r="G29" s="26">
        <v>0.0</v>
      </c>
      <c r="H29" s="26">
        <v>216.18</v>
      </c>
      <c r="I29" s="26">
        <v>0.0</v>
      </c>
      <c r="J29" s="26">
        <v>354.24</v>
      </c>
      <c r="K29" s="26">
        <v>125.0</v>
      </c>
      <c r="L29" s="26">
        <v>125.0</v>
      </c>
      <c r="M29" s="26">
        <v>125.0</v>
      </c>
      <c r="N29" s="26">
        <v>125.0</v>
      </c>
      <c r="O29" s="26">
        <f t="shared" si="17"/>
        <v>1315.57</v>
      </c>
      <c r="P29" s="28">
        <v>1500.0</v>
      </c>
      <c r="Q29" s="19"/>
      <c r="R29" s="62">
        <f t="shared" si="18"/>
        <v>1500</v>
      </c>
      <c r="S29" s="17"/>
      <c r="T29" s="17"/>
      <c r="U29" s="8"/>
      <c r="V29" s="8"/>
      <c r="W29" s="54"/>
      <c r="X29" s="54"/>
      <c r="Y29" s="8"/>
      <c r="Z29" s="17"/>
      <c r="AA29" s="17"/>
      <c r="AB29" s="17"/>
      <c r="AC29" s="17"/>
      <c r="AD29" s="17"/>
    </row>
    <row r="30" ht="15.75" customHeight="1">
      <c r="A30" s="57">
        <v>50321.0</v>
      </c>
      <c r="B30" s="11" t="s">
        <v>83</v>
      </c>
      <c r="C30" s="26">
        <v>0.0</v>
      </c>
      <c r="D30" s="26">
        <v>0.0</v>
      </c>
      <c r="E30" s="26">
        <v>0.0</v>
      </c>
      <c r="F30" s="26">
        <v>0.0</v>
      </c>
      <c r="G30" s="26">
        <v>703.75</v>
      </c>
      <c r="H30" s="26">
        <v>0.0</v>
      </c>
      <c r="I30" s="26">
        <v>0.0</v>
      </c>
      <c r="J30" s="26">
        <v>0.0</v>
      </c>
      <c r="K30" s="26">
        <v>50.0</v>
      </c>
      <c r="L30" s="26">
        <v>50.0</v>
      </c>
      <c r="M30" s="26">
        <v>50.0</v>
      </c>
      <c r="N30" s="26">
        <v>50.0</v>
      </c>
      <c r="O30" s="26">
        <f t="shared" si="17"/>
        <v>903.75</v>
      </c>
      <c r="P30" s="28">
        <v>600.0</v>
      </c>
      <c r="Q30" s="19"/>
      <c r="R30" s="62">
        <f t="shared" si="18"/>
        <v>600</v>
      </c>
      <c r="S30" s="17"/>
      <c r="T30" s="17"/>
      <c r="U30" s="8"/>
      <c r="V30" s="8"/>
      <c r="W30" s="54"/>
      <c r="X30" s="54"/>
      <c r="Y30" s="8"/>
      <c r="Z30" s="17"/>
      <c r="AA30" s="17"/>
      <c r="AB30" s="17"/>
      <c r="AC30" s="17"/>
      <c r="AD30" s="17"/>
    </row>
    <row r="31" ht="15.75" customHeight="1">
      <c r="A31" s="57">
        <v>50365.0</v>
      </c>
      <c r="B31" s="11" t="s">
        <v>129</v>
      </c>
      <c r="C31" s="26">
        <v>0.0</v>
      </c>
      <c r="D31" s="26">
        <v>0.0</v>
      </c>
      <c r="E31" s="26">
        <v>0.0</v>
      </c>
      <c r="F31" s="26">
        <v>0.0</v>
      </c>
      <c r="G31" s="26">
        <v>0.0</v>
      </c>
      <c r="H31" s="26">
        <v>0.0</v>
      </c>
      <c r="I31" s="26">
        <v>0.0</v>
      </c>
      <c r="J31" s="26">
        <v>0.0</v>
      </c>
      <c r="K31" s="26">
        <v>83.0</v>
      </c>
      <c r="L31" s="26">
        <v>83.0</v>
      </c>
      <c r="M31" s="26">
        <v>83.0</v>
      </c>
      <c r="N31" s="26">
        <v>87.0</v>
      </c>
      <c r="O31" s="26">
        <f t="shared" si="17"/>
        <v>336</v>
      </c>
      <c r="P31" s="28">
        <v>1000.0</v>
      </c>
      <c r="Q31" s="19"/>
      <c r="R31" s="62">
        <f t="shared" si="18"/>
        <v>1000</v>
      </c>
      <c r="S31" s="17"/>
      <c r="T31" s="17"/>
      <c r="U31" s="8"/>
      <c r="V31" s="8"/>
      <c r="W31" s="54"/>
      <c r="X31" s="54"/>
      <c r="Y31" s="8"/>
      <c r="Z31" s="17"/>
      <c r="AA31" s="17"/>
      <c r="AB31" s="17"/>
      <c r="AC31" s="17"/>
      <c r="AD31" s="17"/>
    </row>
    <row r="32" ht="15.75" customHeight="1">
      <c r="A32" s="57">
        <v>50500.0</v>
      </c>
      <c r="B32" s="11" t="s">
        <v>130</v>
      </c>
      <c r="C32" s="26">
        <v>0.0</v>
      </c>
      <c r="D32" s="26">
        <v>0.0</v>
      </c>
      <c r="E32" s="26">
        <v>0.0</v>
      </c>
      <c r="F32" s="26">
        <v>0.0</v>
      </c>
      <c r="G32" s="26">
        <v>-49304.76</v>
      </c>
      <c r="H32" s="26">
        <v>0.0</v>
      </c>
      <c r="I32" s="26">
        <v>0.0</v>
      </c>
      <c r="J32" s="26">
        <v>0.0</v>
      </c>
      <c r="K32" s="26">
        <v>0.0</v>
      </c>
      <c r="L32" s="26">
        <v>0.0</v>
      </c>
      <c r="M32" s="26">
        <v>0.0</v>
      </c>
      <c r="N32" s="26">
        <v>0.0</v>
      </c>
      <c r="O32" s="26"/>
      <c r="P32" s="28"/>
      <c r="Q32" s="19"/>
      <c r="R32" s="62"/>
      <c r="S32" s="17"/>
      <c r="T32" s="17"/>
      <c r="U32" s="8"/>
      <c r="V32" s="8"/>
      <c r="W32" s="54"/>
      <c r="X32" s="54"/>
      <c r="Y32" s="8"/>
      <c r="Z32" s="17"/>
      <c r="AA32" s="17"/>
      <c r="AB32" s="17"/>
      <c r="AC32" s="17"/>
      <c r="AD32" s="17"/>
    </row>
    <row r="33" ht="15.75" customHeight="1">
      <c r="A33" s="57">
        <v>50800.0</v>
      </c>
      <c r="B33" s="11" t="s">
        <v>131</v>
      </c>
      <c r="C33" s="26">
        <v>0.0</v>
      </c>
      <c r="D33" s="26">
        <v>0.0</v>
      </c>
      <c r="E33" s="26">
        <v>0.0</v>
      </c>
      <c r="F33" s="26">
        <v>0.0</v>
      </c>
      <c r="G33" s="26">
        <v>600.0</v>
      </c>
      <c r="H33" s="26">
        <v>0.0</v>
      </c>
      <c r="I33" s="26">
        <v>0.0</v>
      </c>
      <c r="J33" s="26">
        <v>0.0</v>
      </c>
      <c r="K33" s="26">
        <v>100.0</v>
      </c>
      <c r="L33" s="26">
        <v>100.0</v>
      </c>
      <c r="M33" s="26">
        <v>100.0</v>
      </c>
      <c r="N33" s="26">
        <v>100.0</v>
      </c>
      <c r="O33" s="26">
        <f t="shared" ref="O33:O36" si="19">SUM(C33:N33)</f>
        <v>1000</v>
      </c>
      <c r="P33" s="28">
        <f>1800*4/6</f>
        <v>1200</v>
      </c>
      <c r="Q33" s="19"/>
      <c r="R33" s="62">
        <f t="shared" ref="R33:R34" si="20">P33</f>
        <v>1200</v>
      </c>
      <c r="S33" s="17"/>
      <c r="T33" s="17"/>
      <c r="U33" s="8"/>
      <c r="V33" s="8"/>
      <c r="W33" s="54"/>
      <c r="X33" s="54"/>
      <c r="Y33" s="8"/>
      <c r="Z33" s="17"/>
      <c r="AA33" s="17"/>
      <c r="AB33" s="17"/>
      <c r="AC33" s="17"/>
      <c r="AD33" s="17"/>
    </row>
    <row r="34" ht="15.75" customHeight="1">
      <c r="A34" s="57">
        <v>50805.0</v>
      </c>
      <c r="B34" s="11" t="s">
        <v>132</v>
      </c>
      <c r="C34" s="26">
        <v>1620.0</v>
      </c>
      <c r="D34" s="26">
        <v>1740.0</v>
      </c>
      <c r="E34" s="26">
        <v>2175.0</v>
      </c>
      <c r="F34" s="26">
        <v>1410.0</v>
      </c>
      <c r="G34" s="26">
        <v>435.0</v>
      </c>
      <c r="H34" s="26">
        <v>1530.0</v>
      </c>
      <c r="I34" s="26">
        <v>660.0</v>
      </c>
      <c r="J34" s="26">
        <v>510.0</v>
      </c>
      <c r="K34" s="26">
        <v>900.0</v>
      </c>
      <c r="L34" s="26">
        <v>900.0</v>
      </c>
      <c r="M34" s="26">
        <v>1200.0</v>
      </c>
      <c r="N34" s="26">
        <v>1400.0</v>
      </c>
      <c r="O34" s="26">
        <f t="shared" si="19"/>
        <v>14480</v>
      </c>
      <c r="P34" s="28">
        <v>15000.0</v>
      </c>
      <c r="Q34" s="19"/>
      <c r="R34" s="62">
        <f t="shared" si="20"/>
        <v>15000</v>
      </c>
      <c r="S34" s="17"/>
      <c r="T34" s="17"/>
      <c r="U34" s="8"/>
      <c r="V34" s="8"/>
      <c r="W34" s="54"/>
      <c r="X34" s="54"/>
      <c r="Y34" s="8"/>
      <c r="Z34" s="17"/>
      <c r="AA34" s="17"/>
      <c r="AB34" s="17"/>
      <c r="AC34" s="17"/>
      <c r="AD34" s="17"/>
    </row>
    <row r="35" ht="15.75" customHeight="1">
      <c r="A35" s="57">
        <v>51200.0</v>
      </c>
      <c r="B35" s="11" t="s">
        <v>133</v>
      </c>
      <c r="C35" s="26">
        <v>57714.91</v>
      </c>
      <c r="D35" s="26">
        <v>0.0</v>
      </c>
      <c r="E35" s="26">
        <v>0.0</v>
      </c>
      <c r="F35" s="26">
        <v>0.0</v>
      </c>
      <c r="G35" s="26">
        <v>0.0</v>
      </c>
      <c r="H35" s="26">
        <v>0.0</v>
      </c>
      <c r="I35" s="26">
        <v>0.0</v>
      </c>
      <c r="J35" s="26">
        <v>0.0</v>
      </c>
      <c r="K35" s="26">
        <v>0.0</v>
      </c>
      <c r="L35" s="26">
        <v>0.0</v>
      </c>
      <c r="M35" s="26">
        <v>0.0</v>
      </c>
      <c r="N35" s="26">
        <v>0.0</v>
      </c>
      <c r="O35" s="26">
        <f t="shared" si="19"/>
        <v>57714.91</v>
      </c>
      <c r="P35" s="28">
        <f>Z9</f>
        <v>53738.99586</v>
      </c>
      <c r="Q35" s="63" t="s">
        <v>134</v>
      </c>
      <c r="R35" s="62"/>
      <c r="S35" s="17"/>
      <c r="T35" s="17"/>
      <c r="U35" s="8"/>
      <c r="V35" s="8"/>
      <c r="W35" s="54"/>
      <c r="X35" s="54"/>
      <c r="Y35" s="8"/>
      <c r="Z35" s="17"/>
      <c r="AA35" s="17"/>
      <c r="AB35" s="17"/>
      <c r="AC35" s="17"/>
      <c r="AD35" s="17"/>
    </row>
    <row r="36" ht="15.75" customHeight="1">
      <c r="A36" s="57">
        <v>72000.0</v>
      </c>
      <c r="B36" s="11" t="s">
        <v>135</v>
      </c>
      <c r="C36" s="26">
        <v>500.0</v>
      </c>
      <c r="D36" s="26">
        <v>500.0</v>
      </c>
      <c r="E36" s="26">
        <v>500.0</v>
      </c>
      <c r="F36" s="26">
        <v>500.0</v>
      </c>
      <c r="G36" s="26">
        <v>500.0</v>
      </c>
      <c r="H36" s="26">
        <v>500.0</v>
      </c>
      <c r="I36" s="26">
        <v>500.0</v>
      </c>
      <c r="J36" s="26">
        <v>500.0</v>
      </c>
      <c r="K36" s="26">
        <v>500.0</v>
      </c>
      <c r="L36" s="26">
        <v>500.0</v>
      </c>
      <c r="M36" s="26">
        <v>500.0</v>
      </c>
      <c r="N36" s="26">
        <v>500.0</v>
      </c>
      <c r="O36" s="26">
        <f t="shared" si="19"/>
        <v>6000</v>
      </c>
      <c r="P36" s="28">
        <v>6000.0</v>
      </c>
      <c r="Q36" s="19" t="s">
        <v>136</v>
      </c>
      <c r="R36" s="62">
        <f>P36</f>
        <v>6000</v>
      </c>
      <c r="S36" s="17"/>
      <c r="T36" s="17"/>
      <c r="U36" s="8"/>
      <c r="V36" s="8"/>
      <c r="W36" s="54"/>
      <c r="X36" s="54"/>
      <c r="Y36" s="8"/>
      <c r="Z36" s="17"/>
      <c r="AA36" s="17"/>
      <c r="AB36" s="17"/>
      <c r="AC36" s="17"/>
      <c r="AD36" s="17"/>
    </row>
    <row r="37" ht="15.75" customHeight="1">
      <c r="A37" s="11"/>
      <c r="B37" s="11"/>
      <c r="C37" s="26" t="s">
        <v>29</v>
      </c>
      <c r="D37" s="26" t="s">
        <v>29</v>
      </c>
      <c r="E37" s="26" t="s">
        <v>29</v>
      </c>
      <c r="F37" s="26" t="s">
        <v>29</v>
      </c>
      <c r="G37" s="26" t="s">
        <v>29</v>
      </c>
      <c r="H37" s="26" t="s">
        <v>29</v>
      </c>
      <c r="I37" s="26" t="s">
        <v>29</v>
      </c>
      <c r="J37" s="26" t="s">
        <v>29</v>
      </c>
      <c r="K37" s="26" t="s">
        <v>29</v>
      </c>
      <c r="L37" s="26" t="s">
        <v>29</v>
      </c>
      <c r="M37" s="26" t="s">
        <v>29</v>
      </c>
      <c r="N37" s="26" t="s">
        <v>29</v>
      </c>
      <c r="O37" s="26" t="s">
        <v>30</v>
      </c>
      <c r="P37" s="26" t="s">
        <v>30</v>
      </c>
      <c r="Q37" s="19"/>
      <c r="R37" s="18" t="s">
        <v>30</v>
      </c>
      <c r="S37" s="17"/>
      <c r="T37" s="17"/>
      <c r="U37" s="8"/>
      <c r="V37" s="8"/>
      <c r="W37" s="54"/>
      <c r="X37" s="54"/>
      <c r="Y37" s="8"/>
      <c r="Z37" s="17"/>
      <c r="AA37" s="17"/>
      <c r="AB37" s="17"/>
      <c r="AC37" s="17"/>
      <c r="AD37" s="17"/>
    </row>
    <row r="38" ht="15.75" customHeight="1">
      <c r="A38" s="7" t="s">
        <v>5</v>
      </c>
      <c r="B38" s="7" t="s">
        <v>93</v>
      </c>
      <c r="C38" s="27">
        <f t="shared" ref="C38:P38" si="21">SUM(C18:C37)</f>
        <v>74188.82</v>
      </c>
      <c r="D38" s="27">
        <f t="shared" si="21"/>
        <v>11663.97</v>
      </c>
      <c r="E38" s="27">
        <f t="shared" si="21"/>
        <v>10802.2</v>
      </c>
      <c r="F38" s="27">
        <f t="shared" si="21"/>
        <v>7408.14</v>
      </c>
      <c r="G38" s="27">
        <f t="shared" si="21"/>
        <v>-55661.01</v>
      </c>
      <c r="H38" s="27">
        <f t="shared" si="21"/>
        <v>7496.71</v>
      </c>
      <c r="I38" s="27">
        <f t="shared" si="21"/>
        <v>6354.12</v>
      </c>
      <c r="J38" s="27">
        <f t="shared" si="21"/>
        <v>6381.47</v>
      </c>
      <c r="K38" s="27">
        <f t="shared" si="21"/>
        <v>6866</v>
      </c>
      <c r="L38" s="27">
        <f t="shared" si="21"/>
        <v>6889</v>
      </c>
      <c r="M38" s="27">
        <f t="shared" si="21"/>
        <v>7447</v>
      </c>
      <c r="N38" s="27">
        <f t="shared" si="21"/>
        <v>7859</v>
      </c>
      <c r="O38" s="27">
        <f t="shared" si="21"/>
        <v>146450.18</v>
      </c>
      <c r="P38" s="27">
        <f t="shared" si="21"/>
        <v>156297.2492</v>
      </c>
      <c r="Q38" s="19"/>
      <c r="R38" s="64">
        <f>SUM(R18:R37)</f>
        <v>102558.2534</v>
      </c>
      <c r="S38" s="17"/>
      <c r="T38" s="17"/>
      <c r="U38" s="8"/>
      <c r="V38" s="8"/>
      <c r="W38" s="54"/>
      <c r="X38" s="54"/>
      <c r="Y38" s="8"/>
      <c r="Z38" s="17"/>
      <c r="AA38" s="17"/>
      <c r="AB38" s="17"/>
      <c r="AC38" s="62"/>
      <c r="AD38" s="17"/>
    </row>
    <row r="39" ht="15.75" customHeight="1">
      <c r="A39" s="11"/>
      <c r="B39" s="1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9"/>
      <c r="R39" s="50"/>
      <c r="S39" s="17"/>
      <c r="T39" s="17"/>
      <c r="U39" s="8"/>
      <c r="V39" s="8"/>
      <c r="W39" s="54"/>
      <c r="X39" s="54"/>
      <c r="Y39" s="8"/>
      <c r="Z39" s="17"/>
      <c r="AA39" s="17"/>
      <c r="AB39" s="17"/>
      <c r="AC39" s="62"/>
      <c r="AD39" s="17"/>
    </row>
    <row r="40" ht="15.75" customHeight="1">
      <c r="A40" s="11"/>
      <c r="B40" s="1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19"/>
      <c r="R40" s="50"/>
      <c r="S40" s="17"/>
      <c r="T40" s="17"/>
      <c r="U40" s="8"/>
      <c r="V40" s="8"/>
      <c r="W40" s="54"/>
      <c r="X40" s="54"/>
      <c r="Y40" s="8"/>
      <c r="Z40" s="17"/>
      <c r="AA40" s="17"/>
      <c r="AB40" s="17"/>
      <c r="AC40" s="62"/>
      <c r="AD40" s="17"/>
    </row>
    <row r="41" ht="15.75" customHeight="1">
      <c r="A41" s="7" t="s">
        <v>5</v>
      </c>
      <c r="B41" s="7" t="s">
        <v>94</v>
      </c>
      <c r="C41" s="27">
        <f t="shared" ref="C41:P41" si="22">C13-C38</f>
        <v>-60200.88</v>
      </c>
      <c r="D41" s="27">
        <f t="shared" si="22"/>
        <v>3354.77</v>
      </c>
      <c r="E41" s="27">
        <f t="shared" si="22"/>
        <v>3815.74</v>
      </c>
      <c r="F41" s="27">
        <f t="shared" si="22"/>
        <v>7513.2</v>
      </c>
      <c r="G41" s="27">
        <f t="shared" si="22"/>
        <v>69673.95</v>
      </c>
      <c r="H41" s="27">
        <f t="shared" si="22"/>
        <v>6691.23</v>
      </c>
      <c r="I41" s="27">
        <f t="shared" si="22"/>
        <v>7658.82</v>
      </c>
      <c r="J41" s="27">
        <f t="shared" si="22"/>
        <v>7606.47</v>
      </c>
      <c r="K41" s="27">
        <f t="shared" si="22"/>
        <v>7322</v>
      </c>
      <c r="L41" s="27">
        <f t="shared" si="22"/>
        <v>7299</v>
      </c>
      <c r="M41" s="27">
        <f t="shared" si="22"/>
        <v>6741</v>
      </c>
      <c r="N41" s="27">
        <f t="shared" si="22"/>
        <v>6328</v>
      </c>
      <c r="O41" s="27">
        <f t="shared" si="22"/>
        <v>25049.02</v>
      </c>
      <c r="P41" s="27">
        <f t="shared" si="22"/>
        <v>-5.279248223</v>
      </c>
      <c r="Q41" s="19"/>
      <c r="R41" s="50"/>
      <c r="S41" s="17"/>
      <c r="T41" s="17"/>
      <c r="U41" s="8"/>
      <c r="V41" s="8"/>
      <c r="W41" s="54"/>
      <c r="X41" s="54"/>
      <c r="Y41" s="8"/>
      <c r="Z41" s="17"/>
      <c r="AA41" s="17"/>
      <c r="AB41" s="17"/>
      <c r="AC41" s="62"/>
      <c r="AD41" s="17"/>
    </row>
    <row r="42" ht="15.75" customHeight="1">
      <c r="A42" s="11"/>
      <c r="B42" s="1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19"/>
      <c r="R42" s="50"/>
      <c r="S42" s="17"/>
      <c r="T42" s="17"/>
      <c r="U42" s="8"/>
      <c r="V42" s="8"/>
      <c r="W42" s="54"/>
      <c r="X42" s="54"/>
      <c r="Y42" s="50"/>
      <c r="Z42" s="17"/>
      <c r="AA42" s="17"/>
      <c r="AB42" s="17"/>
      <c r="AC42" s="62"/>
      <c r="AD42" s="17"/>
    </row>
    <row r="43" ht="15.75" customHeight="1">
      <c r="A43" s="11"/>
      <c r="B43" s="1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65">
        <f>P38-P35</f>
        <v>102558.2534</v>
      </c>
      <c r="Q43" s="19"/>
      <c r="R43" s="50"/>
      <c r="S43" s="17"/>
      <c r="T43" s="17"/>
      <c r="U43" s="8"/>
      <c r="V43" s="8"/>
      <c r="W43" s="54"/>
      <c r="X43" s="54"/>
      <c r="Y43" s="50"/>
      <c r="Z43" s="17"/>
      <c r="AA43" s="17"/>
      <c r="AB43" s="17"/>
      <c r="AC43" s="62"/>
      <c r="AD43" s="17"/>
    </row>
    <row r="44" ht="15.75" customHeight="1">
      <c r="A44" s="11"/>
      <c r="B44" s="1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19"/>
      <c r="R44" s="50"/>
      <c r="S44" s="17"/>
      <c r="T44" s="17"/>
      <c r="U44" s="8"/>
      <c r="V44" s="8"/>
      <c r="W44" s="54"/>
      <c r="X44" s="54"/>
      <c r="Y44" s="50"/>
      <c r="Z44" s="17"/>
      <c r="AA44" s="17"/>
      <c r="AB44" s="17"/>
      <c r="AC44" s="62"/>
      <c r="AD44" s="17"/>
    </row>
    <row r="45" ht="15.75" customHeight="1">
      <c r="A45" s="7" t="s">
        <v>5</v>
      </c>
      <c r="B45" s="7" t="s">
        <v>95</v>
      </c>
      <c r="C45" s="25" t="s">
        <v>5</v>
      </c>
      <c r="D45" s="25" t="s">
        <v>5</v>
      </c>
      <c r="E45" s="25" t="s">
        <v>5</v>
      </c>
      <c r="F45" s="25" t="s">
        <v>5</v>
      </c>
      <c r="G45" s="25" t="s">
        <v>5</v>
      </c>
      <c r="H45" s="25" t="s">
        <v>5</v>
      </c>
      <c r="I45" s="25" t="s">
        <v>5</v>
      </c>
      <c r="J45" s="25" t="s">
        <v>5</v>
      </c>
      <c r="K45" s="25" t="s">
        <v>5</v>
      </c>
      <c r="L45" s="25" t="s">
        <v>5</v>
      </c>
      <c r="M45" s="25" t="s">
        <v>5</v>
      </c>
      <c r="N45" s="25" t="s">
        <v>5</v>
      </c>
      <c r="O45" s="25" t="s">
        <v>5</v>
      </c>
      <c r="P45" s="25" t="s">
        <v>5</v>
      </c>
      <c r="Q45" s="19"/>
      <c r="R45" s="50"/>
      <c r="S45" s="17"/>
      <c r="T45" s="17"/>
      <c r="U45" s="8"/>
      <c r="V45" s="8"/>
      <c r="W45" s="54"/>
      <c r="X45" s="54"/>
      <c r="Y45" s="8"/>
      <c r="Z45" s="17"/>
      <c r="AA45" s="17"/>
      <c r="AB45" s="17"/>
      <c r="AC45" s="62"/>
      <c r="AD45" s="17"/>
    </row>
    <row r="46" ht="15.75" customHeight="1">
      <c r="A46" s="11"/>
      <c r="B46" s="11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19"/>
      <c r="R46" s="50"/>
      <c r="S46" s="17"/>
      <c r="T46" s="17"/>
      <c r="U46" s="8"/>
      <c r="V46" s="8"/>
      <c r="W46" s="54"/>
      <c r="X46" s="54"/>
      <c r="Y46" s="8"/>
      <c r="Z46" s="17"/>
      <c r="AA46" s="17"/>
      <c r="AB46" s="17"/>
      <c r="AC46" s="62"/>
      <c r="AD46" s="17"/>
    </row>
    <row r="47" ht="15.75" customHeight="1">
      <c r="A47" s="57">
        <v>45000.0</v>
      </c>
      <c r="B47" s="11" t="s">
        <v>96</v>
      </c>
      <c r="C47" s="26">
        <v>1554.38</v>
      </c>
      <c r="D47" s="26">
        <v>1554.21</v>
      </c>
      <c r="E47" s="26">
        <v>1554.21</v>
      </c>
      <c r="F47" s="26">
        <v>1554.21</v>
      </c>
      <c r="G47" s="26">
        <v>1554.21</v>
      </c>
      <c r="H47" s="26">
        <v>1554.21</v>
      </c>
      <c r="I47" s="26">
        <v>1554.22</v>
      </c>
      <c r="J47" s="26">
        <v>1554.22</v>
      </c>
      <c r="K47" s="26">
        <v>1554.0</v>
      </c>
      <c r="L47" s="26">
        <v>1554.0</v>
      </c>
      <c r="M47" s="26">
        <v>1554.0</v>
      </c>
      <c r="N47" s="26">
        <v>1557.0</v>
      </c>
      <c r="O47" s="26">
        <f t="shared" ref="O47:O48" si="23">SUM(C47:N47)</f>
        <v>18652.87</v>
      </c>
      <c r="P47" s="26">
        <f>AB9*0.1</f>
        <v>17365.77444</v>
      </c>
      <c r="Q47" s="19" t="s">
        <v>137</v>
      </c>
      <c r="R47" s="50"/>
      <c r="S47" s="17"/>
      <c r="T47" s="17"/>
      <c r="U47" s="8"/>
      <c r="V47" s="8"/>
      <c r="W47" s="54"/>
      <c r="X47" s="54"/>
      <c r="Y47" s="8"/>
      <c r="Z47" s="17"/>
      <c r="AA47" s="17"/>
      <c r="AB47" s="17"/>
      <c r="AC47" s="62"/>
      <c r="AD47" s="17"/>
    </row>
    <row r="48" ht="15.75" customHeight="1">
      <c r="A48" s="57">
        <v>45050.0</v>
      </c>
      <c r="B48" s="11" t="s">
        <v>98</v>
      </c>
      <c r="C48" s="26">
        <v>15.67</v>
      </c>
      <c r="D48" s="26">
        <v>14.15</v>
      </c>
      <c r="E48" s="26">
        <v>14.66</v>
      </c>
      <c r="F48" s="26">
        <v>16.17</v>
      </c>
      <c r="G48" s="26">
        <v>14.39</v>
      </c>
      <c r="H48" s="26">
        <v>12.24</v>
      </c>
      <c r="I48" s="26">
        <v>14.42</v>
      </c>
      <c r="J48" s="26">
        <v>13.11</v>
      </c>
      <c r="K48" s="26">
        <v>17.0</v>
      </c>
      <c r="L48" s="26">
        <v>17.0</v>
      </c>
      <c r="M48" s="26">
        <v>17.0</v>
      </c>
      <c r="N48" s="26">
        <v>13.0</v>
      </c>
      <c r="O48" s="26">
        <f t="shared" si="23"/>
        <v>178.81</v>
      </c>
      <c r="P48" s="28">
        <v>200.0</v>
      </c>
      <c r="Q48" s="19" t="s">
        <v>138</v>
      </c>
      <c r="R48" s="50"/>
      <c r="S48" s="17"/>
      <c r="T48" s="17"/>
      <c r="U48" s="8"/>
      <c r="V48" s="8"/>
      <c r="W48" s="54"/>
      <c r="X48" s="54"/>
      <c r="Y48" s="8"/>
      <c r="Z48" s="17"/>
      <c r="AA48" s="17"/>
      <c r="AB48" s="17"/>
      <c r="AC48" s="62"/>
      <c r="AD48" s="17"/>
    </row>
    <row r="49" ht="15.75" customHeight="1">
      <c r="A49" s="11"/>
      <c r="B49" s="11"/>
      <c r="C49" s="26" t="s">
        <v>29</v>
      </c>
      <c r="D49" s="26" t="s">
        <v>29</v>
      </c>
      <c r="E49" s="26" t="s">
        <v>29</v>
      </c>
      <c r="F49" s="26" t="s">
        <v>29</v>
      </c>
      <c r="G49" s="26" t="s">
        <v>30</v>
      </c>
      <c r="H49" s="26" t="s">
        <v>29</v>
      </c>
      <c r="I49" s="26" t="s">
        <v>29</v>
      </c>
      <c r="J49" s="26" t="s">
        <v>29</v>
      </c>
      <c r="K49" s="26" t="s">
        <v>29</v>
      </c>
      <c r="L49" s="26" t="s">
        <v>29</v>
      </c>
      <c r="M49" s="26" t="s">
        <v>29</v>
      </c>
      <c r="N49" s="26" t="s">
        <v>29</v>
      </c>
      <c r="O49" s="26" t="s">
        <v>30</v>
      </c>
      <c r="Q49" s="19"/>
      <c r="R49" s="50"/>
      <c r="S49" s="17"/>
      <c r="T49" s="17"/>
      <c r="U49" s="8"/>
      <c r="V49" s="8"/>
      <c r="W49" s="54"/>
      <c r="X49" s="54"/>
      <c r="Y49" s="8"/>
      <c r="Z49" s="17"/>
      <c r="AA49" s="17"/>
      <c r="AB49" s="17"/>
      <c r="AC49" s="62"/>
      <c r="AD49" s="17"/>
    </row>
    <row r="50" ht="15.75" customHeight="1">
      <c r="A50" s="7" t="s">
        <v>5</v>
      </c>
      <c r="B50" s="7" t="s">
        <v>99</v>
      </c>
      <c r="C50" s="27">
        <f t="shared" ref="C50:P50" si="24">SUM(C47:C49)</f>
        <v>1570.05</v>
      </c>
      <c r="D50" s="27">
        <f t="shared" si="24"/>
        <v>1568.36</v>
      </c>
      <c r="E50" s="27">
        <f t="shared" si="24"/>
        <v>1568.87</v>
      </c>
      <c r="F50" s="27">
        <f t="shared" si="24"/>
        <v>1570.38</v>
      </c>
      <c r="G50" s="27">
        <f t="shared" si="24"/>
        <v>1568.6</v>
      </c>
      <c r="H50" s="27">
        <f t="shared" si="24"/>
        <v>1566.45</v>
      </c>
      <c r="I50" s="27">
        <f t="shared" si="24"/>
        <v>1568.64</v>
      </c>
      <c r="J50" s="27">
        <f t="shared" si="24"/>
        <v>1567.33</v>
      </c>
      <c r="K50" s="27">
        <f t="shared" si="24"/>
        <v>1571</v>
      </c>
      <c r="L50" s="27">
        <f t="shared" si="24"/>
        <v>1571</v>
      </c>
      <c r="M50" s="27">
        <f t="shared" si="24"/>
        <v>1571</v>
      </c>
      <c r="N50" s="27">
        <f t="shared" si="24"/>
        <v>1570</v>
      </c>
      <c r="O50" s="27">
        <f t="shared" si="24"/>
        <v>18831.68</v>
      </c>
      <c r="P50" s="27">
        <f t="shared" si="24"/>
        <v>17565.77444</v>
      </c>
      <c r="Q50" s="19"/>
      <c r="R50" s="50"/>
      <c r="S50" s="17"/>
      <c r="T50" s="17"/>
      <c r="U50" s="8"/>
      <c r="V50" s="8"/>
      <c r="W50" s="54"/>
      <c r="X50" s="54"/>
      <c r="Y50" s="8"/>
      <c r="Z50" s="17"/>
      <c r="AA50" s="17"/>
      <c r="AB50" s="17"/>
      <c r="AC50" s="62"/>
      <c r="AD50" s="17"/>
    </row>
    <row r="51" ht="15.75" customHeight="1">
      <c r="A51" s="11"/>
      <c r="B51" s="1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9"/>
      <c r="R51" s="50"/>
      <c r="S51" s="17"/>
      <c r="T51" s="17"/>
      <c r="U51" s="8"/>
      <c r="V51" s="8"/>
      <c r="W51" s="54"/>
      <c r="X51" s="54"/>
      <c r="Y51" s="8"/>
      <c r="Z51" s="17"/>
      <c r="AA51" s="17"/>
      <c r="AB51" s="17"/>
      <c r="AC51" s="17"/>
      <c r="AD51" s="17"/>
    </row>
    <row r="52" ht="15.75" customHeight="1">
      <c r="A52" s="7" t="s">
        <v>5</v>
      </c>
      <c r="B52" s="7" t="s">
        <v>100</v>
      </c>
      <c r="C52" s="25" t="s">
        <v>5</v>
      </c>
      <c r="D52" s="25" t="s">
        <v>5</v>
      </c>
      <c r="E52" s="25" t="s">
        <v>5</v>
      </c>
      <c r="F52" s="25" t="s">
        <v>5</v>
      </c>
      <c r="G52" s="25" t="s">
        <v>5</v>
      </c>
      <c r="H52" s="25" t="s">
        <v>5</v>
      </c>
      <c r="I52" s="25" t="s">
        <v>5</v>
      </c>
      <c r="J52" s="25" t="s">
        <v>5</v>
      </c>
      <c r="K52" s="25" t="s">
        <v>5</v>
      </c>
      <c r="L52" s="25" t="s">
        <v>5</v>
      </c>
      <c r="M52" s="25" t="s">
        <v>5</v>
      </c>
      <c r="N52" s="25" t="s">
        <v>5</v>
      </c>
      <c r="O52" s="25" t="s">
        <v>5</v>
      </c>
      <c r="P52" s="25" t="s">
        <v>5</v>
      </c>
      <c r="Q52" s="19"/>
      <c r="R52" s="50"/>
      <c r="S52" s="17"/>
      <c r="T52" s="17"/>
      <c r="U52" s="8"/>
      <c r="V52" s="8"/>
      <c r="W52" s="54"/>
      <c r="X52" s="54"/>
      <c r="Y52" s="8"/>
      <c r="Z52" s="17"/>
      <c r="AA52" s="17"/>
      <c r="AB52" s="17"/>
      <c r="AC52" s="17"/>
      <c r="AD52" s="17"/>
    </row>
    <row r="53" ht="15.75" customHeight="1">
      <c r="A53" s="11"/>
      <c r="B53" s="11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19"/>
      <c r="R53" s="50"/>
      <c r="S53" s="17"/>
      <c r="T53" s="17"/>
      <c r="U53" s="8"/>
      <c r="V53" s="8"/>
      <c r="W53" s="54"/>
      <c r="X53" s="54"/>
      <c r="Y53" s="8"/>
      <c r="Z53" s="17"/>
      <c r="AA53" s="17"/>
      <c r="AB53" s="17"/>
      <c r="AC53" s="17"/>
      <c r="AD53" s="17"/>
    </row>
    <row r="54" ht="15.75" customHeight="1">
      <c r="A54" s="11"/>
      <c r="B54" s="11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9"/>
      <c r="R54" s="50"/>
      <c r="S54" s="17"/>
      <c r="T54" s="17"/>
      <c r="U54" s="8"/>
      <c r="V54" s="8"/>
      <c r="W54" s="54"/>
      <c r="X54" s="54"/>
      <c r="Y54" s="8"/>
      <c r="Z54" s="17"/>
      <c r="AA54" s="17"/>
      <c r="AB54" s="17"/>
      <c r="AC54" s="17"/>
      <c r="AD54" s="17"/>
    </row>
    <row r="55" ht="15.75" customHeight="1">
      <c r="A55" s="57">
        <v>60155.0</v>
      </c>
      <c r="B55" s="11" t="s">
        <v>104</v>
      </c>
      <c r="C55" s="26">
        <v>0.0</v>
      </c>
      <c r="D55" s="26">
        <v>0.0</v>
      </c>
      <c r="E55" s="26">
        <v>0.0</v>
      </c>
      <c r="F55" s="26">
        <v>0.0</v>
      </c>
      <c r="G55" s="26">
        <v>0.0</v>
      </c>
      <c r="H55" s="26">
        <v>0.0</v>
      </c>
      <c r="I55" s="26">
        <v>0.0</v>
      </c>
      <c r="J55" s="26">
        <v>0.0</v>
      </c>
      <c r="K55" s="26">
        <v>0.0</v>
      </c>
      <c r="L55" s="26">
        <v>0.0</v>
      </c>
      <c r="M55" s="26">
        <v>0.0</v>
      </c>
      <c r="N55" s="26">
        <v>0.0</v>
      </c>
      <c r="O55" s="26">
        <f>SUM(C55:N55)</f>
        <v>0</v>
      </c>
      <c r="P55" s="28">
        <v>0.0</v>
      </c>
      <c r="Q55" s="19" t="s">
        <v>139</v>
      </c>
      <c r="R55" s="50"/>
      <c r="S55" s="17"/>
      <c r="T55" s="17"/>
      <c r="U55" s="8"/>
      <c r="V55" s="8"/>
      <c r="W55" s="54"/>
      <c r="X55" s="54"/>
      <c r="Y55" s="8"/>
      <c r="Z55" s="17"/>
      <c r="AA55" s="17"/>
      <c r="AB55" s="17"/>
      <c r="AC55" s="17"/>
      <c r="AD55" s="17"/>
    </row>
    <row r="56" ht="15.75" customHeight="1">
      <c r="A56" s="57"/>
      <c r="B56" s="11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9"/>
      <c r="R56" s="50"/>
      <c r="S56" s="17"/>
      <c r="T56" s="17"/>
      <c r="U56" s="8"/>
      <c r="V56" s="8"/>
      <c r="W56" s="54"/>
      <c r="X56" s="54"/>
      <c r="Y56" s="8"/>
      <c r="Z56" s="17"/>
      <c r="AA56" s="17"/>
      <c r="AB56" s="17"/>
      <c r="AC56" s="17"/>
      <c r="AD56" s="17"/>
    </row>
    <row r="57" ht="15.75" customHeight="1">
      <c r="A57" s="11"/>
      <c r="B57" s="11"/>
      <c r="C57" s="26" t="s">
        <v>29</v>
      </c>
      <c r="D57" s="26" t="s">
        <v>29</v>
      </c>
      <c r="E57" s="26" t="s">
        <v>29</v>
      </c>
      <c r="F57" s="26" t="s">
        <v>29</v>
      </c>
      <c r="G57" s="26" t="s">
        <v>29</v>
      </c>
      <c r="H57" s="26" t="s">
        <v>29</v>
      </c>
      <c r="I57" s="26" t="s">
        <v>29</v>
      </c>
      <c r="J57" s="26" t="s">
        <v>29</v>
      </c>
      <c r="K57" s="26" t="s">
        <v>29</v>
      </c>
      <c r="L57" s="26" t="s">
        <v>29</v>
      </c>
      <c r="M57" s="26" t="s">
        <v>29</v>
      </c>
      <c r="N57" s="26" t="s">
        <v>29</v>
      </c>
      <c r="O57" s="26" t="s">
        <v>30</v>
      </c>
      <c r="P57" s="26" t="s">
        <v>30</v>
      </c>
      <c r="Q57" s="19"/>
      <c r="R57" s="50"/>
      <c r="S57" s="17"/>
      <c r="T57" s="17"/>
      <c r="U57" s="8"/>
      <c r="V57" s="8"/>
      <c r="W57" s="54"/>
      <c r="X57" s="54"/>
      <c r="Y57" s="8"/>
      <c r="Z57" s="17"/>
      <c r="AA57" s="17"/>
      <c r="AB57" s="17"/>
      <c r="AC57" s="17"/>
      <c r="AD57" s="17"/>
    </row>
    <row r="58" ht="15.75" customHeight="1">
      <c r="A58" s="7" t="s">
        <v>5</v>
      </c>
      <c r="B58" s="7" t="s">
        <v>105</v>
      </c>
      <c r="C58" s="27">
        <f t="shared" ref="C58:P58" si="25">SUM(C55:C57)</f>
        <v>0</v>
      </c>
      <c r="D58" s="27">
        <f t="shared" si="25"/>
        <v>0</v>
      </c>
      <c r="E58" s="27">
        <f t="shared" si="25"/>
        <v>0</v>
      </c>
      <c r="F58" s="27">
        <f t="shared" si="25"/>
        <v>0</v>
      </c>
      <c r="G58" s="27">
        <f t="shared" si="25"/>
        <v>0</v>
      </c>
      <c r="H58" s="27">
        <f t="shared" si="25"/>
        <v>0</v>
      </c>
      <c r="I58" s="27">
        <f t="shared" si="25"/>
        <v>0</v>
      </c>
      <c r="J58" s="27">
        <f t="shared" si="25"/>
        <v>0</v>
      </c>
      <c r="K58" s="27">
        <f t="shared" si="25"/>
        <v>0</v>
      </c>
      <c r="L58" s="27">
        <f t="shared" si="25"/>
        <v>0</v>
      </c>
      <c r="M58" s="27">
        <f t="shared" si="25"/>
        <v>0</v>
      </c>
      <c r="N58" s="27">
        <f t="shared" si="25"/>
        <v>0</v>
      </c>
      <c r="O58" s="27">
        <f t="shared" si="25"/>
        <v>0</v>
      </c>
      <c r="P58" s="27">
        <f t="shared" si="25"/>
        <v>0</v>
      </c>
      <c r="Q58" s="19"/>
      <c r="R58" s="50"/>
      <c r="S58" s="17"/>
      <c r="T58" s="17"/>
      <c r="U58" s="8"/>
      <c r="V58" s="8"/>
      <c r="W58" s="54"/>
      <c r="X58" s="54"/>
      <c r="Y58" s="8"/>
      <c r="Z58" s="17"/>
      <c r="AA58" s="17"/>
      <c r="AB58" s="17"/>
      <c r="AC58" s="17"/>
      <c r="AD58" s="17"/>
    </row>
    <row r="59" ht="15.75" customHeight="1">
      <c r="A59" s="11"/>
      <c r="B59" s="1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9"/>
      <c r="R59" s="50"/>
      <c r="S59" s="17"/>
      <c r="T59" s="17"/>
      <c r="U59" s="8"/>
      <c r="V59" s="8"/>
      <c r="W59" s="54"/>
      <c r="X59" s="54"/>
      <c r="Y59" s="8"/>
      <c r="Z59" s="17"/>
      <c r="AA59" s="17"/>
      <c r="AB59" s="17"/>
      <c r="AC59" s="17"/>
      <c r="AD59" s="17"/>
    </row>
    <row r="60" ht="15.75" customHeight="1">
      <c r="A60" s="11"/>
      <c r="B60" s="11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19"/>
      <c r="R60" s="50"/>
      <c r="S60" s="17"/>
      <c r="T60" s="17"/>
      <c r="U60" s="8"/>
      <c r="V60" s="8"/>
      <c r="W60" s="54"/>
      <c r="X60" s="54"/>
      <c r="Y60" s="8"/>
      <c r="Z60" s="17"/>
      <c r="AA60" s="17"/>
      <c r="AB60" s="17"/>
      <c r="AC60" s="17"/>
      <c r="AD60" s="17"/>
    </row>
    <row r="61" ht="15.75" customHeight="1">
      <c r="A61" s="7" t="s">
        <v>5</v>
      </c>
      <c r="B61" s="7" t="s">
        <v>106</v>
      </c>
      <c r="C61" s="27">
        <f t="shared" ref="C61:P61" si="26">C50-C58</f>
        <v>1570.05</v>
      </c>
      <c r="D61" s="27">
        <f t="shared" si="26"/>
        <v>1568.36</v>
      </c>
      <c r="E61" s="27">
        <f t="shared" si="26"/>
        <v>1568.87</v>
      </c>
      <c r="F61" s="27">
        <f t="shared" si="26"/>
        <v>1570.38</v>
      </c>
      <c r="G61" s="27">
        <f t="shared" si="26"/>
        <v>1568.6</v>
      </c>
      <c r="H61" s="27">
        <f t="shared" si="26"/>
        <v>1566.45</v>
      </c>
      <c r="I61" s="27">
        <f t="shared" si="26"/>
        <v>1568.64</v>
      </c>
      <c r="J61" s="27">
        <f t="shared" si="26"/>
        <v>1567.33</v>
      </c>
      <c r="K61" s="27">
        <f t="shared" si="26"/>
        <v>1571</v>
      </c>
      <c r="L61" s="27">
        <f t="shared" si="26"/>
        <v>1571</v>
      </c>
      <c r="M61" s="27">
        <f t="shared" si="26"/>
        <v>1571</v>
      </c>
      <c r="N61" s="27">
        <f t="shared" si="26"/>
        <v>1570</v>
      </c>
      <c r="O61" s="27">
        <f t="shared" si="26"/>
        <v>18831.68</v>
      </c>
      <c r="P61" s="27">
        <f t="shared" si="26"/>
        <v>17565.77444</v>
      </c>
      <c r="Q61" s="19"/>
      <c r="R61" s="50"/>
      <c r="S61" s="17"/>
      <c r="T61" s="17"/>
      <c r="U61" s="8"/>
      <c r="V61" s="8"/>
      <c r="W61" s="54"/>
      <c r="X61" s="54"/>
      <c r="Y61" s="8"/>
      <c r="Z61" s="17"/>
      <c r="AA61" s="17"/>
      <c r="AB61" s="17"/>
      <c r="AC61" s="17"/>
      <c r="AD61" s="17"/>
    </row>
    <row r="62" ht="15.75" customHeight="1">
      <c r="A62" s="11"/>
      <c r="B62" s="11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19"/>
      <c r="R62" s="50"/>
      <c r="S62" s="17"/>
      <c r="T62" s="17"/>
      <c r="U62" s="8"/>
      <c r="V62" s="8"/>
      <c r="W62" s="54"/>
      <c r="X62" s="54"/>
      <c r="Y62" s="8"/>
      <c r="Z62" s="17"/>
      <c r="AA62" s="17"/>
      <c r="AB62" s="17"/>
      <c r="AC62" s="17"/>
      <c r="AD62" s="17"/>
    </row>
    <row r="63" ht="15.75" customHeight="1">
      <c r="A63" s="11"/>
      <c r="B63" s="1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19"/>
      <c r="R63" s="50"/>
      <c r="S63" s="17"/>
      <c r="T63" s="17"/>
      <c r="U63" s="8"/>
      <c r="V63" s="8"/>
      <c r="W63" s="54"/>
      <c r="X63" s="54"/>
      <c r="Y63" s="8"/>
      <c r="Z63" s="17"/>
      <c r="AA63" s="17"/>
      <c r="AB63" s="17"/>
      <c r="AC63" s="17"/>
      <c r="AD63" s="17"/>
    </row>
    <row r="64" ht="15.75" customHeight="1">
      <c r="A64" s="11"/>
      <c r="B64" s="1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9"/>
      <c r="R64" s="50"/>
      <c r="S64" s="17"/>
      <c r="T64" s="17"/>
      <c r="U64" s="8"/>
      <c r="V64" s="8"/>
      <c r="W64" s="54"/>
      <c r="X64" s="54"/>
      <c r="Y64" s="8"/>
      <c r="Z64" s="17"/>
      <c r="AA64" s="17"/>
      <c r="AB64" s="17"/>
      <c r="AC64" s="17"/>
      <c r="AD64" s="17"/>
    </row>
    <row r="65" ht="15.75" customHeight="1">
      <c r="A65" s="11"/>
      <c r="B65" s="11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19"/>
      <c r="R65" s="50"/>
      <c r="S65" s="17"/>
      <c r="T65" s="17"/>
      <c r="U65" s="8"/>
      <c r="V65" s="8"/>
      <c r="W65" s="54"/>
      <c r="X65" s="54"/>
      <c r="Y65" s="8"/>
      <c r="Z65" s="17"/>
      <c r="AA65" s="17"/>
      <c r="AB65" s="17"/>
      <c r="AC65" s="17"/>
      <c r="AD65" s="17"/>
    </row>
    <row r="66" ht="15.75" customHeight="1">
      <c r="A66" s="11"/>
      <c r="B66" s="11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9"/>
      <c r="R66" s="50"/>
      <c r="S66" s="17"/>
      <c r="T66" s="17"/>
      <c r="U66" s="8"/>
      <c r="V66" s="8"/>
      <c r="W66" s="54"/>
      <c r="X66" s="54"/>
      <c r="Y66" s="8"/>
      <c r="Z66" s="17"/>
      <c r="AA66" s="17"/>
      <c r="AB66" s="17"/>
      <c r="AC66" s="17"/>
      <c r="AD66" s="17"/>
    </row>
    <row r="67" ht="15.75" customHeight="1">
      <c r="A67" s="11"/>
      <c r="B67" s="1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50"/>
      <c r="S67" s="17"/>
      <c r="T67" s="17"/>
      <c r="U67" s="8"/>
      <c r="V67" s="8"/>
      <c r="W67" s="54"/>
      <c r="X67" s="54"/>
      <c r="Y67" s="8"/>
      <c r="Z67" s="17"/>
      <c r="AA67" s="17"/>
      <c r="AB67" s="17"/>
      <c r="AC67" s="17"/>
      <c r="AD67" s="17"/>
    </row>
    <row r="68" ht="15.75" customHeight="1">
      <c r="A68" s="11"/>
      <c r="B68" s="11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50"/>
      <c r="S68" s="17"/>
      <c r="T68" s="17"/>
      <c r="U68" s="8"/>
      <c r="V68" s="8"/>
      <c r="W68" s="54"/>
      <c r="X68" s="54"/>
      <c r="Y68" s="8"/>
      <c r="Z68" s="17"/>
      <c r="AA68" s="17"/>
      <c r="AB68" s="17"/>
      <c r="AC68" s="17"/>
      <c r="AD68" s="17"/>
    </row>
    <row r="69" ht="15.75" customHeight="1">
      <c r="A69" s="11"/>
      <c r="B69" s="11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50"/>
      <c r="S69" s="17"/>
      <c r="T69" s="17"/>
      <c r="U69" s="8"/>
      <c r="V69" s="8"/>
      <c r="W69" s="54"/>
      <c r="X69" s="54"/>
      <c r="Y69" s="8"/>
      <c r="Z69" s="17"/>
      <c r="AA69" s="17"/>
      <c r="AB69" s="17"/>
      <c r="AC69" s="17"/>
      <c r="AD69" s="17"/>
    </row>
    <row r="70" ht="15.75" customHeight="1">
      <c r="A70" s="11"/>
      <c r="B70" s="11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9"/>
      <c r="R70" s="50"/>
      <c r="S70" s="17"/>
      <c r="T70" s="17"/>
      <c r="U70" s="8"/>
      <c r="V70" s="8"/>
      <c r="W70" s="54"/>
      <c r="X70" s="54"/>
      <c r="Y70" s="8"/>
      <c r="Z70" s="17"/>
      <c r="AA70" s="17"/>
      <c r="AB70" s="17"/>
      <c r="AC70" s="17"/>
      <c r="AD70" s="17"/>
    </row>
    <row r="71" ht="15.75" customHeight="1">
      <c r="A71" s="11"/>
      <c r="B71" s="11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50"/>
      <c r="S71" s="17"/>
      <c r="T71" s="17"/>
      <c r="U71" s="8"/>
      <c r="V71" s="8"/>
      <c r="W71" s="54"/>
      <c r="X71" s="54"/>
      <c r="Y71" s="8"/>
      <c r="Z71" s="17"/>
      <c r="AA71" s="17"/>
      <c r="AB71" s="17"/>
      <c r="AC71" s="17"/>
      <c r="AD71" s="17"/>
    </row>
    <row r="72" ht="15.75" customHeight="1">
      <c r="A72" s="11"/>
      <c r="B72" s="11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9"/>
      <c r="R72" s="50"/>
      <c r="S72" s="17"/>
      <c r="T72" s="17"/>
      <c r="U72" s="8"/>
      <c r="V72" s="8"/>
      <c r="W72" s="54"/>
      <c r="X72" s="54"/>
      <c r="Y72" s="8"/>
      <c r="Z72" s="17"/>
      <c r="AA72" s="17"/>
      <c r="AB72" s="17"/>
      <c r="AC72" s="17"/>
      <c r="AD72" s="17"/>
    </row>
    <row r="73" ht="15.75" customHeight="1">
      <c r="A73" s="11"/>
      <c r="B73" s="11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50"/>
      <c r="S73" s="17"/>
      <c r="T73" s="17"/>
      <c r="U73" s="8"/>
      <c r="V73" s="8"/>
      <c r="W73" s="54"/>
      <c r="X73" s="54"/>
      <c r="Y73" s="8"/>
      <c r="Z73" s="17"/>
      <c r="AA73" s="17"/>
      <c r="AB73" s="17"/>
      <c r="AC73" s="17"/>
      <c r="AD73" s="17"/>
    </row>
    <row r="74" ht="15.75" customHeight="1">
      <c r="A74" s="11"/>
      <c r="B74" s="1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9"/>
      <c r="R74" s="50"/>
      <c r="S74" s="17"/>
      <c r="T74" s="17"/>
      <c r="U74" s="8"/>
      <c r="V74" s="8"/>
      <c r="W74" s="54"/>
      <c r="X74" s="54"/>
      <c r="Y74" s="8"/>
      <c r="Z74" s="17"/>
      <c r="AA74" s="17"/>
      <c r="AB74" s="17"/>
      <c r="AC74" s="17"/>
      <c r="AD74" s="17"/>
    </row>
    <row r="75" ht="15.75" customHeight="1">
      <c r="A75" s="11"/>
      <c r="B75" s="1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50"/>
      <c r="S75" s="17"/>
      <c r="T75" s="17"/>
      <c r="U75" s="8"/>
      <c r="V75" s="8"/>
      <c r="W75" s="54"/>
      <c r="X75" s="54"/>
      <c r="Y75" s="8"/>
      <c r="Z75" s="17"/>
      <c r="AA75" s="17"/>
      <c r="AB75" s="17"/>
      <c r="AC75" s="17"/>
      <c r="AD75" s="17"/>
    </row>
    <row r="76" ht="12.0" customHeight="1">
      <c r="A76" s="11"/>
      <c r="B76" s="1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9"/>
      <c r="R76" s="50"/>
      <c r="S76" s="17"/>
      <c r="T76" s="17"/>
      <c r="U76" s="8"/>
      <c r="V76" s="8"/>
      <c r="W76" s="54"/>
      <c r="X76" s="54"/>
      <c r="Y76" s="8"/>
      <c r="Z76" s="17"/>
      <c r="AA76" s="17"/>
      <c r="AB76" s="17"/>
      <c r="AC76" s="17"/>
      <c r="AD76" s="17"/>
    </row>
    <row r="77" ht="12.0" customHeight="1">
      <c r="A77" s="11"/>
      <c r="B77" s="11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9"/>
      <c r="R77" s="50"/>
      <c r="S77" s="17"/>
      <c r="T77" s="17"/>
      <c r="U77" s="8"/>
      <c r="V77" s="8"/>
      <c r="W77" s="54"/>
      <c r="X77" s="54"/>
      <c r="Y77" s="8"/>
      <c r="Z77" s="17"/>
      <c r="AA77" s="17"/>
      <c r="AB77" s="17"/>
      <c r="AC77" s="17"/>
      <c r="AD77" s="17"/>
    </row>
    <row r="78" ht="12.0" customHeight="1">
      <c r="A78" s="11"/>
      <c r="B78" s="1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9"/>
      <c r="R78" s="50"/>
      <c r="S78" s="17"/>
      <c r="T78" s="17"/>
      <c r="U78" s="8"/>
      <c r="V78" s="8"/>
      <c r="W78" s="54"/>
      <c r="X78" s="54"/>
      <c r="Y78" s="8"/>
      <c r="Z78" s="17"/>
      <c r="AA78" s="17"/>
      <c r="AB78" s="17"/>
      <c r="AC78" s="17"/>
      <c r="AD78" s="17"/>
    </row>
    <row r="79" ht="12.0" customHeight="1">
      <c r="A79" s="11"/>
      <c r="B79" s="11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9"/>
      <c r="R79" s="50"/>
      <c r="S79" s="17"/>
      <c r="T79" s="17"/>
      <c r="U79" s="8"/>
      <c r="V79" s="8"/>
      <c r="W79" s="54"/>
      <c r="X79" s="54"/>
      <c r="Y79" s="8"/>
      <c r="Z79" s="17"/>
      <c r="AA79" s="17"/>
      <c r="AB79" s="17"/>
      <c r="AC79" s="17"/>
      <c r="AD79" s="17"/>
    </row>
    <row r="80" ht="12.0" customHeight="1">
      <c r="A80" s="11"/>
      <c r="B80" s="1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9"/>
      <c r="R80" s="50"/>
      <c r="S80" s="17"/>
      <c r="T80" s="17"/>
      <c r="U80" s="8"/>
      <c r="V80" s="8"/>
      <c r="W80" s="54"/>
      <c r="X80" s="54"/>
      <c r="Y80" s="8"/>
      <c r="Z80" s="17"/>
      <c r="AA80" s="17"/>
      <c r="AB80" s="17"/>
      <c r="AC80" s="17"/>
      <c r="AD80" s="17"/>
    </row>
    <row r="81" ht="12.0" customHeight="1">
      <c r="A81" s="11"/>
      <c r="B81" s="1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9"/>
      <c r="R81" s="50"/>
      <c r="S81" s="17"/>
      <c r="T81" s="17"/>
      <c r="U81" s="8"/>
      <c r="V81" s="8"/>
      <c r="W81" s="54"/>
      <c r="X81" s="54"/>
      <c r="Y81" s="8"/>
      <c r="Z81" s="17"/>
      <c r="AA81" s="17"/>
      <c r="AB81" s="17"/>
      <c r="AC81" s="17"/>
      <c r="AD81" s="17"/>
    </row>
    <row r="82" ht="12.0" customHeight="1">
      <c r="A82" s="11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9"/>
      <c r="R82" s="50"/>
      <c r="S82" s="17"/>
      <c r="T82" s="17"/>
      <c r="U82" s="8"/>
      <c r="V82" s="8"/>
      <c r="W82" s="54"/>
      <c r="X82" s="54"/>
      <c r="Y82" s="8"/>
      <c r="Z82" s="17"/>
      <c r="AA82" s="17"/>
      <c r="AB82" s="17"/>
      <c r="AC82" s="17"/>
      <c r="AD82" s="17"/>
    </row>
    <row r="83" ht="12.0" customHeight="1">
      <c r="A83" s="11"/>
      <c r="B83" s="1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50"/>
      <c r="S83" s="17"/>
      <c r="T83" s="17"/>
      <c r="U83" s="8"/>
      <c r="V83" s="8"/>
      <c r="W83" s="54"/>
      <c r="X83" s="54"/>
      <c r="Y83" s="8"/>
      <c r="Z83" s="17"/>
      <c r="AA83" s="17"/>
      <c r="AB83" s="17"/>
      <c r="AC83" s="17"/>
      <c r="AD83" s="17"/>
    </row>
    <row r="84" ht="12.0" customHeight="1">
      <c r="A84" s="11"/>
      <c r="B84" s="1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9"/>
      <c r="R84" s="50"/>
      <c r="S84" s="17"/>
      <c r="T84" s="17"/>
      <c r="U84" s="8"/>
      <c r="V84" s="8"/>
      <c r="W84" s="54"/>
      <c r="X84" s="54"/>
      <c r="Y84" s="8"/>
      <c r="Z84" s="17"/>
      <c r="AA84" s="17"/>
      <c r="AB84" s="17"/>
      <c r="AC84" s="17"/>
      <c r="AD84" s="17"/>
    </row>
    <row r="85" ht="12.0" customHeight="1">
      <c r="A85" s="11"/>
      <c r="B85" s="1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9"/>
      <c r="R85" s="50"/>
      <c r="S85" s="17"/>
      <c r="T85" s="17"/>
      <c r="U85" s="8"/>
      <c r="V85" s="8"/>
      <c r="W85" s="54"/>
      <c r="X85" s="54"/>
      <c r="Y85" s="8"/>
      <c r="Z85" s="17"/>
      <c r="AA85" s="17"/>
      <c r="AB85" s="17"/>
      <c r="AC85" s="17"/>
      <c r="AD85" s="17"/>
    </row>
    <row r="86" ht="12.0" customHeight="1">
      <c r="A86" s="11"/>
      <c r="B86" s="1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50"/>
      <c r="S86" s="17"/>
      <c r="T86" s="17"/>
      <c r="U86" s="8"/>
      <c r="V86" s="8"/>
      <c r="W86" s="54"/>
      <c r="X86" s="54"/>
      <c r="Y86" s="8"/>
      <c r="Z86" s="17"/>
      <c r="AA86" s="17"/>
      <c r="AB86" s="17"/>
      <c r="AC86" s="17"/>
      <c r="AD86" s="17"/>
    </row>
    <row r="87" ht="12.0" customHeight="1">
      <c r="A87" s="11"/>
      <c r="B87" s="11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/>
      <c r="R87" s="50"/>
      <c r="S87" s="17"/>
      <c r="T87" s="17"/>
      <c r="U87" s="8"/>
      <c r="V87" s="8"/>
      <c r="W87" s="54"/>
      <c r="X87" s="54"/>
      <c r="Y87" s="8"/>
      <c r="Z87" s="17"/>
      <c r="AA87" s="17"/>
      <c r="AB87" s="17"/>
      <c r="AC87" s="17"/>
      <c r="AD87" s="17"/>
    </row>
    <row r="88" ht="12.0" customHeight="1">
      <c r="A88" s="11"/>
      <c r="B88" s="1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50"/>
      <c r="S88" s="17"/>
      <c r="T88" s="17"/>
      <c r="U88" s="8"/>
      <c r="V88" s="8"/>
      <c r="W88" s="54"/>
      <c r="X88" s="54"/>
      <c r="Y88" s="8"/>
      <c r="Z88" s="17"/>
      <c r="AA88" s="17"/>
      <c r="AB88" s="17"/>
      <c r="AC88" s="17"/>
      <c r="AD88" s="17"/>
    </row>
    <row r="89" ht="12.0" customHeight="1">
      <c r="A89" s="11"/>
      <c r="B89" s="1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50"/>
      <c r="S89" s="17"/>
      <c r="T89" s="17"/>
      <c r="U89" s="8"/>
      <c r="V89" s="8"/>
      <c r="W89" s="54"/>
      <c r="X89" s="54"/>
      <c r="Y89" s="8"/>
      <c r="Z89" s="17"/>
      <c r="AA89" s="17"/>
      <c r="AB89" s="17"/>
      <c r="AC89" s="17"/>
      <c r="AD89" s="17"/>
    </row>
    <row r="90" ht="12.0" customHeight="1">
      <c r="A90" s="11"/>
      <c r="B90" s="1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/>
      <c r="R90" s="50"/>
      <c r="S90" s="17"/>
      <c r="T90" s="17"/>
      <c r="U90" s="8"/>
      <c r="V90" s="8"/>
      <c r="W90" s="54"/>
      <c r="X90" s="54"/>
      <c r="Y90" s="8"/>
      <c r="Z90" s="17"/>
      <c r="AA90" s="17"/>
      <c r="AB90" s="17"/>
      <c r="AC90" s="17"/>
      <c r="AD90" s="17"/>
    </row>
    <row r="91" ht="12.0" customHeight="1">
      <c r="A91" s="11"/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50"/>
      <c r="S91" s="17"/>
      <c r="T91" s="17"/>
      <c r="U91" s="8"/>
      <c r="V91" s="8"/>
      <c r="W91" s="54"/>
      <c r="X91" s="54"/>
      <c r="Y91" s="8"/>
      <c r="Z91" s="17"/>
      <c r="AA91" s="17"/>
      <c r="AB91" s="17"/>
      <c r="AC91" s="17"/>
      <c r="AD91" s="17"/>
    </row>
    <row r="92" ht="12.0" customHeight="1">
      <c r="A92" s="11"/>
      <c r="B92" s="1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9"/>
      <c r="R92" s="50"/>
      <c r="S92" s="17"/>
      <c r="T92" s="17"/>
      <c r="U92" s="8"/>
      <c r="V92" s="8"/>
      <c r="W92" s="54"/>
      <c r="X92" s="54"/>
      <c r="Y92" s="8"/>
      <c r="Z92" s="17"/>
      <c r="AA92" s="17"/>
      <c r="AB92" s="17"/>
      <c r="AC92" s="17"/>
      <c r="AD92" s="17"/>
    </row>
    <row r="93" ht="12.0" customHeight="1">
      <c r="A93" s="11"/>
      <c r="B93" s="1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9"/>
      <c r="R93" s="50"/>
      <c r="S93" s="17"/>
      <c r="T93" s="17"/>
      <c r="U93" s="8"/>
      <c r="V93" s="8"/>
      <c r="W93" s="54"/>
      <c r="X93" s="54"/>
      <c r="Y93" s="8"/>
      <c r="Z93" s="17"/>
      <c r="AA93" s="17"/>
      <c r="AB93" s="17"/>
      <c r="AC93" s="17"/>
      <c r="AD93" s="17"/>
    </row>
    <row r="94" ht="12.0" customHeight="1">
      <c r="A94" s="11"/>
      <c r="B94" s="1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9"/>
      <c r="R94" s="50"/>
      <c r="S94" s="17"/>
      <c r="T94" s="17"/>
      <c r="U94" s="8"/>
      <c r="V94" s="8"/>
      <c r="W94" s="54"/>
      <c r="X94" s="54"/>
      <c r="Y94" s="8"/>
      <c r="Z94" s="17"/>
      <c r="AA94" s="17"/>
      <c r="AB94" s="17"/>
      <c r="AC94" s="17"/>
      <c r="AD94" s="17"/>
    </row>
    <row r="95" ht="12.0" customHeight="1">
      <c r="A95" s="11"/>
      <c r="B95" s="11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9"/>
      <c r="R95" s="50"/>
      <c r="S95" s="17"/>
      <c r="T95" s="17"/>
      <c r="U95" s="8"/>
      <c r="V95" s="8"/>
      <c r="W95" s="54"/>
      <c r="X95" s="54"/>
      <c r="Y95" s="8"/>
      <c r="Z95" s="17"/>
      <c r="AA95" s="17"/>
      <c r="AB95" s="17"/>
      <c r="AC95" s="17"/>
      <c r="AD95" s="17"/>
    </row>
    <row r="96" ht="12.0" customHeight="1">
      <c r="A96" s="11"/>
      <c r="B96" s="11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9"/>
      <c r="R96" s="50"/>
      <c r="S96" s="17"/>
      <c r="T96" s="17"/>
      <c r="U96" s="8"/>
      <c r="V96" s="8"/>
      <c r="W96" s="54"/>
      <c r="X96" s="54"/>
      <c r="Y96" s="8"/>
      <c r="Z96" s="17"/>
      <c r="AA96" s="17"/>
      <c r="AB96" s="17"/>
      <c r="AC96" s="17"/>
      <c r="AD96" s="17"/>
    </row>
    <row r="97" ht="12.0" customHeight="1">
      <c r="A97" s="11"/>
      <c r="B97" s="11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9"/>
      <c r="R97" s="50"/>
      <c r="S97" s="17"/>
      <c r="T97" s="17"/>
      <c r="U97" s="8"/>
      <c r="V97" s="8"/>
      <c r="W97" s="54"/>
      <c r="X97" s="54"/>
      <c r="Y97" s="8"/>
      <c r="Z97" s="17"/>
      <c r="AA97" s="17"/>
      <c r="AB97" s="17"/>
      <c r="AC97" s="17"/>
      <c r="AD97" s="17"/>
    </row>
    <row r="98" ht="12.0" customHeight="1">
      <c r="A98" s="11"/>
      <c r="B98" s="11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9"/>
      <c r="R98" s="50"/>
      <c r="S98" s="17"/>
      <c r="T98" s="17"/>
      <c r="U98" s="8"/>
      <c r="V98" s="8"/>
      <c r="W98" s="54"/>
      <c r="X98" s="54"/>
      <c r="Y98" s="8"/>
      <c r="Z98" s="17"/>
      <c r="AA98" s="17"/>
      <c r="AB98" s="17"/>
      <c r="AC98" s="17"/>
      <c r="AD98" s="17"/>
    </row>
    <row r="99" ht="12.0" customHeight="1">
      <c r="A99" s="11"/>
      <c r="B99" s="11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50"/>
      <c r="S99" s="17"/>
      <c r="T99" s="17"/>
      <c r="U99" s="8"/>
      <c r="V99" s="8"/>
      <c r="W99" s="54"/>
      <c r="X99" s="54"/>
      <c r="Y99" s="8"/>
      <c r="Z99" s="17"/>
      <c r="AA99" s="17"/>
      <c r="AB99" s="17"/>
      <c r="AC99" s="17"/>
      <c r="AD99" s="17"/>
    </row>
    <row r="100" ht="12.0" customHeight="1">
      <c r="A100" s="11"/>
      <c r="B100" s="11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50"/>
      <c r="S100" s="17"/>
      <c r="T100" s="17"/>
      <c r="U100" s="8"/>
      <c r="V100" s="8"/>
      <c r="W100" s="54"/>
      <c r="X100" s="54"/>
      <c r="Y100" s="8"/>
      <c r="Z100" s="17"/>
      <c r="AA100" s="17"/>
      <c r="AB100" s="17"/>
      <c r="AC100" s="17"/>
      <c r="AD100" s="17"/>
    </row>
    <row r="101" ht="12.0" customHeight="1">
      <c r="A101" s="11"/>
      <c r="B101" s="1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50"/>
      <c r="S101" s="17"/>
      <c r="T101" s="17"/>
      <c r="U101" s="8"/>
      <c r="V101" s="8"/>
      <c r="W101" s="54"/>
      <c r="X101" s="54"/>
      <c r="Y101" s="8"/>
      <c r="Z101" s="17"/>
      <c r="AA101" s="17"/>
      <c r="AB101" s="17"/>
      <c r="AC101" s="17"/>
      <c r="AD101" s="17"/>
    </row>
    <row r="102" ht="12.0" customHeight="1">
      <c r="A102" s="11"/>
      <c r="B102" s="1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50"/>
      <c r="S102" s="17"/>
      <c r="T102" s="17"/>
      <c r="U102" s="8"/>
      <c r="V102" s="8"/>
      <c r="W102" s="54"/>
      <c r="X102" s="54"/>
      <c r="Y102" s="8"/>
      <c r="Z102" s="17"/>
      <c r="AA102" s="17"/>
      <c r="AB102" s="17"/>
      <c r="AC102" s="17"/>
      <c r="AD102" s="17"/>
    </row>
    <row r="103" ht="12.0" customHeight="1">
      <c r="A103" s="11"/>
      <c r="B103" s="1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9"/>
      <c r="R103" s="50"/>
      <c r="S103" s="17"/>
      <c r="T103" s="17"/>
      <c r="U103" s="8"/>
      <c r="V103" s="8"/>
      <c r="W103" s="54"/>
      <c r="X103" s="54"/>
      <c r="Y103" s="8"/>
      <c r="Z103" s="17"/>
      <c r="AA103" s="17"/>
      <c r="AB103" s="17"/>
      <c r="AC103" s="17"/>
      <c r="AD103" s="17"/>
    </row>
    <row r="104" ht="12.0" customHeight="1">
      <c r="A104" s="11"/>
      <c r="B104" s="1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  <c r="R104" s="50"/>
      <c r="S104" s="17"/>
      <c r="T104" s="17"/>
      <c r="U104" s="8"/>
      <c r="V104" s="8"/>
      <c r="W104" s="54"/>
      <c r="X104" s="54"/>
      <c r="Y104" s="8"/>
      <c r="Z104" s="17"/>
      <c r="AA104" s="17"/>
      <c r="AB104" s="17"/>
      <c r="AC104" s="17"/>
      <c r="AD104" s="17"/>
    </row>
    <row r="105" ht="12.0" customHeight="1">
      <c r="A105" s="11"/>
      <c r="B105" s="1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  <c r="R105" s="50"/>
      <c r="S105" s="17"/>
      <c r="T105" s="17"/>
      <c r="U105" s="8"/>
      <c r="V105" s="8"/>
      <c r="W105" s="54"/>
      <c r="X105" s="54"/>
      <c r="Y105" s="8"/>
      <c r="Z105" s="17"/>
      <c r="AA105" s="17"/>
      <c r="AB105" s="17"/>
      <c r="AC105" s="17"/>
      <c r="AD105" s="17"/>
    </row>
    <row r="106" ht="12.0" customHeight="1">
      <c r="A106" s="11"/>
      <c r="B106" s="1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9"/>
      <c r="R106" s="50"/>
      <c r="S106" s="17"/>
      <c r="T106" s="17"/>
      <c r="U106" s="8"/>
      <c r="V106" s="8"/>
      <c r="W106" s="54"/>
      <c r="X106" s="54"/>
      <c r="Y106" s="8"/>
      <c r="Z106" s="17"/>
      <c r="AA106" s="17"/>
      <c r="AB106" s="17"/>
      <c r="AC106" s="17"/>
      <c r="AD106" s="17"/>
    </row>
    <row r="107" ht="12.0" customHeight="1">
      <c r="A107" s="11"/>
      <c r="B107" s="1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50"/>
      <c r="S107" s="17"/>
      <c r="T107" s="17"/>
      <c r="U107" s="8"/>
      <c r="V107" s="8"/>
      <c r="W107" s="54"/>
      <c r="X107" s="54"/>
      <c r="Y107" s="8"/>
      <c r="Z107" s="17"/>
      <c r="AA107" s="17"/>
      <c r="AB107" s="17"/>
      <c r="AC107" s="17"/>
      <c r="AD107" s="17"/>
    </row>
    <row r="108" ht="12.0" customHeight="1">
      <c r="A108" s="11"/>
      <c r="B108" s="11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  <c r="R108" s="50"/>
      <c r="S108" s="17"/>
      <c r="T108" s="17"/>
      <c r="U108" s="8"/>
      <c r="V108" s="8"/>
      <c r="W108" s="54"/>
      <c r="X108" s="54"/>
      <c r="Y108" s="8"/>
      <c r="Z108" s="17"/>
      <c r="AA108" s="17"/>
      <c r="AB108" s="17"/>
      <c r="AC108" s="17"/>
      <c r="AD108" s="17"/>
    </row>
    <row r="109" ht="12.0" customHeight="1">
      <c r="A109" s="11"/>
      <c r="B109" s="11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50"/>
      <c r="S109" s="17"/>
      <c r="T109" s="17"/>
      <c r="U109" s="8"/>
      <c r="V109" s="8"/>
      <c r="W109" s="54"/>
      <c r="X109" s="54"/>
      <c r="Y109" s="8"/>
      <c r="Z109" s="17"/>
      <c r="AA109" s="17"/>
      <c r="AB109" s="17"/>
      <c r="AC109" s="17"/>
      <c r="AD109" s="17"/>
    </row>
    <row r="110" ht="12.0" customHeight="1">
      <c r="A110" s="11"/>
      <c r="B110" s="11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  <c r="R110" s="50"/>
      <c r="S110" s="17"/>
      <c r="T110" s="17"/>
      <c r="U110" s="8"/>
      <c r="V110" s="8"/>
      <c r="W110" s="54"/>
      <c r="X110" s="54"/>
      <c r="Y110" s="8"/>
      <c r="Z110" s="17"/>
      <c r="AA110" s="17"/>
      <c r="AB110" s="17"/>
      <c r="AC110" s="17"/>
      <c r="AD110" s="17"/>
    </row>
    <row r="111" ht="12.0" customHeight="1">
      <c r="A111" s="11"/>
      <c r="B111" s="1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  <c r="R111" s="50"/>
      <c r="S111" s="17"/>
      <c r="T111" s="17"/>
      <c r="U111" s="8"/>
      <c r="V111" s="8"/>
      <c r="W111" s="54"/>
      <c r="X111" s="54"/>
      <c r="Y111" s="8"/>
      <c r="Z111" s="17"/>
      <c r="AA111" s="17"/>
      <c r="AB111" s="17"/>
      <c r="AC111" s="17"/>
      <c r="AD111" s="17"/>
    </row>
    <row r="112" ht="12.0" customHeight="1">
      <c r="A112" s="11"/>
      <c r="B112" s="1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9"/>
      <c r="R112" s="50"/>
      <c r="S112" s="17"/>
      <c r="T112" s="17"/>
      <c r="U112" s="8"/>
      <c r="V112" s="8"/>
      <c r="W112" s="54"/>
      <c r="X112" s="54"/>
      <c r="Y112" s="8"/>
      <c r="Z112" s="17"/>
      <c r="AA112" s="17"/>
      <c r="AB112" s="17"/>
      <c r="AC112" s="17"/>
      <c r="AD112" s="17"/>
    </row>
    <row r="113" ht="12.0" customHeight="1">
      <c r="A113" s="11"/>
      <c r="B113" s="11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  <c r="R113" s="50"/>
      <c r="S113" s="17"/>
      <c r="T113" s="17"/>
      <c r="U113" s="8"/>
      <c r="V113" s="8"/>
      <c r="W113" s="54"/>
      <c r="X113" s="54"/>
      <c r="Y113" s="8"/>
      <c r="Z113" s="17"/>
      <c r="AA113" s="17"/>
      <c r="AB113" s="17"/>
      <c r="AC113" s="17"/>
      <c r="AD113" s="17"/>
    </row>
    <row r="114" ht="12.0" customHeight="1">
      <c r="A114" s="11"/>
      <c r="B114" s="1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50"/>
      <c r="S114" s="17"/>
      <c r="T114" s="17"/>
      <c r="U114" s="8"/>
      <c r="V114" s="8"/>
      <c r="W114" s="54"/>
      <c r="X114" s="54"/>
      <c r="Y114" s="8"/>
      <c r="Z114" s="17"/>
      <c r="AA114" s="17"/>
      <c r="AB114" s="17"/>
      <c r="AC114" s="17"/>
      <c r="AD114" s="17"/>
    </row>
    <row r="115" ht="12.0" customHeight="1">
      <c r="A115" s="11"/>
      <c r="B115" s="1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50"/>
      <c r="S115" s="17"/>
      <c r="T115" s="17"/>
      <c r="U115" s="8"/>
      <c r="V115" s="8"/>
      <c r="W115" s="54"/>
      <c r="X115" s="54"/>
      <c r="Y115" s="8"/>
      <c r="Z115" s="17"/>
      <c r="AA115" s="17"/>
      <c r="AB115" s="17"/>
      <c r="AC115" s="17"/>
      <c r="AD115" s="17"/>
    </row>
    <row r="116" ht="12.0" customHeight="1">
      <c r="A116" s="11"/>
      <c r="B116" s="1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50"/>
      <c r="S116" s="17"/>
      <c r="T116" s="17"/>
      <c r="U116" s="8"/>
      <c r="V116" s="8"/>
      <c r="W116" s="54"/>
      <c r="X116" s="54"/>
      <c r="Y116" s="8"/>
      <c r="Z116" s="17"/>
      <c r="AA116" s="17"/>
      <c r="AB116" s="17"/>
      <c r="AC116" s="17"/>
      <c r="AD116" s="17"/>
    </row>
    <row r="117" ht="12.0" customHeight="1">
      <c r="A117" s="11"/>
      <c r="B117" s="1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  <c r="R117" s="50"/>
      <c r="S117" s="17"/>
      <c r="T117" s="17"/>
      <c r="U117" s="8"/>
      <c r="V117" s="8"/>
      <c r="W117" s="54"/>
      <c r="X117" s="54"/>
      <c r="Y117" s="8"/>
      <c r="Z117" s="17"/>
      <c r="AA117" s="17"/>
      <c r="AB117" s="17"/>
      <c r="AC117" s="17"/>
      <c r="AD117" s="17"/>
    </row>
    <row r="118" ht="12.0" customHeight="1">
      <c r="A118" s="11"/>
      <c r="B118" s="1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  <c r="R118" s="50"/>
      <c r="S118" s="17"/>
      <c r="T118" s="17"/>
      <c r="U118" s="8"/>
      <c r="V118" s="8"/>
      <c r="W118" s="54"/>
      <c r="X118" s="54"/>
      <c r="Y118" s="8"/>
      <c r="Z118" s="17"/>
      <c r="AA118" s="17"/>
      <c r="AB118" s="17"/>
      <c r="AC118" s="17"/>
      <c r="AD118" s="17"/>
    </row>
    <row r="119" ht="12.0" customHeight="1">
      <c r="A119" s="11"/>
      <c r="B119" s="1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50"/>
      <c r="S119" s="17"/>
      <c r="T119" s="17"/>
      <c r="U119" s="8"/>
      <c r="V119" s="8"/>
      <c r="W119" s="54"/>
      <c r="X119" s="54"/>
      <c r="Y119" s="8"/>
      <c r="Z119" s="17"/>
      <c r="AA119" s="17"/>
      <c r="AB119" s="17"/>
      <c r="AC119" s="17"/>
      <c r="AD119" s="17"/>
    </row>
    <row r="120" ht="12.0" customHeight="1">
      <c r="A120" s="11"/>
      <c r="B120" s="1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  <c r="R120" s="50"/>
      <c r="S120" s="17"/>
      <c r="T120" s="17"/>
      <c r="U120" s="8"/>
      <c r="V120" s="8"/>
      <c r="W120" s="54"/>
      <c r="X120" s="54"/>
      <c r="Y120" s="8"/>
      <c r="Z120" s="17"/>
      <c r="AA120" s="17"/>
      <c r="AB120" s="17"/>
      <c r="AC120" s="17"/>
      <c r="AD120" s="17"/>
    </row>
    <row r="121" ht="12.0" customHeight="1">
      <c r="A121" s="11"/>
      <c r="B121" s="1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50"/>
      <c r="S121" s="17"/>
      <c r="T121" s="17"/>
      <c r="U121" s="8"/>
      <c r="V121" s="8"/>
      <c r="W121" s="54"/>
      <c r="X121" s="54"/>
      <c r="Y121" s="8"/>
      <c r="Z121" s="17"/>
      <c r="AA121" s="17"/>
      <c r="AB121" s="17"/>
      <c r="AC121" s="17"/>
      <c r="AD121" s="17"/>
    </row>
    <row r="122" ht="12.0" customHeight="1">
      <c r="A122" s="11"/>
      <c r="B122" s="1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9"/>
      <c r="R122" s="50"/>
      <c r="S122" s="17"/>
      <c r="T122" s="17"/>
      <c r="U122" s="8"/>
      <c r="V122" s="8"/>
      <c r="W122" s="54"/>
      <c r="X122" s="54"/>
      <c r="Y122" s="8"/>
      <c r="Z122" s="17"/>
      <c r="AA122" s="17"/>
      <c r="AB122" s="17"/>
      <c r="AC122" s="17"/>
      <c r="AD122" s="17"/>
    </row>
    <row r="123" ht="12.0" customHeight="1">
      <c r="A123" s="11"/>
      <c r="B123" s="1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50"/>
      <c r="S123" s="17"/>
      <c r="T123" s="17"/>
      <c r="U123" s="8"/>
      <c r="V123" s="8"/>
      <c r="W123" s="54"/>
      <c r="X123" s="54"/>
      <c r="Y123" s="8"/>
      <c r="Z123" s="17"/>
      <c r="AA123" s="17"/>
      <c r="AB123" s="17"/>
      <c r="AC123" s="17"/>
      <c r="AD123" s="17"/>
    </row>
    <row r="124" ht="12.0" customHeight="1">
      <c r="A124" s="11"/>
      <c r="B124" s="1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50"/>
      <c r="S124" s="17"/>
      <c r="T124" s="17"/>
      <c r="U124" s="8"/>
      <c r="V124" s="8"/>
      <c r="W124" s="54"/>
      <c r="X124" s="54"/>
      <c r="Y124" s="8"/>
      <c r="Z124" s="17"/>
      <c r="AA124" s="17"/>
      <c r="AB124" s="17"/>
      <c r="AC124" s="17"/>
      <c r="AD124" s="17"/>
    </row>
    <row r="125" ht="12.0" customHeight="1">
      <c r="A125" s="11"/>
      <c r="B125" s="1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  <c r="R125" s="50"/>
      <c r="S125" s="17"/>
      <c r="T125" s="17"/>
      <c r="U125" s="8"/>
      <c r="V125" s="8"/>
      <c r="W125" s="54"/>
      <c r="X125" s="54"/>
      <c r="Y125" s="8"/>
      <c r="Z125" s="17"/>
      <c r="AA125" s="17"/>
      <c r="AB125" s="17"/>
      <c r="AC125" s="17"/>
      <c r="AD125" s="17"/>
    </row>
    <row r="126" ht="12.0" customHeight="1">
      <c r="A126" s="11"/>
      <c r="B126" s="1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50"/>
      <c r="S126" s="17"/>
      <c r="T126" s="17"/>
      <c r="U126" s="8"/>
      <c r="V126" s="8"/>
      <c r="W126" s="54"/>
      <c r="X126" s="54"/>
      <c r="Y126" s="8"/>
      <c r="Z126" s="17"/>
      <c r="AA126" s="17"/>
      <c r="AB126" s="17"/>
      <c r="AC126" s="17"/>
      <c r="AD126" s="17"/>
    </row>
    <row r="127" ht="12.0" customHeight="1">
      <c r="A127" s="11"/>
      <c r="B127" s="1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50"/>
      <c r="S127" s="17"/>
      <c r="T127" s="17"/>
      <c r="U127" s="8"/>
      <c r="V127" s="8"/>
      <c r="W127" s="54"/>
      <c r="X127" s="54"/>
      <c r="Y127" s="8"/>
      <c r="Z127" s="17"/>
      <c r="AA127" s="17"/>
      <c r="AB127" s="17"/>
      <c r="AC127" s="17"/>
      <c r="AD127" s="17"/>
    </row>
    <row r="128" ht="12.0" customHeight="1">
      <c r="A128" s="11"/>
      <c r="B128" s="1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  <c r="R128" s="50"/>
      <c r="S128" s="17"/>
      <c r="T128" s="17"/>
      <c r="U128" s="8"/>
      <c r="V128" s="8"/>
      <c r="W128" s="54"/>
      <c r="X128" s="54"/>
      <c r="Y128" s="8"/>
      <c r="Z128" s="17"/>
      <c r="AA128" s="17"/>
      <c r="AB128" s="17"/>
      <c r="AC128" s="17"/>
      <c r="AD128" s="17"/>
    </row>
    <row r="129" ht="12.0" customHeight="1">
      <c r="A129" s="11"/>
      <c r="B129" s="1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50"/>
      <c r="S129" s="17"/>
      <c r="T129" s="17"/>
      <c r="U129" s="8"/>
      <c r="V129" s="8"/>
      <c r="W129" s="54"/>
      <c r="X129" s="54"/>
      <c r="Y129" s="8"/>
      <c r="Z129" s="17"/>
      <c r="AA129" s="17"/>
      <c r="AB129" s="17"/>
      <c r="AC129" s="17"/>
      <c r="AD129" s="17"/>
    </row>
    <row r="130" ht="12.0" customHeight="1">
      <c r="A130" s="11"/>
      <c r="B130" s="1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50"/>
      <c r="S130" s="17"/>
      <c r="T130" s="17"/>
      <c r="U130" s="8"/>
      <c r="V130" s="8"/>
      <c r="W130" s="54"/>
      <c r="X130" s="54"/>
      <c r="Y130" s="8"/>
      <c r="Z130" s="17"/>
      <c r="AA130" s="17"/>
      <c r="AB130" s="17"/>
      <c r="AC130" s="17"/>
      <c r="AD130" s="17"/>
    </row>
    <row r="131" ht="12.0" customHeight="1">
      <c r="A131" s="11"/>
      <c r="B131" s="1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50"/>
      <c r="S131" s="17"/>
      <c r="T131" s="17"/>
      <c r="U131" s="8"/>
      <c r="V131" s="8"/>
      <c r="W131" s="54"/>
      <c r="X131" s="54"/>
      <c r="Y131" s="8"/>
      <c r="Z131" s="17"/>
      <c r="AA131" s="17"/>
      <c r="AB131" s="17"/>
      <c r="AC131" s="17"/>
      <c r="AD131" s="17"/>
    </row>
    <row r="132" ht="12.0" customHeight="1">
      <c r="A132" s="11"/>
      <c r="B132" s="1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  <c r="R132" s="50"/>
      <c r="S132" s="17"/>
      <c r="T132" s="17"/>
      <c r="U132" s="8"/>
      <c r="V132" s="8"/>
      <c r="W132" s="54"/>
      <c r="X132" s="54"/>
      <c r="Y132" s="8"/>
      <c r="Z132" s="17"/>
      <c r="AA132" s="17"/>
      <c r="AB132" s="17"/>
      <c r="AC132" s="17"/>
      <c r="AD132" s="17"/>
    </row>
    <row r="133" ht="12.0" customHeight="1">
      <c r="A133" s="11"/>
      <c r="B133" s="1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50"/>
      <c r="S133" s="17"/>
      <c r="T133" s="17"/>
      <c r="U133" s="8"/>
      <c r="V133" s="8"/>
      <c r="W133" s="54"/>
      <c r="X133" s="54"/>
      <c r="Y133" s="8"/>
      <c r="Z133" s="17"/>
      <c r="AA133" s="17"/>
      <c r="AB133" s="17"/>
      <c r="AC133" s="17"/>
      <c r="AD133" s="17"/>
    </row>
    <row r="134" ht="12.0" customHeight="1">
      <c r="A134" s="11"/>
      <c r="B134" s="1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9"/>
      <c r="R134" s="50"/>
      <c r="S134" s="17"/>
      <c r="T134" s="17"/>
      <c r="U134" s="8"/>
      <c r="V134" s="8"/>
      <c r="W134" s="54"/>
      <c r="X134" s="54"/>
      <c r="Y134" s="8"/>
      <c r="Z134" s="17"/>
      <c r="AA134" s="17"/>
      <c r="AB134" s="17"/>
      <c r="AC134" s="17"/>
      <c r="AD134" s="17"/>
    </row>
    <row r="135" ht="12.0" customHeight="1">
      <c r="A135" s="11"/>
      <c r="B135" s="1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  <c r="R135" s="50"/>
      <c r="S135" s="17"/>
      <c r="T135" s="17"/>
      <c r="U135" s="8"/>
      <c r="V135" s="8"/>
      <c r="W135" s="54"/>
      <c r="X135" s="54"/>
      <c r="Y135" s="8"/>
      <c r="Z135" s="17"/>
      <c r="AA135" s="17"/>
      <c r="AB135" s="17"/>
      <c r="AC135" s="17"/>
      <c r="AD135" s="17"/>
    </row>
    <row r="136" ht="12.0" customHeight="1">
      <c r="A136" s="11"/>
      <c r="B136" s="1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9"/>
      <c r="R136" s="50"/>
      <c r="S136" s="17"/>
      <c r="T136" s="17"/>
      <c r="U136" s="8"/>
      <c r="V136" s="8"/>
      <c r="W136" s="54"/>
      <c r="X136" s="54"/>
      <c r="Y136" s="8"/>
      <c r="Z136" s="17"/>
      <c r="AA136" s="17"/>
      <c r="AB136" s="17"/>
      <c r="AC136" s="17"/>
      <c r="AD136" s="17"/>
    </row>
    <row r="137" ht="12.0" customHeight="1">
      <c r="A137" s="11"/>
      <c r="B137" s="1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9"/>
      <c r="R137" s="50"/>
      <c r="S137" s="17"/>
      <c r="T137" s="17"/>
      <c r="U137" s="8"/>
      <c r="V137" s="8"/>
      <c r="W137" s="54"/>
      <c r="X137" s="54"/>
      <c r="Y137" s="8"/>
      <c r="Z137" s="17"/>
      <c r="AA137" s="17"/>
      <c r="AB137" s="17"/>
      <c r="AC137" s="17"/>
      <c r="AD137" s="17"/>
    </row>
    <row r="138" ht="12.0" customHeight="1">
      <c r="A138" s="11"/>
      <c r="B138" s="1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  <c r="R138" s="50"/>
      <c r="S138" s="17"/>
      <c r="T138" s="17"/>
      <c r="U138" s="8"/>
      <c r="V138" s="8"/>
      <c r="W138" s="54"/>
      <c r="X138" s="54"/>
      <c r="Y138" s="8"/>
      <c r="Z138" s="17"/>
      <c r="AA138" s="17"/>
      <c r="AB138" s="17"/>
      <c r="AC138" s="17"/>
      <c r="AD138" s="17"/>
    </row>
    <row r="139" ht="12.0" customHeight="1">
      <c r="A139" s="11"/>
      <c r="B139" s="1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50"/>
      <c r="S139" s="17"/>
      <c r="T139" s="17"/>
      <c r="U139" s="8"/>
      <c r="V139" s="8"/>
      <c r="W139" s="54"/>
      <c r="X139" s="54"/>
      <c r="Y139" s="8"/>
      <c r="Z139" s="17"/>
      <c r="AA139" s="17"/>
      <c r="AB139" s="17"/>
      <c r="AC139" s="17"/>
      <c r="AD139" s="17"/>
    </row>
    <row r="140" ht="12.0" customHeight="1">
      <c r="A140" s="11"/>
      <c r="B140" s="1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9"/>
      <c r="R140" s="50"/>
      <c r="S140" s="17"/>
      <c r="T140" s="17"/>
      <c r="U140" s="8"/>
      <c r="V140" s="8"/>
      <c r="W140" s="54"/>
      <c r="X140" s="54"/>
      <c r="Y140" s="8"/>
      <c r="Z140" s="17"/>
      <c r="AA140" s="17"/>
      <c r="AB140" s="17"/>
      <c r="AC140" s="17"/>
      <c r="AD140" s="17"/>
    </row>
    <row r="141" ht="12.0" customHeight="1">
      <c r="A141" s="11"/>
      <c r="B141" s="1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  <c r="R141" s="50"/>
      <c r="S141" s="17"/>
      <c r="T141" s="17"/>
      <c r="U141" s="8"/>
      <c r="V141" s="8"/>
      <c r="W141" s="54"/>
      <c r="X141" s="54"/>
      <c r="Y141" s="8"/>
      <c r="Z141" s="17"/>
      <c r="AA141" s="17"/>
      <c r="AB141" s="17"/>
      <c r="AC141" s="17"/>
      <c r="AD141" s="17"/>
    </row>
    <row r="142" ht="12.0" customHeight="1">
      <c r="A142" s="11"/>
      <c r="B142" s="1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9"/>
      <c r="R142" s="50"/>
      <c r="S142" s="17"/>
      <c r="T142" s="17"/>
      <c r="U142" s="8"/>
      <c r="V142" s="8"/>
      <c r="W142" s="54"/>
      <c r="X142" s="54"/>
      <c r="Y142" s="8"/>
      <c r="Z142" s="17"/>
      <c r="AA142" s="17"/>
      <c r="AB142" s="17"/>
      <c r="AC142" s="17"/>
      <c r="AD142" s="17"/>
    </row>
    <row r="143" ht="12.0" customHeight="1">
      <c r="A143" s="11"/>
      <c r="B143" s="1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9"/>
      <c r="R143" s="50"/>
      <c r="S143" s="17"/>
      <c r="T143" s="17"/>
      <c r="U143" s="8"/>
      <c r="V143" s="8"/>
      <c r="W143" s="54"/>
      <c r="X143" s="54"/>
      <c r="Y143" s="8"/>
      <c r="Z143" s="17"/>
      <c r="AA143" s="17"/>
      <c r="AB143" s="17"/>
      <c r="AC143" s="17"/>
      <c r="AD143" s="17"/>
    </row>
    <row r="144" ht="12.0" customHeight="1">
      <c r="A144" s="11"/>
      <c r="B144" s="1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50"/>
      <c r="S144" s="17"/>
      <c r="T144" s="17"/>
      <c r="U144" s="8"/>
      <c r="V144" s="8"/>
      <c r="W144" s="54"/>
      <c r="X144" s="54"/>
      <c r="Y144" s="8"/>
      <c r="Z144" s="17"/>
      <c r="AA144" s="17"/>
      <c r="AB144" s="17"/>
      <c r="AC144" s="17"/>
      <c r="AD144" s="17"/>
    </row>
    <row r="145" ht="12.0" customHeight="1">
      <c r="A145" s="11"/>
      <c r="B145" s="1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9"/>
      <c r="R145" s="50"/>
      <c r="S145" s="17"/>
      <c r="T145" s="17"/>
      <c r="U145" s="8"/>
      <c r="V145" s="8"/>
      <c r="W145" s="54"/>
      <c r="X145" s="54"/>
      <c r="Y145" s="8"/>
      <c r="Z145" s="17"/>
      <c r="AA145" s="17"/>
      <c r="AB145" s="17"/>
      <c r="AC145" s="17"/>
      <c r="AD145" s="17"/>
    </row>
    <row r="146" ht="12.0" customHeight="1">
      <c r="A146" s="11"/>
      <c r="B146" s="1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9"/>
      <c r="R146" s="50"/>
      <c r="S146" s="17"/>
      <c r="T146" s="17"/>
      <c r="U146" s="8"/>
      <c r="V146" s="8"/>
      <c r="W146" s="54"/>
      <c r="X146" s="54"/>
      <c r="Y146" s="8"/>
      <c r="Z146" s="17"/>
      <c r="AA146" s="17"/>
      <c r="AB146" s="17"/>
      <c r="AC146" s="17"/>
      <c r="AD146" s="17"/>
    </row>
    <row r="147" ht="12.0" customHeight="1">
      <c r="A147" s="11"/>
      <c r="B147" s="1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50"/>
      <c r="S147" s="17"/>
      <c r="T147" s="17"/>
      <c r="U147" s="8"/>
      <c r="V147" s="8"/>
      <c r="W147" s="54"/>
      <c r="X147" s="54"/>
      <c r="Y147" s="8"/>
      <c r="Z147" s="17"/>
      <c r="AA147" s="17"/>
      <c r="AB147" s="17"/>
      <c r="AC147" s="17"/>
      <c r="AD147" s="17"/>
    </row>
    <row r="148" ht="12.0" customHeight="1">
      <c r="A148" s="11"/>
      <c r="B148" s="1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9"/>
      <c r="R148" s="50"/>
      <c r="S148" s="17"/>
      <c r="T148" s="17"/>
      <c r="U148" s="8"/>
      <c r="V148" s="8"/>
      <c r="W148" s="54"/>
      <c r="X148" s="54"/>
      <c r="Y148" s="8"/>
      <c r="Z148" s="17"/>
      <c r="AA148" s="17"/>
      <c r="AB148" s="17"/>
      <c r="AC148" s="17"/>
      <c r="AD148" s="17"/>
    </row>
    <row r="149" ht="12.0" customHeight="1">
      <c r="A149" s="11"/>
      <c r="B149" s="1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9"/>
      <c r="R149" s="50"/>
      <c r="S149" s="17"/>
      <c r="T149" s="17"/>
      <c r="U149" s="8"/>
      <c r="V149" s="8"/>
      <c r="W149" s="54"/>
      <c r="X149" s="54"/>
      <c r="Y149" s="8"/>
      <c r="Z149" s="17"/>
      <c r="AA149" s="17"/>
      <c r="AB149" s="17"/>
      <c r="AC149" s="17"/>
      <c r="AD149" s="17"/>
    </row>
    <row r="150" ht="12.0" customHeight="1">
      <c r="A150" s="11"/>
      <c r="B150" s="1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  <c r="R150" s="50"/>
      <c r="S150" s="17"/>
      <c r="T150" s="17"/>
      <c r="U150" s="8"/>
      <c r="V150" s="8"/>
      <c r="W150" s="54"/>
      <c r="X150" s="54"/>
      <c r="Y150" s="8"/>
      <c r="Z150" s="17"/>
      <c r="AA150" s="17"/>
      <c r="AB150" s="17"/>
      <c r="AC150" s="17"/>
      <c r="AD150" s="17"/>
    </row>
    <row r="151" ht="12.0" customHeight="1">
      <c r="A151" s="11"/>
      <c r="B151" s="1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9"/>
      <c r="R151" s="50"/>
      <c r="S151" s="17"/>
      <c r="T151" s="17"/>
      <c r="U151" s="8"/>
      <c r="V151" s="8"/>
      <c r="W151" s="54"/>
      <c r="X151" s="54"/>
      <c r="Y151" s="8"/>
      <c r="Z151" s="17"/>
      <c r="AA151" s="17"/>
      <c r="AB151" s="17"/>
      <c r="AC151" s="17"/>
      <c r="AD151" s="17"/>
    </row>
    <row r="152" ht="12.0" customHeight="1">
      <c r="A152" s="11"/>
      <c r="B152" s="1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9"/>
      <c r="R152" s="50"/>
      <c r="S152" s="17"/>
      <c r="T152" s="17"/>
      <c r="U152" s="8"/>
      <c r="V152" s="8"/>
      <c r="W152" s="54"/>
      <c r="X152" s="54"/>
      <c r="Y152" s="8"/>
      <c r="Z152" s="17"/>
      <c r="AA152" s="17"/>
      <c r="AB152" s="17"/>
      <c r="AC152" s="17"/>
      <c r="AD152" s="17"/>
    </row>
    <row r="153" ht="12.0" customHeight="1">
      <c r="A153" s="11"/>
      <c r="B153" s="1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50"/>
      <c r="S153" s="17"/>
      <c r="T153" s="17"/>
      <c r="U153" s="8"/>
      <c r="V153" s="8"/>
      <c r="W153" s="54"/>
      <c r="X153" s="54"/>
      <c r="Y153" s="8"/>
      <c r="Z153" s="17"/>
      <c r="AA153" s="17"/>
      <c r="AB153" s="17"/>
      <c r="AC153" s="17"/>
      <c r="AD153" s="17"/>
    </row>
    <row r="154" ht="12.0" customHeight="1">
      <c r="A154" s="11"/>
      <c r="B154" s="1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9"/>
      <c r="R154" s="50"/>
      <c r="S154" s="17"/>
      <c r="T154" s="17"/>
      <c r="U154" s="8"/>
      <c r="V154" s="8"/>
      <c r="W154" s="54"/>
      <c r="X154" s="54"/>
      <c r="Y154" s="8"/>
      <c r="Z154" s="17"/>
      <c r="AA154" s="17"/>
      <c r="AB154" s="17"/>
      <c r="AC154" s="17"/>
      <c r="AD154" s="17"/>
    </row>
    <row r="155" ht="12.0" customHeight="1">
      <c r="A155" s="11"/>
      <c r="B155" s="1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50"/>
      <c r="S155" s="17"/>
      <c r="T155" s="17"/>
      <c r="U155" s="8"/>
      <c r="V155" s="8"/>
      <c r="W155" s="54"/>
      <c r="X155" s="54"/>
      <c r="Y155" s="8"/>
      <c r="Z155" s="17"/>
      <c r="AA155" s="17"/>
      <c r="AB155" s="17"/>
      <c r="AC155" s="17"/>
      <c r="AD155" s="17"/>
    </row>
    <row r="156" ht="12.0" customHeight="1">
      <c r="A156" s="11"/>
      <c r="B156" s="1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9"/>
      <c r="R156" s="50"/>
      <c r="S156" s="17"/>
      <c r="T156" s="17"/>
      <c r="U156" s="8"/>
      <c r="V156" s="8"/>
      <c r="W156" s="54"/>
      <c r="X156" s="54"/>
      <c r="Y156" s="8"/>
      <c r="Z156" s="17"/>
      <c r="AA156" s="17"/>
      <c r="AB156" s="17"/>
      <c r="AC156" s="17"/>
      <c r="AD156" s="17"/>
    </row>
    <row r="157" ht="12.0" customHeight="1">
      <c r="A157" s="11"/>
      <c r="B157" s="1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9"/>
      <c r="R157" s="50"/>
      <c r="S157" s="17"/>
      <c r="T157" s="17"/>
      <c r="U157" s="8"/>
      <c r="V157" s="8"/>
      <c r="W157" s="54"/>
      <c r="X157" s="54"/>
      <c r="Y157" s="8"/>
      <c r="Z157" s="17"/>
      <c r="AA157" s="17"/>
      <c r="AB157" s="17"/>
      <c r="AC157" s="17"/>
      <c r="AD157" s="17"/>
    </row>
    <row r="158" ht="12.0" customHeight="1">
      <c r="A158" s="11"/>
      <c r="B158" s="1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  <c r="R158" s="50"/>
      <c r="S158" s="17"/>
      <c r="T158" s="17"/>
      <c r="U158" s="8"/>
      <c r="V158" s="8"/>
      <c r="W158" s="54"/>
      <c r="X158" s="54"/>
      <c r="Y158" s="8"/>
      <c r="Z158" s="17"/>
      <c r="AA158" s="17"/>
      <c r="AB158" s="17"/>
      <c r="AC158" s="17"/>
      <c r="AD158" s="17"/>
    </row>
    <row r="159" ht="12.0" customHeight="1">
      <c r="A159" s="11"/>
      <c r="B159" s="1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9"/>
      <c r="R159" s="50"/>
      <c r="S159" s="17"/>
      <c r="T159" s="17"/>
      <c r="U159" s="8"/>
      <c r="V159" s="8"/>
      <c r="W159" s="54"/>
      <c r="X159" s="54"/>
      <c r="Y159" s="8"/>
      <c r="Z159" s="17"/>
      <c r="AA159" s="17"/>
      <c r="AB159" s="17"/>
      <c r="AC159" s="17"/>
      <c r="AD159" s="17"/>
    </row>
    <row r="160" ht="12.0" customHeight="1">
      <c r="A160" s="11"/>
      <c r="B160" s="1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9"/>
      <c r="R160" s="50"/>
      <c r="S160" s="17"/>
      <c r="T160" s="17"/>
      <c r="U160" s="8"/>
      <c r="V160" s="8"/>
      <c r="W160" s="54"/>
      <c r="X160" s="54"/>
      <c r="Y160" s="8"/>
      <c r="Z160" s="17"/>
      <c r="AA160" s="17"/>
      <c r="AB160" s="17"/>
      <c r="AC160" s="17"/>
      <c r="AD160" s="17"/>
    </row>
    <row r="161" ht="12.0" customHeight="1">
      <c r="A161" s="11"/>
      <c r="B161" s="1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9"/>
      <c r="R161" s="50"/>
      <c r="S161" s="17"/>
      <c r="T161" s="17"/>
      <c r="U161" s="8"/>
      <c r="V161" s="8"/>
      <c r="W161" s="54"/>
      <c r="X161" s="54"/>
      <c r="Y161" s="8"/>
      <c r="Z161" s="17"/>
      <c r="AA161" s="17"/>
      <c r="AB161" s="17"/>
      <c r="AC161" s="17"/>
      <c r="AD161" s="17"/>
    </row>
    <row r="162" ht="12.0" customHeight="1">
      <c r="A162" s="11"/>
      <c r="B162" s="11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50"/>
      <c r="S162" s="17"/>
      <c r="T162" s="17"/>
      <c r="U162" s="8"/>
      <c r="V162" s="8"/>
      <c r="W162" s="54"/>
      <c r="X162" s="54"/>
      <c r="Y162" s="8"/>
      <c r="Z162" s="17"/>
      <c r="AA162" s="17"/>
      <c r="AB162" s="17"/>
      <c r="AC162" s="17"/>
      <c r="AD162" s="17"/>
    </row>
    <row r="163" ht="12.0" customHeight="1">
      <c r="A163" s="11"/>
      <c r="B163" s="11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50"/>
      <c r="S163" s="17"/>
      <c r="T163" s="17"/>
      <c r="U163" s="8"/>
      <c r="V163" s="8"/>
      <c r="W163" s="54"/>
      <c r="X163" s="54"/>
      <c r="Y163" s="8"/>
      <c r="Z163" s="17"/>
      <c r="AA163" s="17"/>
      <c r="AB163" s="17"/>
      <c r="AC163" s="17"/>
      <c r="AD163" s="17"/>
    </row>
    <row r="164" ht="12.0" customHeight="1">
      <c r="A164" s="11"/>
      <c r="B164" s="11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9"/>
      <c r="R164" s="50"/>
      <c r="S164" s="17"/>
      <c r="T164" s="17"/>
      <c r="U164" s="8"/>
      <c r="V164" s="8"/>
      <c r="W164" s="54"/>
      <c r="X164" s="54"/>
      <c r="Y164" s="8"/>
      <c r="Z164" s="17"/>
      <c r="AA164" s="17"/>
      <c r="AB164" s="17"/>
      <c r="AC164" s="17"/>
      <c r="AD164" s="17"/>
    </row>
    <row r="165" ht="12.0" customHeight="1">
      <c r="A165" s="11"/>
      <c r="B165" s="11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9"/>
      <c r="R165" s="50"/>
      <c r="S165" s="17"/>
      <c r="T165" s="17"/>
      <c r="U165" s="8"/>
      <c r="V165" s="8"/>
      <c r="W165" s="54"/>
      <c r="X165" s="54"/>
      <c r="Y165" s="8"/>
      <c r="Z165" s="17"/>
      <c r="AA165" s="17"/>
      <c r="AB165" s="17"/>
      <c r="AC165" s="17"/>
      <c r="AD165" s="17"/>
    </row>
    <row r="166" ht="12.0" customHeight="1">
      <c r="A166" s="11"/>
      <c r="B166" s="1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9"/>
      <c r="R166" s="50"/>
      <c r="S166" s="17"/>
      <c r="T166" s="17"/>
      <c r="U166" s="8"/>
      <c r="V166" s="8"/>
      <c r="W166" s="54"/>
      <c r="X166" s="54"/>
      <c r="Y166" s="8"/>
      <c r="Z166" s="17"/>
      <c r="AA166" s="17"/>
      <c r="AB166" s="17"/>
      <c r="AC166" s="17"/>
      <c r="AD166" s="17"/>
    </row>
    <row r="167" ht="12.0" customHeight="1">
      <c r="A167" s="11"/>
      <c r="B167" s="11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9"/>
      <c r="R167" s="50"/>
      <c r="S167" s="17"/>
      <c r="T167" s="17"/>
      <c r="U167" s="8"/>
      <c r="V167" s="8"/>
      <c r="W167" s="54"/>
      <c r="X167" s="54"/>
      <c r="Y167" s="8"/>
      <c r="Z167" s="17"/>
      <c r="AA167" s="17"/>
      <c r="AB167" s="17"/>
      <c r="AC167" s="17"/>
      <c r="AD167" s="17"/>
    </row>
    <row r="168" ht="12.0" customHeight="1">
      <c r="A168" s="11"/>
      <c r="B168" s="11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9"/>
      <c r="R168" s="50"/>
      <c r="S168" s="17"/>
      <c r="T168" s="17"/>
      <c r="U168" s="8"/>
      <c r="V168" s="8"/>
      <c r="W168" s="54"/>
      <c r="X168" s="54"/>
      <c r="Y168" s="8"/>
      <c r="Z168" s="17"/>
      <c r="AA168" s="17"/>
      <c r="AB168" s="17"/>
      <c r="AC168" s="17"/>
      <c r="AD168" s="17"/>
    </row>
    <row r="169" ht="12.0" customHeight="1">
      <c r="A169" s="11"/>
      <c r="B169" s="1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9"/>
      <c r="R169" s="50"/>
      <c r="S169" s="17"/>
      <c r="T169" s="17"/>
      <c r="U169" s="8"/>
      <c r="V169" s="8"/>
      <c r="W169" s="54"/>
      <c r="X169" s="54"/>
      <c r="Y169" s="8"/>
      <c r="Z169" s="17"/>
      <c r="AA169" s="17"/>
      <c r="AB169" s="17"/>
      <c r="AC169" s="17"/>
      <c r="AD169" s="17"/>
    </row>
    <row r="170" ht="12.0" customHeight="1">
      <c r="A170" s="11"/>
      <c r="B170" s="1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9"/>
      <c r="R170" s="50"/>
      <c r="S170" s="17"/>
      <c r="T170" s="17"/>
      <c r="U170" s="8"/>
      <c r="V170" s="8"/>
      <c r="W170" s="54"/>
      <c r="X170" s="54"/>
      <c r="Y170" s="8"/>
      <c r="Z170" s="17"/>
      <c r="AA170" s="17"/>
      <c r="AB170" s="17"/>
      <c r="AC170" s="17"/>
      <c r="AD170" s="17"/>
    </row>
    <row r="171" ht="12.0" customHeight="1">
      <c r="A171" s="11"/>
      <c r="B171" s="1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50"/>
      <c r="S171" s="17"/>
      <c r="T171" s="17"/>
      <c r="U171" s="8"/>
      <c r="V171" s="8"/>
      <c r="W171" s="54"/>
      <c r="X171" s="54"/>
      <c r="Y171" s="8"/>
      <c r="Z171" s="17"/>
      <c r="AA171" s="17"/>
      <c r="AB171" s="17"/>
      <c r="AC171" s="17"/>
      <c r="AD171" s="17"/>
    </row>
    <row r="172" ht="12.0" customHeight="1">
      <c r="A172" s="11"/>
      <c r="B172" s="1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9"/>
      <c r="R172" s="50"/>
      <c r="S172" s="17"/>
      <c r="T172" s="17"/>
      <c r="U172" s="8"/>
      <c r="V172" s="8"/>
      <c r="W172" s="54"/>
      <c r="X172" s="54"/>
      <c r="Y172" s="8"/>
      <c r="Z172" s="17"/>
      <c r="AA172" s="17"/>
      <c r="AB172" s="17"/>
      <c r="AC172" s="17"/>
      <c r="AD172" s="17"/>
    </row>
    <row r="173" ht="12.0" customHeight="1">
      <c r="A173" s="11"/>
      <c r="B173" s="1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9"/>
      <c r="R173" s="50"/>
      <c r="S173" s="17"/>
      <c r="T173" s="17"/>
      <c r="U173" s="8"/>
      <c r="V173" s="8"/>
      <c r="W173" s="54"/>
      <c r="X173" s="54"/>
      <c r="Y173" s="8"/>
      <c r="Z173" s="17"/>
      <c r="AA173" s="17"/>
      <c r="AB173" s="17"/>
      <c r="AC173" s="17"/>
      <c r="AD173" s="17"/>
    </row>
    <row r="174" ht="12.0" customHeight="1">
      <c r="A174" s="11"/>
      <c r="B174" s="1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9"/>
      <c r="R174" s="50"/>
      <c r="S174" s="17"/>
      <c r="T174" s="17"/>
      <c r="U174" s="8"/>
      <c r="V174" s="8"/>
      <c r="W174" s="54"/>
      <c r="X174" s="54"/>
      <c r="Y174" s="8"/>
      <c r="Z174" s="17"/>
      <c r="AA174" s="17"/>
      <c r="AB174" s="17"/>
      <c r="AC174" s="17"/>
      <c r="AD174" s="17"/>
    </row>
    <row r="175" ht="12.0" customHeight="1">
      <c r="A175" s="11"/>
      <c r="B175" s="1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9"/>
      <c r="R175" s="50"/>
      <c r="S175" s="17"/>
      <c r="T175" s="17"/>
      <c r="U175" s="8"/>
      <c r="V175" s="8"/>
      <c r="W175" s="54"/>
      <c r="X175" s="54"/>
      <c r="Y175" s="8"/>
      <c r="Z175" s="17"/>
      <c r="AA175" s="17"/>
      <c r="AB175" s="17"/>
      <c r="AC175" s="17"/>
      <c r="AD175" s="17"/>
    </row>
    <row r="176" ht="12.0" customHeight="1">
      <c r="A176" s="11"/>
      <c r="B176" s="1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/>
      <c r="R176" s="50"/>
      <c r="S176" s="17"/>
      <c r="T176" s="17"/>
      <c r="U176" s="8"/>
      <c r="V176" s="8"/>
      <c r="W176" s="54"/>
      <c r="X176" s="54"/>
      <c r="Y176" s="8"/>
      <c r="Z176" s="17"/>
      <c r="AA176" s="17"/>
      <c r="AB176" s="17"/>
      <c r="AC176" s="17"/>
      <c r="AD176" s="17"/>
    </row>
    <row r="177" ht="12.0" customHeight="1">
      <c r="A177" s="11"/>
      <c r="B177" s="11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50"/>
      <c r="S177" s="17"/>
      <c r="T177" s="17"/>
      <c r="U177" s="8"/>
      <c r="V177" s="8"/>
      <c r="W177" s="54"/>
      <c r="X177" s="54"/>
      <c r="Y177" s="8"/>
      <c r="Z177" s="17"/>
      <c r="AA177" s="17"/>
      <c r="AB177" s="17"/>
      <c r="AC177" s="17"/>
      <c r="AD177" s="17"/>
    </row>
    <row r="178" ht="12.0" customHeight="1">
      <c r="A178" s="11"/>
      <c r="B178" s="11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50"/>
      <c r="S178" s="17"/>
      <c r="T178" s="17"/>
      <c r="U178" s="8"/>
      <c r="V178" s="8"/>
      <c r="W178" s="54"/>
      <c r="X178" s="54"/>
      <c r="Y178" s="8"/>
      <c r="Z178" s="17"/>
      <c r="AA178" s="17"/>
      <c r="AB178" s="17"/>
      <c r="AC178" s="17"/>
      <c r="AD178" s="17"/>
    </row>
    <row r="179" ht="12.0" customHeight="1">
      <c r="A179" s="11"/>
      <c r="B179" s="11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50"/>
      <c r="S179" s="17"/>
      <c r="T179" s="17"/>
      <c r="U179" s="8"/>
      <c r="V179" s="8"/>
      <c r="W179" s="54"/>
      <c r="X179" s="54"/>
      <c r="Y179" s="8"/>
      <c r="Z179" s="17"/>
      <c r="AA179" s="17"/>
      <c r="AB179" s="17"/>
      <c r="AC179" s="17"/>
      <c r="AD179" s="17"/>
    </row>
    <row r="180" ht="12.0" customHeight="1">
      <c r="A180" s="11"/>
      <c r="B180" s="11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50"/>
      <c r="S180" s="17"/>
      <c r="T180" s="17"/>
      <c r="U180" s="8"/>
      <c r="V180" s="8"/>
      <c r="W180" s="54"/>
      <c r="X180" s="54"/>
      <c r="Y180" s="8"/>
      <c r="Z180" s="17"/>
      <c r="AA180" s="17"/>
      <c r="AB180" s="17"/>
      <c r="AC180" s="17"/>
      <c r="AD180" s="17"/>
    </row>
    <row r="181" ht="12.0" customHeight="1">
      <c r="A181" s="11"/>
      <c r="B181" s="1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50"/>
      <c r="S181" s="17"/>
      <c r="T181" s="17"/>
      <c r="U181" s="8"/>
      <c r="V181" s="8"/>
      <c r="W181" s="54"/>
      <c r="X181" s="54"/>
      <c r="Y181" s="8"/>
      <c r="Z181" s="17"/>
      <c r="AA181" s="17"/>
      <c r="AB181" s="17"/>
      <c r="AC181" s="17"/>
      <c r="AD181" s="17"/>
    </row>
    <row r="182" ht="12.0" customHeight="1">
      <c r="A182" s="11"/>
      <c r="B182" s="11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50"/>
      <c r="S182" s="17"/>
      <c r="T182" s="17"/>
      <c r="U182" s="8"/>
      <c r="V182" s="8"/>
      <c r="W182" s="54"/>
      <c r="X182" s="54"/>
      <c r="Y182" s="8"/>
      <c r="Z182" s="17"/>
      <c r="AA182" s="17"/>
      <c r="AB182" s="17"/>
      <c r="AC182" s="17"/>
      <c r="AD182" s="17"/>
    </row>
    <row r="183" ht="12.0" customHeight="1">
      <c r="A183" s="11"/>
      <c r="B183" s="1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50"/>
      <c r="S183" s="17"/>
      <c r="T183" s="17"/>
      <c r="U183" s="8"/>
      <c r="V183" s="8"/>
      <c r="W183" s="54"/>
      <c r="X183" s="54"/>
      <c r="Y183" s="8"/>
      <c r="Z183" s="17"/>
      <c r="AA183" s="17"/>
      <c r="AB183" s="17"/>
      <c r="AC183" s="17"/>
      <c r="AD183" s="17"/>
    </row>
    <row r="184" ht="12.0" customHeight="1">
      <c r="A184" s="11"/>
      <c r="B184" s="1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50"/>
      <c r="S184" s="17"/>
      <c r="T184" s="17"/>
      <c r="U184" s="8"/>
      <c r="V184" s="8"/>
      <c r="W184" s="54"/>
      <c r="X184" s="54"/>
      <c r="Y184" s="8"/>
      <c r="Z184" s="17"/>
      <c r="AA184" s="17"/>
      <c r="AB184" s="17"/>
      <c r="AC184" s="17"/>
      <c r="AD184" s="17"/>
    </row>
    <row r="185" ht="12.0" customHeight="1">
      <c r="A185" s="11"/>
      <c r="B185" s="1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/>
      <c r="R185" s="50"/>
      <c r="S185" s="17"/>
      <c r="T185" s="17"/>
      <c r="U185" s="8"/>
      <c r="V185" s="8"/>
      <c r="W185" s="54"/>
      <c r="X185" s="54"/>
      <c r="Y185" s="8"/>
      <c r="Z185" s="17"/>
      <c r="AA185" s="17"/>
      <c r="AB185" s="17"/>
      <c r="AC185" s="17"/>
      <c r="AD185" s="17"/>
    </row>
    <row r="186" ht="12.0" customHeight="1">
      <c r="A186" s="11"/>
      <c r="B186" s="1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9"/>
      <c r="R186" s="50"/>
      <c r="S186" s="17"/>
      <c r="T186" s="17"/>
      <c r="U186" s="8"/>
      <c r="V186" s="8"/>
      <c r="W186" s="54"/>
      <c r="X186" s="54"/>
      <c r="Y186" s="8"/>
      <c r="Z186" s="17"/>
      <c r="AA186" s="17"/>
      <c r="AB186" s="17"/>
      <c r="AC186" s="17"/>
      <c r="AD186" s="17"/>
    </row>
    <row r="187" ht="12.0" customHeight="1">
      <c r="A187" s="11"/>
      <c r="B187" s="1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9"/>
      <c r="R187" s="50"/>
      <c r="S187" s="17"/>
      <c r="T187" s="17"/>
      <c r="U187" s="8"/>
      <c r="V187" s="8"/>
      <c r="W187" s="54"/>
      <c r="X187" s="54"/>
      <c r="Y187" s="8"/>
      <c r="Z187" s="17"/>
      <c r="AA187" s="17"/>
      <c r="AB187" s="17"/>
      <c r="AC187" s="17"/>
      <c r="AD187" s="17"/>
    </row>
    <row r="188" ht="12.0" customHeight="1">
      <c r="A188" s="11"/>
      <c r="B188" s="1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9"/>
      <c r="R188" s="50"/>
      <c r="S188" s="17"/>
      <c r="T188" s="17"/>
      <c r="U188" s="8"/>
      <c r="V188" s="8"/>
      <c r="W188" s="54"/>
      <c r="X188" s="54"/>
      <c r="Y188" s="8"/>
      <c r="Z188" s="17"/>
      <c r="AA188" s="17"/>
      <c r="AB188" s="17"/>
      <c r="AC188" s="17"/>
      <c r="AD188" s="17"/>
    </row>
    <row r="189" ht="12.0" customHeight="1">
      <c r="A189" s="11"/>
      <c r="B189" s="1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9"/>
      <c r="R189" s="50"/>
      <c r="S189" s="17"/>
      <c r="T189" s="17"/>
      <c r="U189" s="8"/>
      <c r="V189" s="8"/>
      <c r="W189" s="54"/>
      <c r="X189" s="54"/>
      <c r="Y189" s="8"/>
      <c r="Z189" s="17"/>
      <c r="AA189" s="17"/>
      <c r="AB189" s="17"/>
      <c r="AC189" s="17"/>
      <c r="AD189" s="17"/>
    </row>
    <row r="190" ht="12.0" customHeight="1">
      <c r="A190" s="11"/>
      <c r="B190" s="1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9"/>
      <c r="R190" s="50"/>
      <c r="S190" s="17"/>
      <c r="T190" s="17"/>
      <c r="U190" s="8"/>
      <c r="V190" s="8"/>
      <c r="W190" s="54"/>
      <c r="X190" s="54"/>
      <c r="Y190" s="8"/>
      <c r="Z190" s="17"/>
      <c r="AA190" s="17"/>
      <c r="AB190" s="17"/>
      <c r="AC190" s="17"/>
      <c r="AD190" s="17"/>
    </row>
    <row r="191" ht="12.0" customHeight="1">
      <c r="A191" s="11"/>
      <c r="B191" s="1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9"/>
      <c r="R191" s="50"/>
      <c r="S191" s="17"/>
      <c r="T191" s="17"/>
      <c r="U191" s="8"/>
      <c r="V191" s="8"/>
      <c r="W191" s="54"/>
      <c r="X191" s="54"/>
      <c r="Y191" s="8"/>
      <c r="Z191" s="17"/>
      <c r="AA191" s="17"/>
      <c r="AB191" s="17"/>
      <c r="AC191" s="17"/>
      <c r="AD191" s="17"/>
    </row>
    <row r="192" ht="12.0" customHeight="1">
      <c r="A192" s="11"/>
      <c r="B192" s="11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9"/>
      <c r="R192" s="50"/>
      <c r="S192" s="17"/>
      <c r="T192" s="17"/>
      <c r="U192" s="8"/>
      <c r="V192" s="8"/>
      <c r="W192" s="54"/>
      <c r="X192" s="54"/>
      <c r="Y192" s="8"/>
      <c r="Z192" s="17"/>
      <c r="AA192" s="17"/>
      <c r="AB192" s="17"/>
      <c r="AC192" s="17"/>
      <c r="AD192" s="17"/>
    </row>
    <row r="193" ht="12.0" customHeight="1">
      <c r="A193" s="11"/>
      <c r="B193" s="11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9"/>
      <c r="R193" s="50"/>
      <c r="S193" s="17"/>
      <c r="T193" s="17"/>
      <c r="U193" s="8"/>
      <c r="V193" s="8"/>
      <c r="W193" s="54"/>
      <c r="X193" s="54"/>
      <c r="Y193" s="8"/>
      <c r="Z193" s="17"/>
      <c r="AA193" s="17"/>
      <c r="AB193" s="17"/>
      <c r="AC193" s="17"/>
      <c r="AD193" s="17"/>
    </row>
    <row r="194" ht="12.0" customHeight="1">
      <c r="A194" s="11"/>
      <c r="B194" s="11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9"/>
      <c r="R194" s="50"/>
      <c r="S194" s="17"/>
      <c r="T194" s="17"/>
      <c r="U194" s="8"/>
      <c r="V194" s="8"/>
      <c r="W194" s="54"/>
      <c r="X194" s="54"/>
      <c r="Y194" s="8"/>
      <c r="Z194" s="17"/>
      <c r="AA194" s="17"/>
      <c r="AB194" s="17"/>
      <c r="AC194" s="17"/>
      <c r="AD194" s="17"/>
    </row>
    <row r="195" ht="12.0" customHeight="1">
      <c r="A195" s="11"/>
      <c r="B195" s="1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9"/>
      <c r="R195" s="50"/>
      <c r="S195" s="17"/>
      <c r="T195" s="17"/>
      <c r="U195" s="8"/>
      <c r="V195" s="8"/>
      <c r="W195" s="54"/>
      <c r="X195" s="54"/>
      <c r="Y195" s="8"/>
      <c r="Z195" s="17"/>
      <c r="AA195" s="17"/>
      <c r="AB195" s="17"/>
      <c r="AC195" s="17"/>
      <c r="AD195" s="17"/>
    </row>
    <row r="196" ht="12.0" customHeight="1">
      <c r="A196" s="11"/>
      <c r="B196" s="1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9"/>
      <c r="R196" s="50"/>
      <c r="S196" s="17"/>
      <c r="T196" s="17"/>
      <c r="U196" s="8"/>
      <c r="V196" s="8"/>
      <c r="W196" s="54"/>
      <c r="X196" s="54"/>
      <c r="Y196" s="8"/>
      <c r="Z196" s="17"/>
      <c r="AA196" s="17"/>
      <c r="AB196" s="17"/>
      <c r="AC196" s="17"/>
      <c r="AD196" s="17"/>
    </row>
    <row r="197" ht="12.0" customHeight="1">
      <c r="A197" s="11"/>
      <c r="B197" s="1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50"/>
      <c r="S197" s="17"/>
      <c r="T197" s="17"/>
      <c r="U197" s="8"/>
      <c r="V197" s="8"/>
      <c r="W197" s="54"/>
      <c r="X197" s="54"/>
      <c r="Y197" s="8"/>
      <c r="Z197" s="17"/>
      <c r="AA197" s="17"/>
      <c r="AB197" s="17"/>
      <c r="AC197" s="17"/>
      <c r="AD197" s="17"/>
    </row>
    <row r="198" ht="12.0" customHeight="1">
      <c r="A198" s="11"/>
      <c r="B198" s="1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9"/>
      <c r="R198" s="50"/>
      <c r="S198" s="17"/>
      <c r="T198" s="17"/>
      <c r="U198" s="8"/>
      <c r="V198" s="8"/>
      <c r="W198" s="54"/>
      <c r="X198" s="54"/>
      <c r="Y198" s="8"/>
      <c r="Z198" s="17"/>
      <c r="AA198" s="17"/>
      <c r="AB198" s="17"/>
      <c r="AC198" s="17"/>
      <c r="AD198" s="17"/>
    </row>
    <row r="199" ht="12.0" customHeight="1">
      <c r="A199" s="11"/>
      <c r="B199" s="1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9"/>
      <c r="R199" s="50"/>
      <c r="S199" s="17"/>
      <c r="T199" s="17"/>
      <c r="U199" s="8"/>
      <c r="V199" s="8"/>
      <c r="W199" s="54"/>
      <c r="X199" s="54"/>
      <c r="Y199" s="8"/>
      <c r="Z199" s="17"/>
      <c r="AA199" s="17"/>
      <c r="AB199" s="17"/>
      <c r="AC199" s="17"/>
      <c r="AD199" s="17"/>
    </row>
    <row r="200" ht="12.0" customHeight="1">
      <c r="A200" s="11"/>
      <c r="B200" s="1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9"/>
      <c r="R200" s="50"/>
      <c r="S200" s="17"/>
      <c r="T200" s="17"/>
      <c r="U200" s="8"/>
      <c r="V200" s="8"/>
      <c r="W200" s="54"/>
      <c r="X200" s="54"/>
      <c r="Y200" s="8"/>
      <c r="Z200" s="17"/>
      <c r="AA200" s="17"/>
      <c r="AB200" s="17"/>
      <c r="AC200" s="17"/>
      <c r="AD200" s="17"/>
    </row>
    <row r="201" ht="12.0" customHeight="1">
      <c r="A201" s="11"/>
      <c r="B201" s="1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50"/>
      <c r="S201" s="17"/>
      <c r="T201" s="17"/>
      <c r="U201" s="8"/>
      <c r="V201" s="8"/>
      <c r="W201" s="54"/>
      <c r="X201" s="54"/>
      <c r="Y201" s="8"/>
      <c r="Z201" s="17"/>
      <c r="AA201" s="17"/>
      <c r="AB201" s="17"/>
      <c r="AC201" s="17"/>
      <c r="AD201" s="17"/>
    </row>
    <row r="202" ht="12.0" customHeight="1">
      <c r="A202" s="11"/>
      <c r="B202" s="1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9"/>
      <c r="R202" s="50"/>
      <c r="S202" s="17"/>
      <c r="T202" s="17"/>
      <c r="U202" s="8"/>
      <c r="V202" s="8"/>
      <c r="W202" s="54"/>
      <c r="X202" s="54"/>
      <c r="Y202" s="8"/>
      <c r="Z202" s="17"/>
      <c r="AA202" s="17"/>
      <c r="AB202" s="17"/>
      <c r="AC202" s="17"/>
      <c r="AD202" s="17"/>
    </row>
    <row r="203" ht="12.0" customHeight="1">
      <c r="A203" s="11"/>
      <c r="B203" s="11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50"/>
      <c r="S203" s="17"/>
      <c r="T203" s="17"/>
      <c r="U203" s="8"/>
      <c r="V203" s="8"/>
      <c r="W203" s="54"/>
      <c r="X203" s="54"/>
      <c r="Y203" s="8"/>
      <c r="Z203" s="17"/>
      <c r="AA203" s="17"/>
      <c r="AB203" s="17"/>
      <c r="AC203" s="17"/>
      <c r="AD203" s="17"/>
    </row>
    <row r="204" ht="12.0" customHeight="1">
      <c r="A204" s="11"/>
      <c r="B204" s="11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50"/>
      <c r="S204" s="17"/>
      <c r="T204" s="17"/>
      <c r="U204" s="8"/>
      <c r="V204" s="8"/>
      <c r="W204" s="54"/>
      <c r="X204" s="54"/>
      <c r="Y204" s="8"/>
      <c r="Z204" s="17"/>
      <c r="AA204" s="17"/>
      <c r="AB204" s="17"/>
      <c r="AC204" s="17"/>
      <c r="AD204" s="17"/>
    </row>
    <row r="205" ht="12.0" customHeight="1">
      <c r="A205" s="11"/>
      <c r="B205" s="11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50"/>
      <c r="S205" s="17"/>
      <c r="T205" s="17"/>
      <c r="U205" s="8"/>
      <c r="V205" s="8"/>
      <c r="W205" s="54"/>
      <c r="X205" s="54"/>
      <c r="Y205" s="8"/>
      <c r="Z205" s="17"/>
      <c r="AA205" s="17"/>
      <c r="AB205" s="17"/>
      <c r="AC205" s="17"/>
      <c r="AD205" s="17"/>
    </row>
    <row r="206" ht="12.0" customHeight="1">
      <c r="A206" s="11"/>
      <c r="B206" s="11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50"/>
      <c r="S206" s="17"/>
      <c r="T206" s="17"/>
      <c r="U206" s="8"/>
      <c r="V206" s="8"/>
      <c r="W206" s="54"/>
      <c r="X206" s="54"/>
      <c r="Y206" s="8"/>
      <c r="Z206" s="17"/>
      <c r="AA206" s="17"/>
      <c r="AB206" s="17"/>
      <c r="AC206" s="17"/>
      <c r="AD206" s="17"/>
    </row>
    <row r="207" ht="12.0" customHeight="1">
      <c r="A207" s="11"/>
      <c r="B207" s="11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50"/>
      <c r="S207" s="17"/>
      <c r="T207" s="17"/>
      <c r="U207" s="8"/>
      <c r="V207" s="8"/>
      <c r="W207" s="54"/>
      <c r="X207" s="54"/>
      <c r="Y207" s="8"/>
      <c r="Z207" s="17"/>
      <c r="AA207" s="17"/>
      <c r="AB207" s="17"/>
      <c r="AC207" s="17"/>
      <c r="AD207" s="17"/>
    </row>
    <row r="208" ht="12.0" customHeight="1">
      <c r="A208" s="11"/>
      <c r="B208" s="11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50"/>
      <c r="S208" s="17"/>
      <c r="T208" s="17"/>
      <c r="U208" s="8"/>
      <c r="V208" s="8"/>
      <c r="W208" s="54"/>
      <c r="X208" s="54"/>
      <c r="Y208" s="8"/>
      <c r="Z208" s="17"/>
      <c r="AA208" s="17"/>
      <c r="AB208" s="17"/>
      <c r="AC208" s="17"/>
      <c r="AD208" s="17"/>
    </row>
    <row r="209" ht="12.0" customHeight="1">
      <c r="A209" s="11"/>
      <c r="B209" s="11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50"/>
      <c r="S209" s="17"/>
      <c r="T209" s="17"/>
      <c r="U209" s="8"/>
      <c r="V209" s="8"/>
      <c r="W209" s="54"/>
      <c r="X209" s="54"/>
      <c r="Y209" s="8"/>
      <c r="Z209" s="17"/>
      <c r="AA209" s="17"/>
      <c r="AB209" s="17"/>
      <c r="AC209" s="17"/>
      <c r="AD209" s="17"/>
    </row>
    <row r="210" ht="12.0" customHeight="1">
      <c r="A210" s="11"/>
      <c r="B210" s="11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50"/>
      <c r="S210" s="17"/>
      <c r="T210" s="17"/>
      <c r="U210" s="8"/>
      <c r="V210" s="8"/>
      <c r="W210" s="54"/>
      <c r="X210" s="54"/>
      <c r="Y210" s="8"/>
      <c r="Z210" s="17"/>
      <c r="AA210" s="17"/>
      <c r="AB210" s="17"/>
      <c r="AC210" s="17"/>
      <c r="AD210" s="17"/>
    </row>
    <row r="211" ht="12.0" customHeight="1">
      <c r="A211" s="11"/>
      <c r="B211" s="1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50"/>
      <c r="S211" s="17"/>
      <c r="T211" s="17"/>
      <c r="U211" s="8"/>
      <c r="V211" s="8"/>
      <c r="W211" s="54"/>
      <c r="X211" s="54"/>
      <c r="Y211" s="8"/>
      <c r="Z211" s="17"/>
      <c r="AA211" s="17"/>
      <c r="AB211" s="17"/>
      <c r="AC211" s="17"/>
      <c r="AD211" s="17"/>
    </row>
    <row r="212" ht="12.0" customHeight="1">
      <c r="A212" s="11"/>
      <c r="B212" s="1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50"/>
      <c r="S212" s="17"/>
      <c r="T212" s="17"/>
      <c r="U212" s="8"/>
      <c r="V212" s="8"/>
      <c r="W212" s="54"/>
      <c r="X212" s="54"/>
      <c r="Y212" s="8"/>
      <c r="Z212" s="17"/>
      <c r="AA212" s="17"/>
      <c r="AB212" s="17"/>
      <c r="AC212" s="17"/>
      <c r="AD212" s="17"/>
    </row>
    <row r="213" ht="12.0" customHeight="1">
      <c r="A213" s="11"/>
      <c r="B213" s="1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50"/>
      <c r="S213" s="17"/>
      <c r="T213" s="17"/>
      <c r="U213" s="8"/>
      <c r="V213" s="8"/>
      <c r="W213" s="54"/>
      <c r="X213" s="54"/>
      <c r="Y213" s="8"/>
      <c r="Z213" s="17"/>
      <c r="AA213" s="17"/>
      <c r="AB213" s="17"/>
      <c r="AC213" s="17"/>
      <c r="AD213" s="17"/>
    </row>
    <row r="214" ht="12.0" customHeight="1">
      <c r="A214" s="11"/>
      <c r="B214" s="1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50"/>
      <c r="S214" s="17"/>
      <c r="T214" s="17"/>
      <c r="U214" s="8"/>
      <c r="V214" s="8"/>
      <c r="W214" s="54"/>
      <c r="X214" s="54"/>
      <c r="Y214" s="8"/>
      <c r="Z214" s="17"/>
      <c r="AA214" s="17"/>
      <c r="AB214" s="17"/>
      <c r="AC214" s="17"/>
      <c r="AD214" s="17"/>
    </row>
    <row r="215" ht="12.0" customHeight="1">
      <c r="A215" s="11"/>
      <c r="B215" s="1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50"/>
      <c r="S215" s="17"/>
      <c r="T215" s="17"/>
      <c r="U215" s="8"/>
      <c r="V215" s="8"/>
      <c r="W215" s="54"/>
      <c r="X215" s="54"/>
      <c r="Y215" s="8"/>
      <c r="Z215" s="17"/>
      <c r="AA215" s="17"/>
      <c r="AB215" s="17"/>
      <c r="AC215" s="17"/>
      <c r="AD215" s="17"/>
    </row>
    <row r="216" ht="12.0" customHeight="1">
      <c r="A216" s="11"/>
      <c r="B216" s="1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50"/>
      <c r="S216" s="17"/>
      <c r="T216" s="17"/>
      <c r="U216" s="8"/>
      <c r="V216" s="8"/>
      <c r="W216" s="54"/>
      <c r="X216" s="54"/>
      <c r="Y216" s="8"/>
      <c r="Z216" s="17"/>
      <c r="AA216" s="17"/>
      <c r="AB216" s="17"/>
      <c r="AC216" s="17"/>
      <c r="AD216" s="17"/>
    </row>
    <row r="217" ht="12.0" customHeight="1">
      <c r="A217" s="11"/>
      <c r="B217" s="1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50"/>
      <c r="S217" s="17"/>
      <c r="T217" s="17"/>
      <c r="U217" s="8"/>
      <c r="V217" s="8"/>
      <c r="W217" s="54"/>
      <c r="X217" s="54"/>
      <c r="Y217" s="8"/>
      <c r="Z217" s="17"/>
      <c r="AA217" s="17"/>
      <c r="AB217" s="17"/>
      <c r="AC217" s="17"/>
      <c r="AD217" s="17"/>
    </row>
    <row r="218" ht="12.0" customHeight="1">
      <c r="A218" s="11"/>
      <c r="B218" s="11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50"/>
      <c r="S218" s="17"/>
      <c r="T218" s="17"/>
      <c r="U218" s="8"/>
      <c r="V218" s="8"/>
      <c r="W218" s="54"/>
      <c r="X218" s="54"/>
      <c r="Y218" s="8"/>
      <c r="Z218" s="17"/>
      <c r="AA218" s="17"/>
      <c r="AB218" s="17"/>
      <c r="AC218" s="17"/>
      <c r="AD218" s="17"/>
    </row>
    <row r="219" ht="12.0" customHeight="1">
      <c r="A219" s="11"/>
      <c r="B219" s="11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50"/>
      <c r="S219" s="17"/>
      <c r="T219" s="17"/>
      <c r="U219" s="8"/>
      <c r="V219" s="8"/>
      <c r="W219" s="54"/>
      <c r="X219" s="54"/>
      <c r="Y219" s="8"/>
      <c r="Z219" s="17"/>
      <c r="AA219" s="17"/>
      <c r="AB219" s="17"/>
      <c r="AC219" s="17"/>
      <c r="AD219" s="17"/>
    </row>
    <row r="220" ht="12.0" customHeight="1">
      <c r="A220" s="11"/>
      <c r="B220" s="11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50"/>
      <c r="S220" s="17"/>
      <c r="T220" s="17"/>
      <c r="U220" s="8"/>
      <c r="V220" s="8"/>
      <c r="W220" s="54"/>
      <c r="X220" s="54"/>
      <c r="Y220" s="8"/>
      <c r="Z220" s="17"/>
      <c r="AA220" s="17"/>
      <c r="AB220" s="17"/>
      <c r="AC220" s="17"/>
      <c r="AD220" s="17"/>
    </row>
    <row r="221" ht="12.0" customHeight="1">
      <c r="A221" s="11"/>
      <c r="B221" s="1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50"/>
      <c r="S221" s="17"/>
      <c r="T221" s="17"/>
      <c r="U221" s="8"/>
      <c r="V221" s="8"/>
      <c r="W221" s="54"/>
      <c r="X221" s="54"/>
      <c r="Y221" s="8"/>
      <c r="Z221" s="17"/>
      <c r="AA221" s="17"/>
      <c r="AB221" s="17"/>
      <c r="AC221" s="17"/>
      <c r="AD221" s="17"/>
    </row>
    <row r="222" ht="12.0" customHeight="1">
      <c r="A222" s="11"/>
      <c r="B222" s="11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50"/>
      <c r="S222" s="17"/>
      <c r="T222" s="17"/>
      <c r="U222" s="8"/>
      <c r="V222" s="8"/>
      <c r="W222" s="54"/>
      <c r="X222" s="54"/>
      <c r="Y222" s="8"/>
      <c r="Z222" s="17"/>
      <c r="AA222" s="17"/>
      <c r="AB222" s="17"/>
      <c r="AC222" s="17"/>
      <c r="AD222" s="17"/>
    </row>
    <row r="223" ht="12.0" customHeight="1">
      <c r="A223" s="11"/>
      <c r="B223" s="11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50"/>
      <c r="S223" s="17"/>
      <c r="T223" s="17"/>
      <c r="U223" s="8"/>
      <c r="V223" s="8"/>
      <c r="W223" s="54"/>
      <c r="X223" s="54"/>
      <c r="Y223" s="8"/>
      <c r="Z223" s="17"/>
      <c r="AA223" s="17"/>
      <c r="AB223" s="17"/>
      <c r="AC223" s="17"/>
      <c r="AD223" s="17"/>
    </row>
    <row r="224" ht="12.0" customHeight="1">
      <c r="A224" s="11"/>
      <c r="B224" s="1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50"/>
      <c r="S224" s="17"/>
      <c r="T224" s="17"/>
      <c r="U224" s="8"/>
      <c r="V224" s="8"/>
      <c r="W224" s="54"/>
      <c r="X224" s="54"/>
      <c r="Y224" s="8"/>
      <c r="Z224" s="17"/>
      <c r="AA224" s="17"/>
      <c r="AB224" s="17"/>
      <c r="AC224" s="17"/>
      <c r="AD224" s="17"/>
    </row>
    <row r="225" ht="12.0" customHeight="1">
      <c r="A225" s="11"/>
      <c r="B225" s="1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50"/>
      <c r="S225" s="17"/>
      <c r="T225" s="17"/>
      <c r="U225" s="8"/>
      <c r="V225" s="8"/>
      <c r="W225" s="54"/>
      <c r="X225" s="54"/>
      <c r="Y225" s="8"/>
      <c r="Z225" s="17"/>
      <c r="AA225" s="17"/>
      <c r="AB225" s="17"/>
      <c r="AC225" s="17"/>
      <c r="AD225" s="17"/>
    </row>
    <row r="226" ht="12.0" customHeight="1">
      <c r="A226" s="11"/>
      <c r="B226" s="1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50"/>
      <c r="S226" s="17"/>
      <c r="T226" s="17"/>
      <c r="U226" s="8"/>
      <c r="V226" s="8"/>
      <c r="W226" s="54"/>
      <c r="X226" s="54"/>
      <c r="Y226" s="8"/>
      <c r="Z226" s="17"/>
      <c r="AA226" s="17"/>
      <c r="AB226" s="17"/>
      <c r="AC226" s="17"/>
      <c r="AD226" s="17"/>
    </row>
    <row r="227" ht="12.0" customHeight="1">
      <c r="A227" s="11"/>
      <c r="B227" s="11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50"/>
      <c r="S227" s="17"/>
      <c r="T227" s="17"/>
      <c r="U227" s="8"/>
      <c r="V227" s="8"/>
      <c r="W227" s="54"/>
      <c r="X227" s="54"/>
      <c r="Y227" s="8"/>
      <c r="Z227" s="17"/>
      <c r="AA227" s="17"/>
      <c r="AB227" s="17"/>
      <c r="AC227" s="17"/>
      <c r="AD227" s="17"/>
    </row>
    <row r="228" ht="12.0" customHeight="1">
      <c r="A228" s="11"/>
      <c r="B228" s="11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50"/>
      <c r="S228" s="17"/>
      <c r="T228" s="17"/>
      <c r="U228" s="8"/>
      <c r="V228" s="8"/>
      <c r="W228" s="54"/>
      <c r="X228" s="54"/>
      <c r="Y228" s="8"/>
      <c r="Z228" s="17"/>
      <c r="AA228" s="17"/>
      <c r="AB228" s="17"/>
      <c r="AC228" s="17"/>
      <c r="AD228" s="17"/>
    </row>
    <row r="229" ht="12.0" customHeight="1">
      <c r="A229" s="11"/>
      <c r="B229" s="11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50"/>
      <c r="S229" s="17"/>
      <c r="T229" s="17"/>
      <c r="U229" s="8"/>
      <c r="V229" s="8"/>
      <c r="W229" s="54"/>
      <c r="X229" s="54"/>
      <c r="Y229" s="8"/>
      <c r="Z229" s="17"/>
      <c r="AA229" s="17"/>
      <c r="AB229" s="17"/>
      <c r="AC229" s="17"/>
      <c r="AD229" s="17"/>
    </row>
    <row r="230" ht="12.0" customHeight="1">
      <c r="A230" s="11"/>
      <c r="B230" s="11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50"/>
      <c r="S230" s="17"/>
      <c r="T230" s="17"/>
      <c r="U230" s="8"/>
      <c r="V230" s="8"/>
      <c r="W230" s="54"/>
      <c r="X230" s="54"/>
      <c r="Y230" s="8"/>
      <c r="Z230" s="17"/>
      <c r="AA230" s="17"/>
      <c r="AB230" s="17"/>
      <c r="AC230" s="17"/>
      <c r="AD230" s="17"/>
    </row>
    <row r="231" ht="12.0" customHeight="1">
      <c r="A231" s="11"/>
      <c r="B231" s="1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50"/>
      <c r="S231" s="17"/>
      <c r="T231" s="17"/>
      <c r="U231" s="8"/>
      <c r="V231" s="8"/>
      <c r="W231" s="54"/>
      <c r="X231" s="54"/>
      <c r="Y231" s="8"/>
      <c r="Z231" s="17"/>
      <c r="AA231" s="17"/>
      <c r="AB231" s="17"/>
      <c r="AC231" s="17"/>
      <c r="AD231" s="17"/>
    </row>
    <row r="232" ht="12.0" customHeight="1">
      <c r="A232" s="11"/>
      <c r="B232" s="11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50"/>
      <c r="S232" s="17"/>
      <c r="T232" s="17"/>
      <c r="U232" s="8"/>
      <c r="V232" s="8"/>
      <c r="W232" s="54"/>
      <c r="X232" s="54"/>
      <c r="Y232" s="8"/>
      <c r="Z232" s="17"/>
      <c r="AA232" s="17"/>
      <c r="AB232" s="17"/>
      <c r="AC232" s="17"/>
      <c r="AD232" s="17"/>
    </row>
    <row r="233" ht="12.0" customHeight="1">
      <c r="A233" s="11"/>
      <c r="B233" s="11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50"/>
      <c r="S233" s="17"/>
      <c r="T233" s="17"/>
      <c r="U233" s="8"/>
      <c r="V233" s="8"/>
      <c r="W233" s="54"/>
      <c r="X233" s="54"/>
      <c r="Y233" s="8"/>
      <c r="Z233" s="17"/>
      <c r="AA233" s="17"/>
      <c r="AB233" s="17"/>
      <c r="AC233" s="17"/>
      <c r="AD233" s="17"/>
    </row>
    <row r="234" ht="12.0" customHeight="1">
      <c r="A234" s="11"/>
      <c r="B234" s="11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50"/>
      <c r="S234" s="17"/>
      <c r="T234" s="17"/>
      <c r="U234" s="8"/>
      <c r="V234" s="8"/>
      <c r="W234" s="54"/>
      <c r="X234" s="54"/>
      <c r="Y234" s="8"/>
      <c r="Z234" s="17"/>
      <c r="AA234" s="17"/>
      <c r="AB234" s="17"/>
      <c r="AC234" s="17"/>
      <c r="AD234" s="17"/>
    </row>
    <row r="235" ht="12.0" customHeight="1">
      <c r="A235" s="11"/>
      <c r="B235" s="11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50"/>
      <c r="S235" s="17"/>
      <c r="T235" s="17"/>
      <c r="U235" s="8"/>
      <c r="V235" s="8"/>
      <c r="W235" s="54"/>
      <c r="X235" s="54"/>
      <c r="Y235" s="8"/>
      <c r="Z235" s="17"/>
      <c r="AA235" s="17"/>
      <c r="AB235" s="17"/>
      <c r="AC235" s="17"/>
      <c r="AD235" s="17"/>
    </row>
    <row r="236" ht="12.0" customHeight="1">
      <c r="A236" s="11"/>
      <c r="B236" s="11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50"/>
      <c r="S236" s="17"/>
      <c r="T236" s="17"/>
      <c r="U236" s="8"/>
      <c r="V236" s="8"/>
      <c r="W236" s="54"/>
      <c r="X236" s="54"/>
      <c r="Y236" s="8"/>
      <c r="Z236" s="17"/>
      <c r="AA236" s="17"/>
      <c r="AB236" s="17"/>
      <c r="AC236" s="17"/>
      <c r="AD236" s="17"/>
    </row>
    <row r="237" ht="12.0" customHeight="1">
      <c r="A237" s="11"/>
      <c r="B237" s="11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50"/>
      <c r="S237" s="17"/>
      <c r="T237" s="17"/>
      <c r="U237" s="8"/>
      <c r="V237" s="8"/>
      <c r="W237" s="54"/>
      <c r="X237" s="54"/>
      <c r="Y237" s="8"/>
      <c r="Z237" s="17"/>
      <c r="AA237" s="17"/>
      <c r="AB237" s="17"/>
      <c r="AC237" s="17"/>
      <c r="AD237" s="17"/>
    </row>
    <row r="238" ht="12.0" customHeight="1">
      <c r="A238" s="11"/>
      <c r="B238" s="11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50"/>
      <c r="S238" s="17"/>
      <c r="T238" s="17"/>
      <c r="U238" s="8"/>
      <c r="V238" s="8"/>
      <c r="W238" s="54"/>
      <c r="X238" s="54"/>
      <c r="Y238" s="8"/>
      <c r="Z238" s="17"/>
      <c r="AA238" s="17"/>
      <c r="AB238" s="17"/>
      <c r="AC238" s="17"/>
      <c r="AD238" s="17"/>
    </row>
    <row r="239" ht="12.0" customHeight="1">
      <c r="A239" s="11"/>
      <c r="B239" s="11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50"/>
      <c r="S239" s="17"/>
      <c r="T239" s="17"/>
      <c r="U239" s="8"/>
      <c r="V239" s="8"/>
      <c r="W239" s="54"/>
      <c r="X239" s="54"/>
      <c r="Y239" s="8"/>
      <c r="Z239" s="17"/>
      <c r="AA239" s="17"/>
      <c r="AB239" s="17"/>
      <c r="AC239" s="17"/>
      <c r="AD239" s="17"/>
    </row>
    <row r="240" ht="12.0" customHeight="1">
      <c r="A240" s="11"/>
      <c r="B240" s="11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50"/>
      <c r="S240" s="17"/>
      <c r="T240" s="17"/>
      <c r="U240" s="8"/>
      <c r="V240" s="8"/>
      <c r="W240" s="54"/>
      <c r="X240" s="54"/>
      <c r="Y240" s="8"/>
      <c r="Z240" s="17"/>
      <c r="AA240" s="17"/>
      <c r="AB240" s="17"/>
      <c r="AC240" s="17"/>
      <c r="AD240" s="17"/>
    </row>
    <row r="241" ht="12.0" customHeight="1">
      <c r="A241" s="11"/>
      <c r="B241" s="1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50"/>
      <c r="S241" s="17"/>
      <c r="T241" s="17"/>
      <c r="U241" s="8"/>
      <c r="V241" s="8"/>
      <c r="W241" s="54"/>
      <c r="X241" s="54"/>
      <c r="Y241" s="8"/>
      <c r="Z241" s="17"/>
      <c r="AA241" s="17"/>
      <c r="AB241" s="17"/>
      <c r="AC241" s="17"/>
      <c r="AD241" s="17"/>
    </row>
    <row r="242" ht="12.0" customHeight="1">
      <c r="A242" s="11"/>
      <c r="B242" s="11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50"/>
      <c r="S242" s="17"/>
      <c r="T242" s="17"/>
      <c r="U242" s="8"/>
      <c r="V242" s="8"/>
      <c r="W242" s="54"/>
      <c r="X242" s="54"/>
      <c r="Y242" s="8"/>
      <c r="Z242" s="17"/>
      <c r="AA242" s="17"/>
      <c r="AB242" s="17"/>
      <c r="AC242" s="17"/>
      <c r="AD242" s="17"/>
    </row>
    <row r="243" ht="12.0" customHeight="1">
      <c r="A243" s="11"/>
      <c r="B243" s="11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50"/>
      <c r="S243" s="17"/>
      <c r="T243" s="17"/>
      <c r="U243" s="8"/>
      <c r="V243" s="8"/>
      <c r="W243" s="54"/>
      <c r="X243" s="54"/>
      <c r="Y243" s="8"/>
      <c r="Z243" s="17"/>
      <c r="AA243" s="17"/>
      <c r="AB243" s="17"/>
      <c r="AC243" s="17"/>
      <c r="AD243" s="17"/>
    </row>
    <row r="244" ht="12.0" customHeight="1">
      <c r="A244" s="11"/>
      <c r="B244" s="11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50"/>
      <c r="S244" s="17"/>
      <c r="T244" s="17"/>
      <c r="U244" s="8"/>
      <c r="V244" s="8"/>
      <c r="W244" s="54"/>
      <c r="X244" s="54"/>
      <c r="Y244" s="8"/>
      <c r="Z244" s="17"/>
      <c r="AA244" s="17"/>
      <c r="AB244" s="17"/>
      <c r="AC244" s="17"/>
      <c r="AD244" s="17"/>
    </row>
    <row r="245" ht="12.0" customHeight="1">
      <c r="A245" s="11"/>
      <c r="B245" s="11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50"/>
      <c r="S245" s="17"/>
      <c r="T245" s="17"/>
      <c r="U245" s="8"/>
      <c r="V245" s="8"/>
      <c r="W245" s="54"/>
      <c r="X245" s="54"/>
      <c r="Y245" s="8"/>
      <c r="Z245" s="17"/>
      <c r="AA245" s="17"/>
      <c r="AB245" s="17"/>
      <c r="AC245" s="17"/>
      <c r="AD245" s="17"/>
    </row>
    <row r="246" ht="12.0" customHeight="1">
      <c r="A246" s="11"/>
      <c r="B246" s="11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50"/>
      <c r="S246" s="17"/>
      <c r="T246" s="17"/>
      <c r="U246" s="8"/>
      <c r="V246" s="8"/>
      <c r="W246" s="54"/>
      <c r="X246" s="54"/>
      <c r="Y246" s="8"/>
      <c r="Z246" s="17"/>
      <c r="AA246" s="17"/>
      <c r="AB246" s="17"/>
      <c r="AC246" s="17"/>
      <c r="AD246" s="17"/>
    </row>
    <row r="247" ht="12.0" customHeight="1">
      <c r="A247" s="11"/>
      <c r="B247" s="11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50"/>
      <c r="S247" s="17"/>
      <c r="T247" s="17"/>
      <c r="U247" s="8"/>
      <c r="V247" s="8"/>
      <c r="W247" s="54"/>
      <c r="X247" s="54"/>
      <c r="Y247" s="8"/>
      <c r="Z247" s="17"/>
      <c r="AA247" s="17"/>
      <c r="AB247" s="17"/>
      <c r="AC247" s="17"/>
      <c r="AD247" s="17"/>
    </row>
    <row r="248" ht="12.0" customHeight="1">
      <c r="A248" s="11"/>
      <c r="B248" s="11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50"/>
      <c r="S248" s="17"/>
      <c r="T248" s="17"/>
      <c r="U248" s="8"/>
      <c r="V248" s="8"/>
      <c r="W248" s="54"/>
      <c r="X248" s="54"/>
      <c r="Y248" s="8"/>
      <c r="Z248" s="17"/>
      <c r="AA248" s="17"/>
      <c r="AB248" s="17"/>
      <c r="AC248" s="17"/>
      <c r="AD248" s="17"/>
    </row>
    <row r="249" ht="12.0" customHeight="1">
      <c r="A249" s="11"/>
      <c r="B249" s="11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50"/>
      <c r="S249" s="17"/>
      <c r="T249" s="17"/>
      <c r="U249" s="8"/>
      <c r="V249" s="8"/>
      <c r="W249" s="54"/>
      <c r="X249" s="54"/>
      <c r="Y249" s="8"/>
      <c r="Z249" s="17"/>
      <c r="AA249" s="17"/>
      <c r="AB249" s="17"/>
      <c r="AC249" s="17"/>
      <c r="AD249" s="17"/>
    </row>
    <row r="250" ht="12.0" customHeight="1">
      <c r="A250" s="11"/>
      <c r="B250" s="11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50"/>
      <c r="S250" s="17"/>
      <c r="T250" s="17"/>
      <c r="U250" s="8"/>
      <c r="V250" s="8"/>
      <c r="W250" s="54"/>
      <c r="X250" s="54"/>
      <c r="Y250" s="8"/>
      <c r="Z250" s="17"/>
      <c r="AA250" s="17"/>
      <c r="AB250" s="17"/>
      <c r="AC250" s="17"/>
      <c r="AD250" s="17"/>
    </row>
    <row r="251" ht="12.0" customHeight="1">
      <c r="A251" s="11"/>
      <c r="B251" s="1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50"/>
      <c r="S251" s="17"/>
      <c r="T251" s="17"/>
      <c r="U251" s="8"/>
      <c r="V251" s="8"/>
      <c r="W251" s="54"/>
      <c r="X251" s="54"/>
      <c r="Y251" s="8"/>
      <c r="Z251" s="17"/>
      <c r="AA251" s="17"/>
      <c r="AB251" s="17"/>
      <c r="AC251" s="17"/>
      <c r="AD251" s="17"/>
    </row>
    <row r="252" ht="12.0" customHeight="1">
      <c r="A252" s="11"/>
      <c r="B252" s="11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50"/>
      <c r="S252" s="17"/>
      <c r="T252" s="17"/>
      <c r="U252" s="8"/>
      <c r="V252" s="8"/>
      <c r="W252" s="54"/>
      <c r="X252" s="54"/>
      <c r="Y252" s="8"/>
      <c r="Z252" s="17"/>
      <c r="AA252" s="17"/>
      <c r="AB252" s="17"/>
      <c r="AC252" s="17"/>
      <c r="AD252" s="17"/>
    </row>
    <row r="253" ht="12.0" customHeight="1">
      <c r="A253" s="11"/>
      <c r="B253" s="11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50"/>
      <c r="S253" s="17"/>
      <c r="T253" s="17"/>
      <c r="U253" s="8"/>
      <c r="V253" s="8"/>
      <c r="W253" s="54"/>
      <c r="X253" s="54"/>
      <c r="Y253" s="8"/>
      <c r="Z253" s="17"/>
      <c r="AA253" s="17"/>
      <c r="AB253" s="17"/>
      <c r="AC253" s="17"/>
      <c r="AD253" s="17"/>
    </row>
    <row r="254" ht="12.0" customHeight="1">
      <c r="A254" s="11"/>
      <c r="B254" s="11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50"/>
      <c r="S254" s="17"/>
      <c r="T254" s="17"/>
      <c r="U254" s="8"/>
      <c r="V254" s="8"/>
      <c r="W254" s="54"/>
      <c r="X254" s="54"/>
      <c r="Y254" s="8"/>
      <c r="Z254" s="17"/>
      <c r="AA254" s="17"/>
      <c r="AB254" s="17"/>
      <c r="AC254" s="17"/>
      <c r="AD254" s="17"/>
    </row>
    <row r="255" ht="12.0" customHeight="1">
      <c r="A255" s="11"/>
      <c r="B255" s="11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50"/>
      <c r="S255" s="17"/>
      <c r="T255" s="17"/>
      <c r="U255" s="8"/>
      <c r="V255" s="8"/>
      <c r="W255" s="54"/>
      <c r="X255" s="54"/>
      <c r="Y255" s="8"/>
      <c r="Z255" s="17"/>
      <c r="AA255" s="17"/>
      <c r="AB255" s="17"/>
      <c r="AC255" s="17"/>
      <c r="AD255" s="17"/>
    </row>
    <row r="256" ht="12.0" customHeight="1">
      <c r="A256" s="11"/>
      <c r="B256" s="11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50"/>
      <c r="S256" s="17"/>
      <c r="T256" s="17"/>
      <c r="U256" s="8"/>
      <c r="V256" s="8"/>
      <c r="W256" s="54"/>
      <c r="X256" s="54"/>
      <c r="Y256" s="8"/>
      <c r="Z256" s="17"/>
      <c r="AA256" s="17"/>
      <c r="AB256" s="17"/>
      <c r="AC256" s="17"/>
      <c r="AD256" s="17"/>
    </row>
    <row r="257" ht="12.0" customHeight="1">
      <c r="A257" s="11"/>
      <c r="B257" s="11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50"/>
      <c r="S257" s="17"/>
      <c r="T257" s="17"/>
      <c r="U257" s="8"/>
      <c r="V257" s="8"/>
      <c r="W257" s="54"/>
      <c r="X257" s="54"/>
      <c r="Y257" s="8"/>
      <c r="Z257" s="17"/>
      <c r="AA257" s="17"/>
      <c r="AB257" s="17"/>
      <c r="AC257" s="17"/>
      <c r="AD257" s="17"/>
    </row>
    <row r="258" ht="12.0" customHeight="1">
      <c r="A258" s="11"/>
      <c r="B258" s="11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50"/>
      <c r="S258" s="17"/>
      <c r="T258" s="17"/>
      <c r="U258" s="8"/>
      <c r="V258" s="8"/>
      <c r="W258" s="54"/>
      <c r="X258" s="54"/>
      <c r="Y258" s="8"/>
      <c r="Z258" s="17"/>
      <c r="AA258" s="17"/>
      <c r="AB258" s="17"/>
      <c r="AC258" s="17"/>
      <c r="AD258" s="17"/>
    </row>
    <row r="259" ht="12.0" customHeight="1">
      <c r="A259" s="11"/>
      <c r="B259" s="11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50"/>
      <c r="S259" s="17"/>
      <c r="T259" s="17"/>
      <c r="U259" s="8"/>
      <c r="V259" s="8"/>
      <c r="W259" s="54"/>
      <c r="X259" s="54"/>
      <c r="Y259" s="8"/>
      <c r="Z259" s="17"/>
      <c r="AA259" s="17"/>
      <c r="AB259" s="17"/>
      <c r="AC259" s="17"/>
      <c r="AD259" s="17"/>
    </row>
    <row r="260" ht="12.0" customHeight="1">
      <c r="A260" s="11"/>
      <c r="B260" s="11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50"/>
      <c r="S260" s="17"/>
      <c r="T260" s="17"/>
      <c r="U260" s="8"/>
      <c r="V260" s="8"/>
      <c r="W260" s="54"/>
      <c r="X260" s="54"/>
      <c r="Y260" s="8"/>
      <c r="Z260" s="17"/>
      <c r="AA260" s="17"/>
      <c r="AB260" s="17"/>
      <c r="AC260" s="17"/>
      <c r="AD260" s="17"/>
    </row>
    <row r="261" ht="12.0" customHeight="1">
      <c r="A261" s="11"/>
      <c r="B261" s="1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50"/>
      <c r="S261" s="17"/>
      <c r="T261" s="17"/>
      <c r="U261" s="8"/>
      <c r="V261" s="8"/>
      <c r="W261" s="54"/>
      <c r="X261" s="54"/>
      <c r="Y261" s="8"/>
      <c r="Z261" s="17"/>
      <c r="AA261" s="17"/>
      <c r="AB261" s="17"/>
      <c r="AC261" s="17"/>
      <c r="AD261" s="17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